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ksru\Desktop\NanseExcel\"/>
    </mc:Choice>
  </mc:AlternateContent>
  <xr:revisionPtr revIDLastSave="0" documentId="13_ncr:1_{0D0AFDC6-0479-48FD-B401-626223A8C53B}" xr6:coauthVersionLast="47" xr6:coauthVersionMax="47" xr10:uidLastSave="{00000000-0000-0000-0000-000000000000}"/>
  <bookViews>
    <workbookView xWindow="28680" yWindow="-120" windowWidth="29040" windowHeight="15720" firstSheet="11" activeTab="20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나무" sheetId="17" r:id="rId17"/>
    <sheet name="사흉수" sheetId="21" r:id="rId18"/>
    <sheet name="정기이벤트(서빙고)" sheetId="22" r:id="rId19"/>
    <sheet name="정기이벤트(감사제)" sheetId="23" r:id="rId20"/>
    <sheet name="정기이벤트(할로윈)" sheetId="24" r:id="rId21"/>
  </sheets>
  <definedNames>
    <definedName name="_xlnm._FilterDatabase" localSheetId="15" hidden="1">연구!$A$1:$K$299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2" i="24" l="1"/>
  <c r="H51" i="24"/>
  <c r="D51" i="24"/>
  <c r="K14" i="24"/>
  <c r="K15" i="24"/>
  <c r="K16" i="24"/>
  <c r="K17" i="24"/>
  <c r="K20" i="24"/>
  <c r="K19" i="24"/>
  <c r="K18" i="24"/>
  <c r="K9" i="24"/>
  <c r="K8" i="24"/>
  <c r="G48" i="24"/>
  <c r="K48" i="24" s="1"/>
  <c r="M12" i="24"/>
  <c r="N12" i="24" s="1"/>
  <c r="K12" i="24"/>
  <c r="M11" i="24"/>
  <c r="N11" i="24" s="1"/>
  <c r="K11" i="24"/>
  <c r="M19" i="24"/>
  <c r="N19" i="24" s="1"/>
  <c r="M18" i="24"/>
  <c r="N18" i="24" s="1"/>
  <c r="M17" i="24"/>
  <c r="N17" i="24" s="1"/>
  <c r="M16" i="24"/>
  <c r="N16" i="24" s="1"/>
  <c r="M20" i="24"/>
  <c r="N20" i="24" s="1"/>
  <c r="M15" i="24"/>
  <c r="N15" i="24" s="1"/>
  <c r="X218" i="24" s="1"/>
  <c r="M14" i="24"/>
  <c r="N14" i="24" s="1"/>
  <c r="M22" i="24"/>
  <c r="N22" i="24" s="1"/>
  <c r="M9" i="24"/>
  <c r="N9" i="24" s="1"/>
  <c r="M8" i="24"/>
  <c r="N8" i="24" s="1"/>
  <c r="K13" i="24"/>
  <c r="K22" i="24"/>
  <c r="K6" i="24"/>
  <c r="M6" i="24"/>
  <c r="N6" i="24" s="1"/>
  <c r="G42" i="24"/>
  <c r="K42" i="24" s="1"/>
  <c r="I102" i="24"/>
  <c r="J102" i="24" s="1"/>
  <c r="I101" i="24"/>
  <c r="J101" i="24" s="1"/>
  <c r="I100" i="24"/>
  <c r="J100" i="24" s="1"/>
  <c r="I99" i="24"/>
  <c r="J99" i="24" s="1"/>
  <c r="I98" i="24"/>
  <c r="J98" i="24" s="1"/>
  <c r="I97" i="24"/>
  <c r="J97" i="24" s="1"/>
  <c r="I96" i="24"/>
  <c r="J96" i="24" s="1"/>
  <c r="I95" i="24"/>
  <c r="J95" i="24" s="1"/>
  <c r="I94" i="24"/>
  <c r="J94" i="24" s="1"/>
  <c r="I93" i="24"/>
  <c r="J93" i="24" s="1"/>
  <c r="I47" i="24"/>
  <c r="G47" i="24"/>
  <c r="J47" i="24" s="1"/>
  <c r="I48" i="24"/>
  <c r="I46" i="24"/>
  <c r="G46" i="24"/>
  <c r="J46" i="24" s="1"/>
  <c r="I45" i="24"/>
  <c r="G45" i="24"/>
  <c r="K45" i="24" s="1"/>
  <c r="I44" i="24"/>
  <c r="G44" i="24"/>
  <c r="K44" i="24" s="1"/>
  <c r="I43" i="24"/>
  <c r="G43" i="24"/>
  <c r="K43" i="24" s="1"/>
  <c r="I50" i="24"/>
  <c r="K50" i="24"/>
  <c r="I49" i="24"/>
  <c r="K49" i="24"/>
  <c r="I42" i="24"/>
  <c r="K40" i="24"/>
  <c r="J40" i="24"/>
  <c r="G39" i="24"/>
  <c r="K39" i="24" s="1"/>
  <c r="X26" i="24"/>
  <c r="C22" i="24"/>
  <c r="D21" i="24"/>
  <c r="D20" i="24"/>
  <c r="D19" i="24"/>
  <c r="D18" i="24"/>
  <c r="D17" i="24"/>
  <c r="X16" i="24"/>
  <c r="D16" i="24"/>
  <c r="X15" i="24"/>
  <c r="D15" i="24"/>
  <c r="X14" i="24"/>
  <c r="D14" i="24"/>
  <c r="X13" i="24"/>
  <c r="D13" i="24"/>
  <c r="X12" i="24"/>
  <c r="D12" i="24"/>
  <c r="X11" i="24"/>
  <c r="X10" i="24"/>
  <c r="X9" i="24"/>
  <c r="D9" i="24"/>
  <c r="X8" i="24"/>
  <c r="X7" i="24"/>
  <c r="X6" i="24"/>
  <c r="X5" i="24"/>
  <c r="X4" i="24"/>
  <c r="M4" i="24"/>
  <c r="N4" i="24" s="1"/>
  <c r="K4" i="24"/>
  <c r="X3" i="24"/>
  <c r="M3" i="24"/>
  <c r="N3" i="24" s="1"/>
  <c r="K3" i="24"/>
  <c r="K6" i="23"/>
  <c r="K7" i="23"/>
  <c r="K8" i="23"/>
  <c r="K10" i="23"/>
  <c r="K11" i="23"/>
  <c r="K12" i="23"/>
  <c r="K14" i="23"/>
  <c r="K15" i="23"/>
  <c r="K16" i="23"/>
  <c r="K17" i="23"/>
  <c r="K18" i="23"/>
  <c r="K19" i="23"/>
  <c r="L36" i="23"/>
  <c r="K36" i="23"/>
  <c r="J36" i="23"/>
  <c r="D47" i="23"/>
  <c r="G46" i="23"/>
  <c r="G45" i="23"/>
  <c r="G44" i="23"/>
  <c r="G43" i="23"/>
  <c r="G42" i="23"/>
  <c r="G41" i="23"/>
  <c r="G40" i="23"/>
  <c r="G39" i="23"/>
  <c r="G38" i="23"/>
  <c r="X86" i="24" l="1"/>
  <c r="X43" i="24"/>
  <c r="X87" i="24"/>
  <c r="X196" i="24"/>
  <c r="X112" i="24"/>
  <c r="X208" i="24"/>
  <c r="X158" i="24"/>
  <c r="X124" i="24"/>
  <c r="X95" i="24"/>
  <c r="X125" i="24"/>
  <c r="X136" i="24"/>
  <c r="X18" i="24"/>
  <c r="X51" i="24"/>
  <c r="X137" i="24"/>
  <c r="X101" i="24"/>
  <c r="X62" i="24"/>
  <c r="X148" i="24"/>
  <c r="X63" i="24"/>
  <c r="X160" i="24"/>
  <c r="X220" i="24"/>
  <c r="X32" i="24"/>
  <c r="X33" i="24"/>
  <c r="C26" i="24" s="1"/>
  <c r="X47" i="24"/>
  <c r="X74" i="24"/>
  <c r="X161" i="24"/>
  <c r="X184" i="24"/>
  <c r="X113" i="24"/>
  <c r="X75" i="24"/>
  <c r="X172" i="24"/>
  <c r="X149" i="24"/>
  <c r="X17" i="24"/>
  <c r="X25" i="24"/>
  <c r="X61" i="24"/>
  <c r="X73" i="24"/>
  <c r="X85" i="24"/>
  <c r="X111" i="24"/>
  <c r="X123" i="24"/>
  <c r="X135" i="24"/>
  <c r="X147" i="24"/>
  <c r="X159" i="24"/>
  <c r="X171" i="24"/>
  <c r="X183" i="24"/>
  <c r="X195" i="24"/>
  <c r="X207" i="24"/>
  <c r="X219" i="24"/>
  <c r="X221" i="24"/>
  <c r="X19" i="24"/>
  <c r="X38" i="24"/>
  <c r="X52" i="24"/>
  <c r="X64" i="24"/>
  <c r="X76" i="24"/>
  <c r="X88" i="24"/>
  <c r="X96" i="24"/>
  <c r="X102" i="24"/>
  <c r="X114" i="24"/>
  <c r="X126" i="24"/>
  <c r="X138" i="24"/>
  <c r="X150" i="24"/>
  <c r="X162" i="24"/>
  <c r="X174" i="24"/>
  <c r="X186" i="24"/>
  <c r="X198" i="24"/>
  <c r="X210" i="24"/>
  <c r="X222" i="24"/>
  <c r="C32" i="24" s="1"/>
  <c r="D32" i="24" s="1"/>
  <c r="T41" i="24" s="1"/>
  <c r="T42" i="24" s="1"/>
  <c r="S48" i="24" s="1"/>
  <c r="X53" i="24"/>
  <c r="X65" i="24"/>
  <c r="X77" i="24"/>
  <c r="C28" i="24" s="1"/>
  <c r="D28" i="24" s="1"/>
  <c r="P41" i="24" s="1"/>
  <c r="X89" i="24"/>
  <c r="X103" i="24"/>
  <c r="X115" i="24"/>
  <c r="X127" i="24"/>
  <c r="X139" i="24"/>
  <c r="X151" i="24"/>
  <c r="X163" i="24"/>
  <c r="X175" i="24"/>
  <c r="X187" i="24"/>
  <c r="X199" i="24"/>
  <c r="X211" i="24"/>
  <c r="X185" i="24"/>
  <c r="X20" i="24"/>
  <c r="X27" i="24"/>
  <c r="X39" i="24"/>
  <c r="X44" i="24"/>
  <c r="X48" i="24"/>
  <c r="X54" i="24"/>
  <c r="X66" i="24"/>
  <c r="X78" i="24"/>
  <c r="X90" i="24"/>
  <c r="X97" i="24"/>
  <c r="C29" i="24" s="1"/>
  <c r="D29" i="24" s="1"/>
  <c r="X104" i="24"/>
  <c r="X116" i="24"/>
  <c r="X128" i="24"/>
  <c r="X140" i="24"/>
  <c r="X152" i="24"/>
  <c r="X164" i="24"/>
  <c r="X176" i="24"/>
  <c r="X188" i="24"/>
  <c r="X200" i="24"/>
  <c r="X212" i="24"/>
  <c r="X55" i="24"/>
  <c r="X67" i="24"/>
  <c r="X79" i="24"/>
  <c r="X91" i="24"/>
  <c r="X105" i="24"/>
  <c r="X117" i="24"/>
  <c r="C30" i="24" s="1"/>
  <c r="D30" i="24" s="1"/>
  <c r="R41" i="24" s="1"/>
  <c r="R42" i="24" s="1"/>
  <c r="R44" i="24" s="1"/>
  <c r="R46" i="24" s="1"/>
  <c r="X129" i="24"/>
  <c r="X141" i="24"/>
  <c r="X153" i="24"/>
  <c r="X165" i="24"/>
  <c r="X177" i="24"/>
  <c r="X189" i="24"/>
  <c r="X201" i="24"/>
  <c r="X213" i="24"/>
  <c r="X197" i="24"/>
  <c r="X21" i="24"/>
  <c r="X56" i="24"/>
  <c r="X68" i="24"/>
  <c r="X80" i="24"/>
  <c r="X92" i="24"/>
  <c r="X98" i="24"/>
  <c r="X106" i="24"/>
  <c r="X118" i="24"/>
  <c r="X130" i="24"/>
  <c r="X142" i="24"/>
  <c r="X154" i="24"/>
  <c r="X166" i="24"/>
  <c r="X178" i="24"/>
  <c r="X190" i="24"/>
  <c r="X202" i="24"/>
  <c r="X214" i="24"/>
  <c r="X28" i="24"/>
  <c r="X40" i="24"/>
  <c r="X45" i="24"/>
  <c r="X49" i="24"/>
  <c r="X57" i="24"/>
  <c r="C27" i="24" s="1"/>
  <c r="D27" i="24" s="1"/>
  <c r="X69" i="24"/>
  <c r="X81" i="24"/>
  <c r="X107" i="24"/>
  <c r="X119" i="24"/>
  <c r="X131" i="24"/>
  <c r="X143" i="24"/>
  <c r="X155" i="24"/>
  <c r="X167" i="24"/>
  <c r="X179" i="24"/>
  <c r="X191" i="24"/>
  <c r="X203" i="24"/>
  <c r="X215" i="24"/>
  <c r="X173" i="24"/>
  <c r="X22" i="24"/>
  <c r="X29" i="24"/>
  <c r="X41" i="24"/>
  <c r="X58" i="24"/>
  <c r="X70" i="24"/>
  <c r="X82" i="24"/>
  <c r="X93" i="24"/>
  <c r="X99" i="24"/>
  <c r="X108" i="24"/>
  <c r="X120" i="24"/>
  <c r="X132" i="24"/>
  <c r="X144" i="24"/>
  <c r="X156" i="24"/>
  <c r="X168" i="24"/>
  <c r="X180" i="24"/>
  <c r="X192" i="24"/>
  <c r="X204" i="24"/>
  <c r="X216" i="24"/>
  <c r="X209" i="24"/>
  <c r="X23" i="24"/>
  <c r="X30" i="24"/>
  <c r="X59" i="24"/>
  <c r="X71" i="24"/>
  <c r="X83" i="24"/>
  <c r="X109" i="24"/>
  <c r="X121" i="24"/>
  <c r="X133" i="24"/>
  <c r="X145" i="24"/>
  <c r="X157" i="24"/>
  <c r="C31" i="24" s="1"/>
  <c r="D31" i="24" s="1"/>
  <c r="S41" i="24" s="1"/>
  <c r="S42" i="24" s="1"/>
  <c r="R51" i="24" s="1"/>
  <c r="X169" i="24"/>
  <c r="X181" i="24"/>
  <c r="X193" i="24"/>
  <c r="X205" i="24"/>
  <c r="X217" i="24"/>
  <c r="X24" i="24"/>
  <c r="X31" i="24"/>
  <c r="X42" i="24"/>
  <c r="X46" i="24"/>
  <c r="X50" i="24"/>
  <c r="X60" i="24"/>
  <c r="X72" i="24"/>
  <c r="X84" i="24"/>
  <c r="X94" i="24"/>
  <c r="X100" i="24"/>
  <c r="X110" i="24"/>
  <c r="X122" i="24"/>
  <c r="X134" i="24"/>
  <c r="X146" i="24"/>
  <c r="X170" i="24"/>
  <c r="X182" i="24"/>
  <c r="X194" i="24"/>
  <c r="X206" i="24"/>
  <c r="L40" i="24"/>
  <c r="K47" i="24"/>
  <c r="L47" i="24" s="1"/>
  <c r="J39" i="24"/>
  <c r="Q44" i="24"/>
  <c r="Q46" i="24" s="1"/>
  <c r="Q41" i="24"/>
  <c r="L43" i="24"/>
  <c r="L48" i="24"/>
  <c r="L50" i="24"/>
  <c r="J43" i="24"/>
  <c r="K46" i="24"/>
  <c r="L46" i="24" s="1"/>
  <c r="L49" i="24"/>
  <c r="L44" i="24"/>
  <c r="J48" i="24"/>
  <c r="L42" i="24"/>
  <c r="L45" i="24"/>
  <c r="D26" i="24"/>
  <c r="P42" i="24"/>
  <c r="P48" i="24" s="1"/>
  <c r="K23" i="24"/>
  <c r="K24" i="24" s="1"/>
  <c r="L39" i="24"/>
  <c r="J42" i="24"/>
  <c r="J44" i="24"/>
  <c r="J45" i="24"/>
  <c r="K21" i="23"/>
  <c r="R49" i="24" l="1"/>
  <c r="Q51" i="24"/>
  <c r="P50" i="24"/>
  <c r="R50" i="24"/>
  <c r="S50" i="24"/>
  <c r="T44" i="24"/>
  <c r="T46" i="24" s="1"/>
  <c r="S51" i="24"/>
  <c r="Q49" i="24"/>
  <c r="P49" i="24"/>
  <c r="S49" i="24"/>
  <c r="P51" i="24"/>
  <c r="O41" i="24"/>
  <c r="O42" i="24" s="1"/>
  <c r="S44" i="24"/>
  <c r="S46" i="24" s="1"/>
  <c r="R48" i="24"/>
  <c r="P44" i="24"/>
  <c r="P46" i="24" s="1"/>
  <c r="Q50" i="24"/>
  <c r="Q48" i="24"/>
  <c r="M6" i="23"/>
  <c r="N6" i="23" s="1"/>
  <c r="M2" i="23"/>
  <c r="N2" i="23" s="1"/>
  <c r="K2" i="23"/>
  <c r="H47" i="23"/>
  <c r="I46" i="23"/>
  <c r="K46" i="23"/>
  <c r="L46" i="23" s="1"/>
  <c r="I42" i="23"/>
  <c r="K42" i="23"/>
  <c r="L42" i="23" s="1"/>
  <c r="I45" i="23"/>
  <c r="K45" i="23"/>
  <c r="L45" i="23" s="1"/>
  <c r="I44" i="23"/>
  <c r="J44" i="23"/>
  <c r="I43" i="23"/>
  <c r="J43" i="23"/>
  <c r="O50" i="24" l="1"/>
  <c r="O51" i="24"/>
  <c r="O48" i="24"/>
  <c r="O49" i="24"/>
  <c r="O44" i="24"/>
  <c r="O46" i="24" s="1"/>
  <c r="J46" i="23"/>
  <c r="J42" i="23"/>
  <c r="K43" i="23"/>
  <c r="L43" i="23" s="1"/>
  <c r="K44" i="23"/>
  <c r="L44" i="23" s="1"/>
  <c r="J45" i="23"/>
  <c r="M4" i="23" l="1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X68" i="23"/>
  <c r="M18" i="23"/>
  <c r="N18" i="23" s="1"/>
  <c r="X67" i="23"/>
  <c r="M17" i="23"/>
  <c r="N17" i="23" s="1"/>
  <c r="X66" i="23"/>
  <c r="M16" i="23"/>
  <c r="N16" i="23" s="1"/>
  <c r="X65" i="23"/>
  <c r="M15" i="23"/>
  <c r="N15" i="23" s="1"/>
  <c r="X64" i="23"/>
  <c r="M14" i="23"/>
  <c r="N14" i="23" s="1"/>
  <c r="X63" i="23"/>
  <c r="X62" i="23"/>
  <c r="M12" i="23"/>
  <c r="N12" i="23" s="1"/>
  <c r="X61" i="23"/>
  <c r="M11" i="23"/>
  <c r="N11" i="23" s="1"/>
  <c r="X60" i="23"/>
  <c r="M10" i="23"/>
  <c r="N10" i="23" s="1"/>
  <c r="X59" i="23"/>
  <c r="X58" i="23"/>
  <c r="X57" i="23"/>
  <c r="X56" i="23"/>
  <c r="M8" i="23"/>
  <c r="N8" i="23" s="1"/>
  <c r="X55" i="23"/>
  <c r="M7" i="23"/>
  <c r="N7" i="23" s="1"/>
  <c r="X54" i="23"/>
  <c r="X53" i="23"/>
  <c r="C27" i="23" s="1"/>
  <c r="D27" i="23" s="1"/>
  <c r="X52" i="23"/>
  <c r="X51" i="23"/>
  <c r="X50" i="23"/>
  <c r="X49" i="23"/>
  <c r="I41" i="23"/>
  <c r="J41" i="23"/>
  <c r="X48" i="23"/>
  <c r="I40" i="23"/>
  <c r="J40" i="23"/>
  <c r="X47" i="23"/>
  <c r="I39" i="23"/>
  <c r="J39" i="23"/>
  <c r="X46" i="23"/>
  <c r="I38" i="23"/>
  <c r="K38" i="23"/>
  <c r="L38" i="23" s="1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K22" i="23" l="1"/>
  <c r="D26" i="23"/>
  <c r="O37" i="23" s="1"/>
  <c r="O38" i="23" s="1"/>
  <c r="O40" i="23" s="1"/>
  <c r="O42" i="23" s="1"/>
  <c r="D31" i="23"/>
  <c r="K39" i="23"/>
  <c r="L39" i="23" s="1"/>
  <c r="T37" i="23"/>
  <c r="T38" i="23" s="1"/>
  <c r="D28" i="23"/>
  <c r="K35" i="23"/>
  <c r="K41" i="23"/>
  <c r="L41" i="23" s="1"/>
  <c r="Q46" i="23"/>
  <c r="Q47" i="23"/>
  <c r="Q42" i="23"/>
  <c r="Q44" i="23"/>
  <c r="Q45" i="23"/>
  <c r="J38" i="23"/>
  <c r="K40" i="23"/>
  <c r="L40" i="23" s="1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T40" i="23" l="1"/>
  <c r="T42" i="23" s="1"/>
  <c r="O44" i="23"/>
  <c r="L35" i="23"/>
  <c r="O47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P46" i="23" l="1"/>
  <c r="P47" i="23"/>
  <c r="P44" i="23"/>
  <c r="P45" i="23"/>
  <c r="R42" i="23"/>
  <c r="R46" i="23"/>
  <c r="R47" i="23"/>
  <c r="R45" i="23"/>
  <c r="R44" i="23"/>
  <c r="H44" i="22"/>
  <c r="G41" i="22"/>
  <c r="G40" i="22"/>
  <c r="G38" i="22"/>
  <c r="E174" i="15" l="1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J41" i="22" l="1"/>
  <c r="O80" i="22"/>
  <c r="K43" i="22" l="1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G10" i="22" l="1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N67" i="22" l="1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L41" i="22" l="1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G171" i="15"/>
  <c r="G167" i="15"/>
  <c r="G168" i="15"/>
  <c r="G169" i="15"/>
  <c r="I169" i="15" s="1"/>
  <c r="G170" i="15"/>
  <c r="I170" i="15" s="1"/>
  <c r="G166" i="15"/>
  <c r="I166" i="15" s="1"/>
  <c r="G165" i="15"/>
  <c r="I165" i="15" s="1"/>
  <c r="G159" i="15"/>
  <c r="I159" i="15" s="1"/>
  <c r="G158" i="15"/>
  <c r="I158" i="15" s="1"/>
  <c r="G157" i="15"/>
  <c r="I157" i="15" s="1"/>
  <c r="G156" i="15"/>
  <c r="I156" i="15" s="1"/>
  <c r="G161" i="15"/>
  <c r="I161" i="15" s="1"/>
  <c r="G162" i="15"/>
  <c r="G163" i="15"/>
  <c r="G164" i="15"/>
  <c r="I164" i="15" s="1"/>
  <c r="G160" i="15"/>
  <c r="I160" i="15" s="1"/>
  <c r="G154" i="15"/>
  <c r="I154" i="15" s="1"/>
  <c r="G155" i="15"/>
  <c r="G153" i="15"/>
  <c r="I153" i="15" s="1"/>
  <c r="G152" i="15"/>
  <c r="I152" i="15" s="1"/>
  <c r="G151" i="15"/>
  <c r="I151" i="15" s="1"/>
  <c r="G150" i="15"/>
  <c r="I150" i="15" s="1"/>
  <c r="G146" i="15"/>
  <c r="I146" i="15" s="1"/>
  <c r="G148" i="15"/>
  <c r="I148" i="15" s="1"/>
  <c r="G149" i="15"/>
  <c r="G147" i="15"/>
  <c r="G144" i="15"/>
  <c r="G145" i="15"/>
  <c r="I145" i="15" s="1"/>
  <c r="G143" i="15"/>
  <c r="I143" i="15" s="1"/>
  <c r="G142" i="15"/>
  <c r="I142" i="15" s="1"/>
  <c r="G141" i="15"/>
  <c r="I141" i="15" s="1"/>
  <c r="G138" i="15"/>
  <c r="I138" i="15" s="1"/>
  <c r="G137" i="15"/>
  <c r="I137" i="15" s="1"/>
  <c r="G136" i="15"/>
  <c r="I136" i="15" s="1"/>
  <c r="G135" i="15"/>
  <c r="I135" i="15" s="1"/>
  <c r="G130" i="15"/>
  <c r="I130" i="15" s="1"/>
  <c r="G129" i="15"/>
  <c r="G128" i="15"/>
  <c r="G127" i="15"/>
  <c r="G126" i="15"/>
  <c r="I126" i="15" s="1"/>
  <c r="G124" i="15"/>
  <c r="I124" i="15" s="1"/>
  <c r="G123" i="15"/>
  <c r="I123" i="15" s="1"/>
  <c r="G134" i="15"/>
  <c r="I134" i="15" s="1"/>
  <c r="G133" i="15"/>
  <c r="I133" i="15" s="1"/>
  <c r="G132" i="15"/>
  <c r="I132" i="15" s="1"/>
  <c r="G131" i="15"/>
  <c r="I131" i="15" s="1"/>
  <c r="G121" i="15"/>
  <c r="I121" i="15" s="1"/>
  <c r="G120" i="15"/>
  <c r="I120" i="15" s="1"/>
  <c r="G119" i="15"/>
  <c r="G118" i="15"/>
  <c r="G122" i="15"/>
  <c r="G125" i="15"/>
  <c r="AH21" i="15"/>
  <c r="AH22" i="15"/>
  <c r="AH20" i="15"/>
  <c r="AD44" i="15"/>
  <c r="Y44" i="15"/>
  <c r="T44" i="15"/>
  <c r="S44" i="15"/>
  <c r="AG43" i="15"/>
  <c r="AG42" i="15"/>
  <c r="AG41" i="15"/>
  <c r="AG40" i="15"/>
  <c r="AG38" i="15"/>
  <c r="AG36" i="15"/>
  <c r="AG35" i="15"/>
  <c r="AG32" i="15"/>
  <c r="AG30" i="15"/>
  <c r="AG29" i="15"/>
  <c r="AG28" i="15"/>
  <c r="AG27" i="15"/>
  <c r="AG26" i="15"/>
  <c r="AG25" i="15"/>
  <c r="AG24" i="15"/>
  <c r="AG22" i="15"/>
  <c r="AG21" i="15"/>
  <c r="AG20" i="15"/>
  <c r="AG18" i="15"/>
  <c r="AG16" i="15"/>
  <c r="AG15" i="15"/>
  <c r="AG14" i="15"/>
  <c r="AG13" i="15"/>
  <c r="AG11" i="15"/>
  <c r="AG9" i="15"/>
  <c r="AG8" i="15"/>
  <c r="AG7" i="15"/>
  <c r="AG6" i="15"/>
  <c r="AG4" i="15"/>
  <c r="AG3" i="15"/>
  <c r="G173" i="15"/>
  <c r="I173" i="15" s="1"/>
  <c r="G174" i="15"/>
  <c r="I174" i="15" s="1"/>
  <c r="G172" i="15"/>
  <c r="I172" i="15" s="1"/>
  <c r="I171" i="15"/>
  <c r="I167" i="15"/>
  <c r="I162" i="15"/>
  <c r="I163" i="15"/>
  <c r="G140" i="15"/>
  <c r="I140" i="15" s="1"/>
  <c r="G139" i="15"/>
  <c r="I139" i="15" s="1"/>
  <c r="I127" i="15"/>
  <c r="I128" i="15"/>
  <c r="I129" i="15"/>
  <c r="I125" i="15"/>
  <c r="I119" i="15"/>
  <c r="I118" i="15"/>
  <c r="I155" i="15"/>
  <c r="I144" i="15"/>
  <c r="I147" i="15"/>
  <c r="I149" i="15"/>
  <c r="I122" i="15"/>
  <c r="I168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E175" i="15" l="1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T87" i="15"/>
  <c r="T86" i="15"/>
  <c r="T85" i="15"/>
  <c r="T84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H11" i="11" l="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2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M124" i="15" l="1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O183" i="15" l="1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M120" i="15" l="1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O19" i="15" l="1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F1248" i="7" l="1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F1249" i="7" l="1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F1250" i="7" l="1"/>
  <c r="F13" i="7"/>
  <c r="D9" i="4"/>
  <c r="F1251" i="7" l="1"/>
  <c r="F14" i="7"/>
  <c r="D10" i="4"/>
  <c r="F1252" i="7" l="1"/>
  <c r="F15" i="7"/>
  <c r="D11" i="4"/>
  <c r="F1253" i="7" l="1"/>
  <c r="F16" i="7"/>
  <c r="D12" i="4"/>
  <c r="F1254" i="7" l="1"/>
  <c r="F17" i="7"/>
  <c r="D13" i="4"/>
  <c r="F1255" i="7" l="1"/>
  <c r="F18" i="7"/>
  <c r="D14" i="4"/>
  <c r="F1256" i="7" l="1"/>
  <c r="F19" i="7"/>
  <c r="D15" i="4"/>
  <c r="F1257" i="7" l="1"/>
  <c r="F20" i="7"/>
  <c r="D16" i="4"/>
  <c r="F1258" i="7" l="1"/>
  <c r="F21" i="7"/>
  <c r="D17" i="4"/>
  <c r="F1259" i="7" l="1"/>
  <c r="F22" i="7"/>
  <c r="D18" i="4"/>
  <c r="F1260" i="7" l="1"/>
  <c r="F23" i="7"/>
  <c r="D19" i="4"/>
  <c r="F1261" i="7" l="1"/>
  <c r="F24" i="7"/>
  <c r="D20" i="4"/>
  <c r="F1262" i="7" l="1"/>
  <c r="F25" i="7"/>
  <c r="D21" i="4"/>
  <c r="F1263" i="7" l="1"/>
  <c r="F26" i="7"/>
  <c r="D22" i="4"/>
  <c r="F1264" i="7" l="1"/>
  <c r="F27" i="7"/>
  <c r="D23" i="4"/>
  <c r="F1265" i="7" l="1"/>
  <c r="F28" i="7"/>
  <c r="D24" i="4"/>
  <c r="F103" i="4"/>
  <c r="F102" i="4"/>
  <c r="F1266" i="7" l="1"/>
  <c r="F29" i="7"/>
  <c r="D25" i="4"/>
  <c r="F1267" i="7" l="1"/>
  <c r="F30" i="7"/>
  <c r="D26" i="4"/>
  <c r="F1268" i="7" l="1"/>
  <c r="F31" i="7"/>
  <c r="D27" i="4"/>
  <c r="F1269" i="7" l="1"/>
  <c r="F32" i="7"/>
  <c r="D28" i="4"/>
  <c r="F1270" i="7" l="1"/>
  <c r="F33" i="7"/>
  <c r="D29" i="4"/>
  <c r="F1271" i="7" l="1"/>
  <c r="F34" i="7"/>
  <c r="D30" i="4"/>
  <c r="F1272" i="7" l="1"/>
  <c r="F35" i="7"/>
  <c r="D31" i="4"/>
  <c r="F1273" i="7" l="1"/>
  <c r="F36" i="7"/>
  <c r="D32" i="4"/>
  <c r="F1274" i="7" l="1"/>
  <c r="F37" i="7"/>
  <c r="D33" i="4"/>
  <c r="F1275" i="7" l="1"/>
  <c r="F38" i="7"/>
  <c r="D34" i="4"/>
  <c r="F1276" i="7" l="1"/>
  <c r="F39" i="7"/>
  <c r="D35" i="4"/>
  <c r="F1277" i="7" l="1"/>
  <c r="F40" i="7"/>
  <c r="D36" i="4"/>
  <c r="F1278" i="7" l="1"/>
  <c r="F41" i="7"/>
  <c r="D37" i="4"/>
  <c r="F1279" i="7" l="1"/>
  <c r="F42" i="7"/>
  <c r="D38" i="4"/>
  <c r="F1280" i="7" l="1"/>
  <c r="F43" i="7"/>
  <c r="D39" i="4"/>
  <c r="F1281" i="7" l="1"/>
  <c r="F44" i="7"/>
  <c r="D40" i="4"/>
  <c r="F1282" i="7" l="1"/>
  <c r="F45" i="7"/>
  <c r="D41" i="4"/>
  <c r="F1283" i="7" l="1"/>
  <c r="F46" i="7"/>
  <c r="D42" i="4"/>
  <c r="F1284" i="7" l="1"/>
  <c r="F47" i="7"/>
  <c r="D43" i="4"/>
  <c r="F1285" i="7" l="1"/>
  <c r="F48" i="7"/>
  <c r="D44" i="4"/>
  <c r="F123" i="4"/>
  <c r="F1286" i="7" l="1"/>
  <c r="F49" i="7"/>
  <c r="D45" i="4"/>
  <c r="F1287" i="7" l="1"/>
  <c r="F50" i="7"/>
  <c r="D46" i="4"/>
  <c r="F1288" i="7" l="1"/>
  <c r="F51" i="7"/>
  <c r="D47" i="4"/>
  <c r="F1289" i="7" l="1"/>
  <c r="F52" i="7"/>
  <c r="D48" i="4"/>
  <c r="F1290" i="7" l="1"/>
  <c r="F53" i="7"/>
  <c r="D49" i="4"/>
  <c r="F1291" i="7" l="1"/>
  <c r="F54" i="7"/>
  <c r="D50" i="4"/>
  <c r="F1292" i="7" l="1"/>
  <c r="F55" i="7"/>
  <c r="D51" i="4"/>
  <c r="F1293" i="7" l="1"/>
  <c r="F56" i="7"/>
  <c r="D52" i="4"/>
  <c r="F1294" i="7" l="1"/>
  <c r="F57" i="7"/>
  <c r="D53" i="4"/>
  <c r="F1295" i="7" l="1"/>
  <c r="F58" i="7"/>
  <c r="D54" i="4"/>
  <c r="F1296" i="7" l="1"/>
  <c r="F59" i="7"/>
  <c r="D55" i="4"/>
  <c r="F1297" i="7" l="1"/>
  <c r="F60" i="7"/>
  <c r="D56" i="4"/>
  <c r="F1298" i="7" l="1"/>
  <c r="F61" i="7"/>
  <c r="D57" i="4"/>
  <c r="F1299" i="7" l="1"/>
  <c r="F62" i="7"/>
  <c r="D58" i="4"/>
  <c r="F1300" i="7" l="1"/>
  <c r="F63" i="7"/>
  <c r="D59" i="4"/>
  <c r="F1301" i="7" l="1"/>
  <c r="F64" i="7"/>
  <c r="D60" i="4"/>
  <c r="F1302" i="7" l="1"/>
  <c r="F65" i="7"/>
  <c r="D61" i="4"/>
  <c r="F1303" i="7" l="1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F1304" i="7" l="1"/>
  <c r="F67" i="7"/>
  <c r="D139" i="4"/>
  <c r="F1305" i="7" l="1"/>
  <c r="F68" i="7"/>
  <c r="D140" i="4"/>
  <c r="F142" i="4"/>
  <c r="F143" i="4"/>
  <c r="F1306" i="7" l="1"/>
  <c r="F69" i="7"/>
  <c r="D141" i="4"/>
  <c r="D142" i="4" s="1"/>
  <c r="F1307" i="7" l="1"/>
  <c r="F70" i="7"/>
  <c r="D143" i="4"/>
  <c r="F1308" i="7" l="1"/>
  <c r="F71" i="7"/>
  <c r="D144" i="4"/>
  <c r="F1309" i="7" l="1"/>
  <c r="F72" i="7"/>
  <c r="D145" i="4"/>
  <c r="F1310" i="7" l="1"/>
  <c r="F73" i="7"/>
  <c r="D146" i="4"/>
  <c r="F1311" i="7" l="1"/>
  <c r="F74" i="7"/>
  <c r="D147" i="4"/>
  <c r="F1312" i="7" l="1"/>
  <c r="F75" i="7"/>
  <c r="D148" i="4"/>
  <c r="F1313" i="7" l="1"/>
  <c r="F76" i="7"/>
  <c r="D149" i="4"/>
  <c r="F1314" i="7" l="1"/>
  <c r="F77" i="7"/>
  <c r="D150" i="4"/>
  <c r="F1315" i="7" l="1"/>
  <c r="F78" i="7"/>
  <c r="D151" i="4"/>
  <c r="F1316" i="7" l="1"/>
  <c r="F79" i="7"/>
  <c r="D152" i="4"/>
  <c r="D153" i="4" s="1"/>
  <c r="F1317" i="7" l="1"/>
  <c r="F80" i="7"/>
  <c r="D154" i="4"/>
  <c r="F1318" i="7" l="1"/>
  <c r="F81" i="7"/>
  <c r="D155" i="4"/>
  <c r="F1319" i="7" l="1"/>
  <c r="F82" i="7"/>
  <c r="D156" i="4"/>
  <c r="F1320" i="7" l="1"/>
  <c r="F83" i="7"/>
  <c r="D157" i="4"/>
  <c r="F1321" i="7" l="1"/>
  <c r="F84" i="7"/>
  <c r="D158" i="4"/>
  <c r="F1322" i="7" l="1"/>
  <c r="F85" i="7"/>
  <c r="D159" i="4"/>
  <c r="F1323" i="7" l="1"/>
  <c r="F86" i="7"/>
  <c r="D160" i="4"/>
  <c r="F1324" i="7" l="1"/>
  <c r="F87" i="7"/>
  <c r="D161" i="4"/>
  <c r="D162" i="4" s="1"/>
  <c r="F1325" i="7" l="1"/>
  <c r="F88" i="7"/>
  <c r="D163" i="4"/>
  <c r="F1326" i="7" l="1"/>
  <c r="F89" i="7"/>
  <c r="D164" i="4"/>
  <c r="F1327" i="7" l="1"/>
  <c r="F90" i="7"/>
  <c r="D165" i="4"/>
  <c r="F1328" i="7" l="1"/>
  <c r="F91" i="7"/>
  <c r="D166" i="4"/>
  <c r="F1329" i="7" l="1"/>
  <c r="F92" i="7"/>
  <c r="D167" i="4"/>
  <c r="F1330" i="7" l="1"/>
  <c r="F93" i="7"/>
  <c r="D168" i="4"/>
  <c r="F1331" i="7" l="1"/>
  <c r="F94" i="7"/>
  <c r="D169" i="4"/>
  <c r="F1332" i="7" l="1"/>
  <c r="F95" i="7"/>
  <c r="D170" i="4"/>
  <c r="F1333" i="7" l="1"/>
  <c r="F96" i="7"/>
  <c r="D171" i="4"/>
  <c r="F1334" i="7" l="1"/>
  <c r="F97" i="7"/>
  <c r="D172" i="4"/>
  <c r="F1335" i="7" l="1"/>
  <c r="F98" i="7"/>
  <c r="D173" i="4"/>
  <c r="F1336" i="7" l="1"/>
  <c r="F99" i="7"/>
  <c r="D174" i="4"/>
  <c r="F1337" i="7" l="1"/>
  <c r="F100" i="7"/>
  <c r="D175" i="4"/>
  <c r="F1338" i="7" l="1"/>
  <c r="F101" i="7"/>
  <c r="D176" i="4"/>
  <c r="F1339" i="7" l="1"/>
  <c r="F102" i="7"/>
  <c r="D177" i="4"/>
  <c r="F1340" i="7" l="1"/>
  <c r="F103" i="7"/>
  <c r="D178" i="4"/>
  <c r="F1341" i="7" l="1"/>
  <c r="F104" i="7"/>
  <c r="D179" i="4"/>
  <c r="F182" i="4"/>
  <c r="F3" i="4"/>
  <c r="F6" i="4"/>
  <c r="F4" i="4"/>
  <c r="F1342" i="7" l="1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F1343" i="7" l="1"/>
  <c r="F106" i="7"/>
  <c r="D181" i="4"/>
  <c r="F1344" i="7" l="1"/>
  <c r="F107" i="7"/>
  <c r="D182" i="4"/>
  <c r="F1345" i="7" l="1"/>
  <c r="F108" i="7"/>
  <c r="D183" i="4"/>
  <c r="F1346" i="7" l="1"/>
  <c r="F109" i="7"/>
  <c r="D184" i="4"/>
  <c r="F1347" i="7" l="1"/>
  <c r="F110" i="7"/>
  <c r="D185" i="4"/>
  <c r="F1348" i="7" l="1"/>
  <c r="F111" i="7"/>
  <c r="D186" i="4"/>
  <c r="F1349" i="7" l="1"/>
  <c r="F112" i="7"/>
  <c r="D187" i="4"/>
  <c r="F1350" i="7" l="1"/>
  <c r="F113" i="7"/>
  <c r="D188" i="4"/>
  <c r="F1351" i="7" l="1"/>
  <c r="F114" i="7"/>
  <c r="D189" i="4"/>
  <c r="F1352" i="7" l="1"/>
  <c r="F115" i="7"/>
  <c r="D190" i="4"/>
  <c r="F1353" i="7" l="1"/>
  <c r="F116" i="7"/>
  <c r="D191" i="4"/>
  <c r="F1354" i="7" l="1"/>
  <c r="F117" i="7"/>
  <c r="D192" i="4"/>
  <c r="F1355" i="7" l="1"/>
  <c r="F118" i="7"/>
  <c r="D193" i="4"/>
  <c r="F1356" i="7" l="1"/>
  <c r="F119" i="7"/>
  <c r="D194" i="4"/>
  <c r="F1357" i="7" l="1"/>
  <c r="F120" i="7"/>
  <c r="D195" i="4"/>
  <c r="F1358" i="7" l="1"/>
  <c r="F121" i="7"/>
  <c r="D196" i="4"/>
  <c r="F1359" i="7" l="1"/>
  <c r="F122" i="7"/>
  <c r="D197" i="4"/>
  <c r="F1360" i="7" l="1"/>
  <c r="F123" i="7"/>
  <c r="D198" i="4"/>
  <c r="F1361" i="7" l="1"/>
  <c r="F124" i="7"/>
  <c r="D199" i="4"/>
  <c r="F1362" i="7" l="1"/>
  <c r="F125" i="7"/>
  <c r="D200" i="4"/>
  <c r="F1363" i="7" l="1"/>
  <c r="F126" i="7"/>
  <c r="D201" i="4"/>
  <c r="F1364" i="7" l="1"/>
  <c r="F127" i="7"/>
  <c r="D202" i="4"/>
  <c r="F1365" i="7" l="1"/>
  <c r="F128" i="7"/>
  <c r="D203" i="4"/>
  <c r="F1366" i="7" l="1"/>
  <c r="F129" i="7"/>
  <c r="D204" i="4"/>
  <c r="F1367" i="7" l="1"/>
  <c r="F130" i="7"/>
  <c r="D205" i="4"/>
  <c r="F1368" i="7" l="1"/>
  <c r="F131" i="7"/>
  <c r="D206" i="4"/>
  <c r="F1369" i="7" l="1"/>
  <c r="F132" i="7"/>
  <c r="D207" i="4"/>
  <c r="F1370" i="7" l="1"/>
  <c r="F133" i="7"/>
  <c r="D208" i="4"/>
  <c r="F1371" i="7" l="1"/>
  <c r="F134" i="7"/>
  <c r="D209" i="4"/>
  <c r="F1372" i="7" l="1"/>
  <c r="F135" i="7"/>
  <c r="D210" i="4"/>
  <c r="F1373" i="7" l="1"/>
  <c r="F136" i="7"/>
  <c r="D211" i="4"/>
  <c r="F1374" i="7" l="1"/>
  <c r="F137" i="7"/>
  <c r="D212" i="4"/>
  <c r="F1375" i="7" l="1"/>
  <c r="F138" i="7"/>
  <c r="D213" i="4"/>
  <c r="F1376" i="7" l="1"/>
  <c r="F139" i="7"/>
  <c r="D214" i="4"/>
  <c r="F1377" i="7" l="1"/>
  <c r="F140" i="7"/>
  <c r="D215" i="4"/>
  <c r="F1378" i="7" l="1"/>
  <c r="F141" i="7"/>
  <c r="D216" i="4"/>
  <c r="F1379" i="7" l="1"/>
  <c r="F142" i="7"/>
  <c r="D217" i="4"/>
  <c r="F1380" i="7" l="1"/>
  <c r="F143" i="7"/>
  <c r="D218" i="4"/>
  <c r="F1381" i="7" l="1"/>
  <c r="F144" i="7"/>
  <c r="D219" i="4"/>
  <c r="F1382" i="7" l="1"/>
  <c r="F145" i="7"/>
  <c r="D220" i="4"/>
  <c r="F1383" i="7" l="1"/>
  <c r="F146" i="7"/>
  <c r="D221" i="4"/>
  <c r="F1384" i="7" l="1"/>
  <c r="F147" i="7"/>
  <c r="D222" i="4"/>
  <c r="F1385" i="7" l="1"/>
  <c r="F148" i="7"/>
  <c r="D223" i="4"/>
  <c r="F1386" i="7" l="1"/>
  <c r="F149" i="7"/>
  <c r="D224" i="4"/>
  <c r="F1387" i="7" l="1"/>
  <c r="F150" i="7"/>
  <c r="D225" i="4"/>
  <c r="F1388" i="7" l="1"/>
  <c r="F151" i="7"/>
  <c r="D226" i="4"/>
  <c r="F1389" i="7" l="1"/>
  <c r="F152" i="7"/>
  <c r="D227" i="4"/>
  <c r="F1390" i="7" l="1"/>
  <c r="F153" i="7"/>
  <c r="D228" i="4"/>
  <c r="F1391" i="7" l="1"/>
  <c r="F154" i="7"/>
  <c r="D229" i="4"/>
  <c r="F1392" i="7" l="1"/>
  <c r="F155" i="7"/>
  <c r="D230" i="4"/>
  <c r="F1393" i="7" l="1"/>
  <c r="F156" i="7"/>
  <c r="D231" i="4"/>
  <c r="F1394" i="7" l="1"/>
  <c r="F157" i="7"/>
  <c r="D232" i="4"/>
  <c r="F1395" i="7" l="1"/>
  <c r="F158" i="7"/>
  <c r="D233" i="4"/>
  <c r="F1396" i="7" l="1"/>
  <c r="F159" i="7"/>
  <c r="D234" i="4"/>
  <c r="F1397" i="7" l="1"/>
  <c r="F160" i="7"/>
  <c r="D235" i="4"/>
  <c r="F1398" i="7" l="1"/>
  <c r="F161" i="7"/>
  <c r="D236" i="4"/>
  <c r="F1399" i="7" l="1"/>
  <c r="F162" i="7"/>
  <c r="D237" i="4"/>
  <c r="F1400" i="7" l="1"/>
  <c r="F163" i="7"/>
  <c r="D238" i="4"/>
  <c r="F1401" i="7" l="1"/>
  <c r="F164" i="7"/>
  <c r="D239" i="4"/>
  <c r="F1402" i="7" l="1"/>
  <c r="F165" i="7"/>
  <c r="D240" i="4"/>
  <c r="F1403" i="7" l="1"/>
  <c r="F166" i="7"/>
  <c r="D241" i="4"/>
  <c r="F1404" i="7" l="1"/>
  <c r="F167" i="7"/>
  <c r="D242" i="4"/>
  <c r="F1405" i="7" l="1"/>
  <c r="F168" i="7"/>
  <c r="D243" i="4"/>
  <c r="F1406" i="7" l="1"/>
  <c r="F169" i="7"/>
  <c r="D244" i="4"/>
  <c r="F1407" i="7" l="1"/>
  <c r="F170" i="7"/>
  <c r="D245" i="4"/>
  <c r="F1408" i="7" l="1"/>
  <c r="F171" i="7"/>
  <c r="D246" i="4"/>
  <c r="F1409" i="7" l="1"/>
  <c r="F172" i="7"/>
  <c r="D247" i="4"/>
  <c r="F1410" i="7" l="1"/>
  <c r="F173" i="7"/>
  <c r="D248" i="4"/>
  <c r="F1411" i="7" l="1"/>
  <c r="F174" i="7"/>
  <c r="D249" i="4"/>
  <c r="F1412" i="7" l="1"/>
  <c r="F175" i="7"/>
  <c r="D250" i="4"/>
  <c r="F1413" i="7" l="1"/>
  <c r="F176" i="7"/>
  <c r="D251" i="4"/>
  <c r="F1414" i="7" l="1"/>
  <c r="F177" i="7"/>
  <c r="D252" i="4"/>
  <c r="F1415" i="7" l="1"/>
  <c r="F178" i="7"/>
  <c r="D253" i="4"/>
  <c r="F562" i="4"/>
  <c r="F563" i="4"/>
  <c r="F564" i="4"/>
  <c r="F1416" i="7" l="1"/>
  <c r="F179" i="7"/>
  <c r="D254" i="4"/>
  <c r="F1417" i="7" l="1"/>
  <c r="F180" i="7"/>
  <c r="D255" i="4"/>
  <c r="F1418" i="7" l="1"/>
  <c r="F181" i="7"/>
  <c r="D256" i="4"/>
  <c r="F1419" i="7" l="1"/>
  <c r="F182" i="7"/>
  <c r="D257" i="4"/>
  <c r="F1420" i="7" l="1"/>
  <c r="F183" i="7"/>
  <c r="D258" i="4"/>
  <c r="F1421" i="7" l="1"/>
  <c r="F184" i="7"/>
  <c r="D259" i="4"/>
  <c r="F1422" i="7" l="1"/>
  <c r="F185" i="7"/>
  <c r="D260" i="4"/>
  <c r="F1423" i="7" l="1"/>
  <c r="F186" i="7"/>
  <c r="D261" i="4"/>
  <c r="F1424" i="7" l="1"/>
  <c r="F187" i="7"/>
  <c r="D262" i="4"/>
  <c r="F1425" i="7" l="1"/>
  <c r="F188" i="7"/>
  <c r="D263" i="4"/>
  <c r="F1426" i="7" l="1"/>
  <c r="F189" i="7"/>
  <c r="D264" i="4"/>
  <c r="F573" i="4"/>
  <c r="F572" i="4"/>
  <c r="F1427" i="7" l="1"/>
  <c r="F190" i="7"/>
  <c r="D265" i="4"/>
  <c r="F1428" i="7" l="1"/>
  <c r="F191" i="7"/>
  <c r="D266" i="4"/>
  <c r="F1429" i="7" l="1"/>
  <c r="F192" i="7"/>
  <c r="D267" i="4"/>
  <c r="F1430" i="7" l="1"/>
  <c r="F193" i="7"/>
  <c r="D268" i="4"/>
  <c r="F1431" i="7" l="1"/>
  <c r="F194" i="7"/>
  <c r="D269" i="4"/>
  <c r="F1432" i="7" l="1"/>
  <c r="F195" i="7"/>
  <c r="D270" i="4"/>
  <c r="F1433" i="7" l="1"/>
  <c r="F196" i="7"/>
  <c r="D271" i="4"/>
  <c r="F1434" i="7" l="1"/>
  <c r="F197" i="7"/>
  <c r="D272" i="4"/>
  <c r="F1435" i="7" l="1"/>
  <c r="F198" i="7"/>
  <c r="D273" i="4"/>
  <c r="F1436" i="7" l="1"/>
  <c r="F199" i="7"/>
  <c r="D274" i="4"/>
  <c r="F1437" i="7" l="1"/>
  <c r="F200" i="7"/>
  <c r="D275" i="4"/>
  <c r="F582" i="4"/>
  <c r="F583" i="4"/>
  <c r="F1438" i="7" l="1"/>
  <c r="F201" i="7"/>
  <c r="D276" i="4"/>
  <c r="F1439" i="7" l="1"/>
  <c r="F202" i="7"/>
  <c r="D277" i="4"/>
  <c r="F1440" i="7" l="1"/>
  <c r="F203" i="7"/>
  <c r="D278" i="4"/>
  <c r="F1441" i="7" l="1"/>
  <c r="F204" i="7"/>
  <c r="D279" i="4"/>
  <c r="F1442" i="7" l="1"/>
  <c r="F205" i="7"/>
  <c r="D280" i="4"/>
  <c r="F1443" i="7" l="1"/>
  <c r="F206" i="7"/>
  <c r="D281" i="4"/>
  <c r="F1444" i="7" l="1"/>
  <c r="F207" i="7"/>
  <c r="D282" i="4"/>
  <c r="F1445" i="7" l="1"/>
  <c r="F208" i="7"/>
  <c r="D283" i="4"/>
  <c r="F1446" i="7" l="1"/>
  <c r="F209" i="7"/>
  <c r="D284" i="4"/>
  <c r="F1447" i="7" l="1"/>
  <c r="F210" i="7"/>
  <c r="D285" i="4"/>
  <c r="F1448" i="7" l="1"/>
  <c r="F211" i="7"/>
  <c r="D286" i="4"/>
  <c r="F592" i="4"/>
  <c r="F593" i="4"/>
  <c r="F1449" i="7" l="1"/>
  <c r="F212" i="7"/>
  <c r="D287" i="4"/>
  <c r="F1450" i="7" l="1"/>
  <c r="F213" i="7"/>
  <c r="D288" i="4"/>
  <c r="F1451" i="7" l="1"/>
  <c r="F214" i="7"/>
  <c r="D289" i="4"/>
  <c r="F1452" i="7" l="1"/>
  <c r="F215" i="7"/>
  <c r="D290" i="4"/>
  <c r="F1453" i="7" l="1"/>
  <c r="F216" i="7"/>
  <c r="D291" i="4"/>
  <c r="F1454" i="7" l="1"/>
  <c r="F217" i="7"/>
  <c r="D292" i="4"/>
  <c r="F1455" i="7" l="1"/>
  <c r="F218" i="7"/>
  <c r="D293" i="4"/>
  <c r="F1456" i="7" l="1"/>
  <c r="F219" i="7"/>
  <c r="D294" i="4"/>
  <c r="F1457" i="7" l="1"/>
  <c r="F220" i="7"/>
  <c r="D295" i="4"/>
  <c r="F1458" i="7" l="1"/>
  <c r="F221" i="7"/>
  <c r="D296" i="4"/>
  <c r="F602" i="4"/>
  <c r="F1459" i="7" l="1"/>
  <c r="F222" i="7"/>
  <c r="D297" i="4"/>
  <c r="F1460" i="7" l="1"/>
  <c r="F223" i="7"/>
  <c r="D298" i="4"/>
  <c r="F603" i="4"/>
  <c r="F1461" i="7" l="1"/>
  <c r="F224" i="7"/>
  <c r="D299" i="4"/>
  <c r="F604" i="4"/>
  <c r="F1462" i="7" l="1"/>
  <c r="F225" i="7"/>
  <c r="D300" i="4"/>
  <c r="F605" i="4"/>
  <c r="F1463" i="7" l="1"/>
  <c r="F226" i="7"/>
  <c r="D301" i="4"/>
  <c r="F1464" i="7" l="1"/>
  <c r="F227" i="7"/>
  <c r="D302" i="4"/>
  <c r="F606" i="4"/>
  <c r="F1465" i="7" l="1"/>
  <c r="F228" i="7"/>
  <c r="D303" i="4"/>
  <c r="F607" i="4"/>
  <c r="F1466" i="7" l="1"/>
  <c r="F229" i="7"/>
  <c r="D304" i="4"/>
  <c r="F608" i="4"/>
  <c r="F1467" i="7" l="1"/>
  <c r="F230" i="7"/>
  <c r="D305" i="4"/>
  <c r="F1468" i="7" l="1"/>
  <c r="F231" i="7"/>
  <c r="D306" i="4"/>
  <c r="F609" i="4"/>
  <c r="F1469" i="7" l="1"/>
  <c r="F232" i="7"/>
  <c r="D307" i="4"/>
  <c r="F610" i="4"/>
  <c r="F1470" i="7" l="1"/>
  <c r="F233" i="7"/>
  <c r="D308" i="4"/>
  <c r="F611" i="4"/>
  <c r="F1471" i="7" l="1"/>
  <c r="F234" i="7"/>
  <c r="D309" i="4"/>
  <c r="F1472" i="7" l="1"/>
  <c r="F235" i="7"/>
  <c r="D310" i="4"/>
  <c r="F612" i="4"/>
  <c r="F1473" i="7" l="1"/>
  <c r="F236" i="7"/>
  <c r="D311" i="4"/>
  <c r="F1474" i="7" l="1"/>
  <c r="F237" i="7"/>
  <c r="D312" i="4"/>
  <c r="F1475" i="7" l="1"/>
  <c r="F238" i="7"/>
  <c r="D313" i="4"/>
  <c r="F613" i="4"/>
  <c r="F1476" i="7" l="1"/>
  <c r="F239" i="7"/>
  <c r="D314" i="4"/>
  <c r="F614" i="4"/>
  <c r="F1477" i="7" l="1"/>
  <c r="F240" i="7"/>
  <c r="D315" i="4"/>
  <c r="F1478" i="7" l="1"/>
  <c r="F241" i="7"/>
  <c r="D316" i="4"/>
  <c r="F615" i="4"/>
  <c r="F1479" i="7" l="1"/>
  <c r="F242" i="7"/>
  <c r="D317" i="4"/>
  <c r="F616" i="4"/>
  <c r="F1480" i="7" l="1"/>
  <c r="F243" i="7"/>
  <c r="D318" i="4"/>
  <c r="F617" i="4"/>
  <c r="F1481" i="7" l="1"/>
  <c r="F244" i="7"/>
  <c r="D319" i="4"/>
  <c r="F618" i="4"/>
  <c r="F1482" i="7" l="1"/>
  <c r="F245" i="7"/>
  <c r="D320" i="4"/>
  <c r="F619" i="4"/>
  <c r="F1483" i="7" l="1"/>
  <c r="F246" i="7"/>
  <c r="D321" i="4"/>
  <c r="F1484" i="7" l="1"/>
  <c r="F247" i="7"/>
  <c r="D322" i="4"/>
  <c r="F620" i="4"/>
  <c r="F1485" i="7" l="1"/>
  <c r="F248" i="7"/>
  <c r="D323" i="4"/>
  <c r="F621" i="4"/>
  <c r="F1486" i="7" l="1"/>
  <c r="F249" i="7"/>
  <c r="D324" i="4"/>
  <c r="F1487" i="7" l="1"/>
  <c r="F250" i="7"/>
  <c r="D325" i="4"/>
  <c r="F622" i="4"/>
  <c r="F1488" i="7" l="1"/>
  <c r="F251" i="7"/>
  <c r="D326" i="4"/>
  <c r="F1489" i="7" l="1"/>
  <c r="F252" i="7"/>
  <c r="D327" i="4"/>
  <c r="F1490" i="7" l="1"/>
  <c r="F253" i="7"/>
  <c r="D328" i="4"/>
  <c r="F623" i="4"/>
  <c r="F1491" i="7" l="1"/>
  <c r="F254" i="7"/>
  <c r="D329" i="4"/>
  <c r="F624" i="4"/>
  <c r="F1492" i="7" l="1"/>
  <c r="F255" i="7"/>
  <c r="D330" i="4"/>
  <c r="F625" i="4"/>
  <c r="F1493" i="7" l="1"/>
  <c r="F256" i="7"/>
  <c r="D331" i="4"/>
  <c r="F626" i="4"/>
  <c r="F1494" i="7" l="1"/>
  <c r="F257" i="7"/>
  <c r="D332" i="4"/>
  <c r="F1495" i="7" l="1"/>
  <c r="F258" i="7"/>
  <c r="D333" i="4"/>
  <c r="F627" i="4"/>
  <c r="F1496" i="7" l="1"/>
  <c r="F259" i="7"/>
  <c r="D334" i="4"/>
  <c r="F1497" i="7" l="1"/>
  <c r="F260" i="7"/>
  <c r="D335" i="4"/>
  <c r="F628" i="4"/>
  <c r="F629" i="4"/>
  <c r="F1498" i="7" l="1"/>
  <c r="F261" i="7"/>
  <c r="D336" i="4"/>
  <c r="F630" i="4"/>
  <c r="F1499" i="7" l="1"/>
  <c r="F262" i="7"/>
  <c r="D337" i="4"/>
  <c r="F631" i="4"/>
  <c r="F1500" i="7" l="1"/>
  <c r="F263" i="7"/>
  <c r="D338" i="4"/>
  <c r="F632" i="4"/>
  <c r="F1501" i="7" l="1"/>
  <c r="F264" i="7"/>
  <c r="D339" i="4"/>
  <c r="F1502" i="7" l="1"/>
  <c r="F265" i="7"/>
  <c r="D340" i="4"/>
  <c r="F1503" i="7" l="1"/>
  <c r="F266" i="7"/>
  <c r="D341" i="4"/>
  <c r="F633" i="4"/>
  <c r="F1504" i="7" l="1"/>
  <c r="F267" i="7"/>
  <c r="D342" i="4"/>
  <c r="F1505" i="7" l="1"/>
  <c r="F268" i="7"/>
  <c r="D343" i="4"/>
  <c r="F634" i="4"/>
  <c r="F1506" i="7" l="1"/>
  <c r="F269" i="7"/>
  <c r="D344" i="4"/>
  <c r="F635" i="4"/>
  <c r="F1507" i="7" l="1"/>
  <c r="F270" i="7"/>
  <c r="D345" i="4"/>
  <c r="F636" i="4"/>
  <c r="F1508" i="7" l="1"/>
  <c r="F271" i="7"/>
  <c r="D346" i="4"/>
  <c r="F637" i="4"/>
  <c r="F1509" i="7" l="1"/>
  <c r="F272" i="7"/>
  <c r="D347" i="4"/>
  <c r="F638" i="4"/>
  <c r="F1510" i="7" l="1"/>
  <c r="F273" i="7"/>
  <c r="D348" i="4"/>
  <c r="F639" i="4"/>
  <c r="F1511" i="7" l="1"/>
  <c r="F274" i="7"/>
  <c r="D349" i="4"/>
  <c r="F640" i="4"/>
  <c r="F1512" i="7" l="1"/>
  <c r="F275" i="7"/>
  <c r="D350" i="4"/>
  <c r="F1513" i="7" l="1"/>
  <c r="F276" i="7"/>
  <c r="D351" i="4"/>
  <c r="F1514" i="7" l="1"/>
  <c r="F277" i="7"/>
  <c r="D352" i="4"/>
  <c r="F642" i="4"/>
  <c r="F1515" i="7" l="1"/>
  <c r="F278" i="7"/>
  <c r="D353" i="4"/>
  <c r="F1516" i="7" l="1"/>
  <c r="F279" i="7"/>
  <c r="D354" i="4"/>
  <c r="F643" i="4"/>
  <c r="F1517" i="7" l="1"/>
  <c r="F280" i="7"/>
  <c r="D355" i="4"/>
  <c r="F1518" i="7" l="1"/>
  <c r="F281" i="7"/>
  <c r="D356" i="4"/>
  <c r="F644" i="4"/>
  <c r="F1519" i="7" l="1"/>
  <c r="F282" i="7"/>
  <c r="D357" i="4"/>
  <c r="F645" i="4"/>
  <c r="F1520" i="7" l="1"/>
  <c r="F283" i="7"/>
  <c r="D358" i="4"/>
  <c r="F1521" i="7" l="1"/>
  <c r="F284" i="7"/>
  <c r="D359" i="4"/>
  <c r="F646" i="4"/>
  <c r="F647" i="4"/>
  <c r="F1522" i="7" l="1"/>
  <c r="F285" i="7"/>
  <c r="D360" i="4"/>
  <c r="F648" i="4"/>
  <c r="F1523" i="7" l="1"/>
  <c r="F286" i="7"/>
  <c r="D361" i="4"/>
  <c r="F1524" i="7" l="1"/>
  <c r="F287" i="7"/>
  <c r="D362" i="4"/>
  <c r="F649" i="4"/>
  <c r="F1525" i="7" l="1"/>
  <c r="F288" i="7"/>
  <c r="D363" i="4"/>
  <c r="F1526" i="7" l="1"/>
  <c r="F289" i="7"/>
  <c r="D364" i="4"/>
  <c r="F1527" i="7" l="1"/>
  <c r="F290" i="7"/>
  <c r="D365" i="4"/>
  <c r="F651" i="4"/>
  <c r="F652" i="4"/>
  <c r="F1528" i="7" l="1"/>
  <c r="F291" i="7"/>
  <c r="D366" i="4"/>
  <c r="F1529" i="7" l="1"/>
  <c r="F292" i="7"/>
  <c r="D367" i="4"/>
  <c r="F1530" i="7" l="1"/>
  <c r="F293" i="7"/>
  <c r="D368" i="4"/>
  <c r="F653" i="4"/>
  <c r="F1531" i="7" l="1"/>
  <c r="F294" i="7"/>
  <c r="D369" i="4"/>
  <c r="F1532" i="7" l="1"/>
  <c r="F295" i="7"/>
  <c r="D370" i="4"/>
  <c r="F654" i="4"/>
  <c r="F1533" i="7" l="1"/>
  <c r="F296" i="7"/>
  <c r="D371" i="4"/>
  <c r="F655" i="4"/>
  <c r="F1534" i="7" l="1"/>
  <c r="F297" i="7"/>
  <c r="D372" i="4"/>
  <c r="F1535" i="7" l="1"/>
  <c r="F298" i="7"/>
  <c r="D373" i="4"/>
  <c r="F656" i="4"/>
  <c r="F1536" i="7" l="1"/>
  <c r="F299" i="7"/>
  <c r="D374" i="4"/>
  <c r="F657" i="4"/>
  <c r="F1537" i="7" l="1"/>
  <c r="F300" i="7"/>
  <c r="D375" i="4"/>
  <c r="F658" i="4"/>
  <c r="F1538" i="7" l="1"/>
  <c r="F301" i="7"/>
  <c r="D376" i="4"/>
  <c r="F659" i="4"/>
  <c r="F1539" i="7" l="1"/>
  <c r="F302" i="7"/>
  <c r="D377" i="4"/>
  <c r="F1540" i="7" l="1"/>
  <c r="F303" i="7"/>
  <c r="D378" i="4"/>
  <c r="F660" i="4"/>
  <c r="F1541" i="7" l="1"/>
  <c r="F304" i="7"/>
  <c r="D379" i="4"/>
  <c r="F1542" i="7" l="1"/>
  <c r="F305" i="7"/>
  <c r="D380" i="4"/>
  <c r="F1543" i="7" l="1"/>
  <c r="F306" i="7"/>
  <c r="D381" i="4"/>
  <c r="F661" i="4"/>
  <c r="F1544" i="7" l="1"/>
  <c r="F307" i="7"/>
  <c r="D382" i="4"/>
  <c r="F662" i="4"/>
  <c r="F1545" i="7" l="1"/>
  <c r="F308" i="7"/>
  <c r="D383" i="4"/>
  <c r="F1546" i="7" l="1"/>
  <c r="F309" i="7"/>
  <c r="D384" i="4"/>
  <c r="F663" i="4"/>
  <c r="F1547" i="7" l="1"/>
  <c r="F310" i="7"/>
  <c r="D385" i="4"/>
  <c r="F664" i="4"/>
  <c r="F1548" i="7" l="1"/>
  <c r="F311" i="7"/>
  <c r="D386" i="4"/>
  <c r="F1549" i="7" l="1"/>
  <c r="F312" i="7"/>
  <c r="D387" i="4"/>
  <c r="F1550" i="7" l="1"/>
  <c r="F313" i="7"/>
  <c r="D388" i="4"/>
  <c r="F665" i="4"/>
  <c r="F1551" i="7" l="1"/>
  <c r="F314" i="7"/>
  <c r="D389" i="4"/>
  <c r="F666" i="4"/>
  <c r="F1552" i="7" l="1"/>
  <c r="F315" i="7"/>
  <c r="D390" i="4"/>
  <c r="F667" i="4"/>
  <c r="F1553" i="7" l="1"/>
  <c r="F316" i="7"/>
  <c r="D391" i="4"/>
  <c r="F668" i="4"/>
  <c r="F1554" i="7" l="1"/>
  <c r="F317" i="7"/>
  <c r="D392" i="4"/>
  <c r="F1555" i="7" l="1"/>
  <c r="F318" i="7"/>
  <c r="D393" i="4"/>
  <c r="F669" i="4"/>
  <c r="F1556" i="7" l="1"/>
  <c r="F319" i="7"/>
  <c r="D394" i="4"/>
  <c r="F1557" i="7" l="1"/>
  <c r="F320" i="7"/>
  <c r="D395" i="4"/>
  <c r="F1558" i="7" l="1"/>
  <c r="F321" i="7"/>
  <c r="D396" i="4"/>
  <c r="F670" i="4"/>
  <c r="F1559" i="7" l="1"/>
  <c r="F322" i="7"/>
  <c r="D397" i="4"/>
  <c r="F671" i="4"/>
  <c r="F1560" i="7" l="1"/>
  <c r="F323" i="7"/>
  <c r="D398" i="4"/>
  <c r="F672" i="4"/>
  <c r="F1561" i="7" l="1"/>
  <c r="F324" i="7"/>
  <c r="D399" i="4"/>
  <c r="F1562" i="7" l="1"/>
  <c r="F325" i="7"/>
  <c r="D400" i="4"/>
  <c r="F673" i="4"/>
  <c r="F1563" i="7" l="1"/>
  <c r="F326" i="7"/>
  <c r="D401" i="4"/>
  <c r="F1564" i="7" l="1"/>
  <c r="F327" i="7"/>
  <c r="D402" i="4"/>
  <c r="F674" i="4"/>
  <c r="F1565" i="7" l="1"/>
  <c r="F328" i="7"/>
  <c r="D403" i="4"/>
  <c r="F1566" i="7" l="1"/>
  <c r="F329" i="7"/>
  <c r="D404" i="4"/>
  <c r="F675" i="4"/>
  <c r="F1567" i="7" l="1"/>
  <c r="F330" i="7"/>
  <c r="D405" i="4"/>
  <c r="F1568" i="7" l="1"/>
  <c r="F331" i="7"/>
  <c r="D406" i="4"/>
  <c r="F676" i="4"/>
  <c r="F1569" i="7" l="1"/>
  <c r="F332" i="7"/>
  <c r="D407" i="4"/>
  <c r="F677" i="4"/>
  <c r="F1570" i="7" l="1"/>
  <c r="F333" i="7"/>
  <c r="D408" i="4"/>
  <c r="F1571" i="7" l="1"/>
  <c r="F334" i="7"/>
  <c r="D409" i="4"/>
  <c r="F678" i="4"/>
  <c r="F1572" i="7" l="1"/>
  <c r="F335" i="7"/>
  <c r="D410" i="4"/>
  <c r="F679" i="4"/>
  <c r="F1573" i="7" l="1"/>
  <c r="F336" i="7"/>
  <c r="D411" i="4"/>
  <c r="F1574" i="7" l="1"/>
  <c r="F337" i="7"/>
  <c r="D412" i="4"/>
  <c r="F680" i="4"/>
  <c r="F1575" i="7" l="1"/>
  <c r="F338" i="7"/>
  <c r="D413" i="4"/>
  <c r="F681" i="4"/>
  <c r="F1576" i="7" l="1"/>
  <c r="F339" i="7"/>
  <c r="D414" i="4"/>
  <c r="F682" i="4"/>
  <c r="F1577" i="7" l="1"/>
  <c r="F340" i="7"/>
  <c r="D415" i="4"/>
  <c r="F1578" i="7" l="1"/>
  <c r="F341" i="7"/>
  <c r="D416" i="4"/>
  <c r="F683" i="4"/>
  <c r="F1579" i="7" l="1"/>
  <c r="F342" i="7"/>
  <c r="D417" i="4"/>
  <c r="F684" i="4"/>
  <c r="F1580" i="7" l="1"/>
  <c r="F343" i="7"/>
  <c r="D418" i="4"/>
  <c r="F1581" i="7" l="1"/>
  <c r="F344" i="7"/>
  <c r="D419" i="4"/>
  <c r="F685" i="4"/>
  <c r="F1582" i="7" l="1"/>
  <c r="F345" i="7"/>
  <c r="D420" i="4"/>
  <c r="F686" i="4"/>
  <c r="F1583" i="7" l="1"/>
  <c r="F346" i="7"/>
  <c r="D421" i="4"/>
  <c r="F687" i="4"/>
  <c r="F1584" i="7" l="1"/>
  <c r="F347" i="7"/>
  <c r="D422" i="4"/>
  <c r="F1585" i="7" l="1"/>
  <c r="F348" i="7"/>
  <c r="D423" i="4"/>
  <c r="F688" i="4"/>
  <c r="F1586" i="7" l="1"/>
  <c r="F349" i="7"/>
  <c r="D424" i="4"/>
  <c r="F689" i="4"/>
  <c r="F1587" i="7" l="1"/>
  <c r="F350" i="7"/>
  <c r="D425" i="4"/>
  <c r="F690" i="4"/>
  <c r="F1588" i="7" l="1"/>
  <c r="F351" i="7"/>
  <c r="D426" i="4"/>
  <c r="F691" i="4"/>
  <c r="F1589" i="7" l="1"/>
  <c r="F352" i="7"/>
  <c r="D427" i="4"/>
  <c r="F1590" i="7" l="1"/>
  <c r="F353" i="7"/>
  <c r="D428" i="4"/>
  <c r="F692" i="4"/>
  <c r="F1591" i="7" l="1"/>
  <c r="F354" i="7"/>
  <c r="D429" i="4"/>
  <c r="F693" i="4"/>
  <c r="F1592" i="7" l="1"/>
  <c r="F355" i="7"/>
  <c r="D430" i="4"/>
  <c r="F1593" i="7" l="1"/>
  <c r="F356" i="7"/>
  <c r="D431" i="4"/>
  <c r="F694" i="4"/>
  <c r="F1594" i="7" l="1"/>
  <c r="F357" i="7"/>
  <c r="D432" i="4"/>
  <c r="F695" i="4"/>
  <c r="F1595" i="7" l="1"/>
  <c r="F358" i="7"/>
  <c r="D433" i="4"/>
  <c r="F1596" i="7" l="1"/>
  <c r="F359" i="7"/>
  <c r="D434" i="4"/>
  <c r="F696" i="4"/>
  <c r="F1597" i="7" l="1"/>
  <c r="F360" i="7"/>
  <c r="D435" i="4"/>
  <c r="F697" i="4"/>
  <c r="F1598" i="7" l="1"/>
  <c r="F361" i="7"/>
  <c r="D436" i="4"/>
  <c r="F1599" i="7" l="1"/>
  <c r="F362" i="7"/>
  <c r="D437" i="4"/>
  <c r="F698" i="4"/>
  <c r="F1600" i="7" l="1"/>
  <c r="F363" i="7"/>
  <c r="D438" i="4"/>
  <c r="F1601" i="7" l="1"/>
  <c r="F364" i="7"/>
  <c r="D439" i="4"/>
  <c r="F699" i="4"/>
  <c r="F1602" i="7" l="1"/>
  <c r="F365" i="7"/>
  <c r="D440" i="4"/>
  <c r="F1603" i="7" l="1"/>
  <c r="F366" i="7"/>
  <c r="D441" i="4"/>
  <c r="F1604" i="7" l="1"/>
  <c r="F367" i="7"/>
  <c r="D442" i="4"/>
  <c r="F1605" i="7" l="1"/>
  <c r="F368" i="7"/>
  <c r="D443" i="4"/>
  <c r="F701" i="4"/>
  <c r="F1606" i="7" l="1"/>
  <c r="F369" i="7"/>
  <c r="D444" i="4"/>
  <c r="F1607" i="7" l="1"/>
  <c r="F370" i="7"/>
  <c r="D445" i="4"/>
  <c r="F702" i="4"/>
  <c r="F1608" i="7" l="1"/>
  <c r="F371" i="7"/>
  <c r="D446" i="4"/>
  <c r="F703" i="4"/>
  <c r="F1609" i="7" l="1"/>
  <c r="F372" i="7"/>
  <c r="D447" i="4"/>
  <c r="F1610" i="7" l="1"/>
  <c r="F373" i="7"/>
  <c r="D448" i="4"/>
  <c r="F704" i="4"/>
  <c r="F1611" i="7" l="1"/>
  <c r="F374" i="7"/>
  <c r="D449" i="4"/>
  <c r="F1612" i="7" l="1"/>
  <c r="F375" i="7"/>
  <c r="D450" i="4"/>
  <c r="F706" i="4"/>
  <c r="F1613" i="7" l="1"/>
  <c r="F376" i="7"/>
  <c r="D451" i="4"/>
  <c r="F707" i="4"/>
  <c r="F1614" i="7" l="1"/>
  <c r="F377" i="7"/>
  <c r="D452" i="4"/>
  <c r="F1615" i="7" l="1"/>
  <c r="F378" i="7"/>
  <c r="D453" i="4"/>
  <c r="F708" i="4"/>
  <c r="F1616" i="7" l="1"/>
  <c r="F379" i="7"/>
  <c r="D454" i="4"/>
  <c r="F709" i="4"/>
  <c r="F1617" i="7" l="1"/>
  <c r="F380" i="7"/>
  <c r="D455" i="4"/>
  <c r="F710" i="4"/>
  <c r="F1618" i="7" l="1"/>
  <c r="F381" i="7"/>
  <c r="D456" i="4"/>
  <c r="F1619" i="7" l="1"/>
  <c r="F382" i="7"/>
  <c r="D457" i="4"/>
  <c r="F711" i="4"/>
  <c r="F1620" i="7" l="1"/>
  <c r="F383" i="7"/>
  <c r="D458" i="4"/>
  <c r="F712" i="4"/>
  <c r="F1621" i="7" l="1"/>
  <c r="F384" i="7"/>
  <c r="D459" i="4"/>
  <c r="F713" i="4"/>
  <c r="F1622" i="7" l="1"/>
  <c r="F385" i="7"/>
  <c r="D460" i="4"/>
  <c r="F714" i="4"/>
  <c r="F1623" i="7" l="1"/>
  <c r="F386" i="7"/>
  <c r="D461" i="4"/>
  <c r="F715" i="4"/>
  <c r="F1624" i="7" l="1"/>
  <c r="F387" i="7"/>
  <c r="D462" i="4"/>
  <c r="F1625" i="7" l="1"/>
  <c r="F388" i="7"/>
  <c r="D463" i="4"/>
  <c r="F716" i="4"/>
  <c r="F1626" i="7" l="1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<sst xmlns="http://schemas.openxmlformats.org/spreadsheetml/2006/main" count="11337" uniqueCount="2620">
  <si>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</si>
  <si>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</si>
  <si>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</si>
  <si>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</si>
  <si>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</si>
  <si>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</si>
  <si>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</si>
  <si>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</si>
  <si>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</si>
  <si>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</si>
  <si>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</si>
  <si>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</si>
  <si>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</si>
  <si>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</si>
  <si>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</si>
  <si>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</si>
  <si>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</si>
  <si>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</si>
  <si>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</si>
  <si>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</si>
  <si>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</si>
  <si>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</si>
  <si>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</si>
  <si>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</si>
  <si>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</si>
  <si>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</si>
  <si>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</si>
  <si>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</si>
  <si>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</si>
  <si>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</si>
  <si>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</si>
  <si>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</si>
  <si>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</si>
  <si>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</si>
  <si>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</si>
  <si>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</si>
  <si>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</si>
  <si>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</si>
  <si>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</si>
  <si>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</si>
  <si>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</si>
  <si>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</si>
  <si>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</si>
  <si>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</si>
  <si>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</si>
  <si>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</si>
  <si>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</si>
  <si>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</si>
  <si>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</si>
  <si>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</si>
  <si>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</si>
  <si>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</si>
  <si>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</si>
  <si>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</si>
  <si>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</si>
  <si>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</si>
  <si>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</si>
  <si>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</si>
  <si>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</si>
  <si>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</si>
  <si>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</si>
  <si>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</si>
  <si>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</si>
  <si>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</si>
  <si>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</si>
  <si>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</si>
  <si>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</si>
  <si>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</si>
  <si>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</si>
  <si>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</si>
  <si>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</si>
  <si>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</si>
  <si>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</si>
  <si>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</si>
  <si>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</si>
  <si>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</si>
  <si>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</si>
  <si>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</si>
  <si>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</si>
  <si>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</si>
  <si>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</si>
  <si>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</si>
  <si>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</si>
  <si>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</si>
  <si>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</si>
  <si>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</si>
  <si>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</si>
  <si>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</si>
  <si>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</si>
  <si>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</si>
  <si>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</si>
  <si>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</si>
  <si>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</si>
  <si>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</si>
  <si>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</si>
  <si>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</si>
  <si>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</si>
  <si>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</si>
  <si>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</si>
  <si>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</si>
  <si>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</si>
  <si>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</si>
  <si>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</si>
  <si>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</si>
  <si>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</si>
  <si>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</si>
  <si>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</si>
  <si>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</si>
  <si>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</si>
  <si>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</si>
  <si>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</si>
  <si>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</si>
  <si>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</si>
  <si>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</si>
  <si>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</si>
  <si>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</si>
  <si>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</si>
  <si>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</si>
  <si>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</si>
  <si>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</si>
  <si>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</si>
  <si>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</si>
  <si>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</si>
  <si>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</si>
  <si>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</si>
  <si>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</si>
  <si>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</si>
  <si>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</si>
  <si>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</si>
  <si>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</si>
  <si>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</si>
  <si>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</si>
  <si>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</si>
  <si>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</si>
  <si>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</si>
  <si>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</si>
  <si>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</si>
  <si>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</si>
  <si>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</si>
  <si>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</si>
  <si>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</si>
  <si>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</si>
  <si>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</si>
  <si>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</si>
  <si>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</si>
  <si>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</si>
  <si>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</si>
  <si>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</si>
  <si>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</si>
  <si>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</si>
  <si>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</si>
  <si>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</si>
  <si>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</si>
  <si>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</si>
  <si>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</si>
  <si>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</si>
  <si>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</si>
  <si>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</si>
  <si>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</si>
  <si>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</si>
  <si>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</si>
  <si>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</si>
  <si>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</si>
  <si>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</si>
  <si>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</si>
  <si>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</si>
  <si>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</si>
  <si>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</si>
  <si>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</si>
  <si>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</si>
  <si>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</si>
  <si>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</si>
  <si>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</si>
  <si>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</si>
  <si>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</si>
  <si>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</si>
  <si>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</si>
  <si>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</si>
  <si>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</si>
  <si>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</si>
  <si>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</si>
  <si>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</si>
  <si>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</si>
  <si>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</si>
  <si>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</si>
  <si>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</si>
  <si>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</si>
  <si>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</si>
  <si>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</si>
  <si>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</si>
  <si>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</si>
  <si>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</si>
  <si>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</si>
  <si>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</si>
  <si>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</si>
  <si>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</si>
  <si>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</si>
  <si>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</si>
  <si>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</si>
  <si>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</si>
  <si>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</si>
  <si>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</si>
  <si>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</si>
  <si>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</si>
  <si>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</si>
  <si>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</si>
  <si>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</si>
  <si>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</si>
  <si>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</si>
  <si>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</si>
  <si>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</si>
  <si>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</si>
  <si>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</si>
  <si>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</si>
  <si>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</si>
  <si>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</si>
  <si>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</si>
  <si>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</si>
  <si>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</si>
  <si>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</si>
  <si>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</si>
  <si>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</si>
  <si>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</si>
  <si>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</si>
  <si>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</si>
  <si>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</si>
  <si>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</si>
  <si>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</si>
  <si>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</si>
  <si>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</si>
  <si>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</si>
  <si>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</si>
  <si>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</si>
  <si>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</si>
  <si>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</si>
  <si>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</si>
  <si>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</si>
  <si>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</si>
  <si>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</si>
  <si>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</si>
  <si>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</si>
  <si>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</si>
  <si>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</si>
  <si>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</si>
  <si>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</si>
  <si>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</si>
  <si>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</si>
  <si>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</si>
  <si>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</si>
  <si>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</si>
  <si>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</si>
  <si>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</si>
  <si>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</si>
  <si>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</si>
  <si>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</si>
  <si>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</si>
  <si>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</si>
  <si>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</si>
  <si>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</si>
  <si>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</si>
  <si>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</si>
  <si>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</si>
  <si>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</si>
  <si>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</si>
  <si>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</si>
  <si>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</si>
  <si>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</si>
  <si>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</si>
  <si>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</si>
  <si>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</si>
  <si>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</si>
  <si>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</si>
  <si>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</si>
  <si>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</si>
  <si>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</si>
  <si>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</si>
  <si>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</si>
  <si>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</si>
  <si>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</si>
  <si>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</si>
  <si>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</si>
  <si>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</si>
  <si>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</si>
  <si>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</si>
  <si>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</si>
  <si>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</si>
  <si>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</si>
  <si>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</si>
  <si>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</si>
  <si>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</si>
  <si>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</si>
  <si>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</si>
  <si>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</si>
  <si>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</si>
  <si>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</si>
  <si>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</si>
  <si>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</si>
  <si>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</si>
  <si>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</si>
  <si>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</si>
  <si>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</si>
  <si>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</si>
  <si>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</si>
  <si>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</si>
  <si>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</si>
  <si>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</si>
  <si>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</si>
  <si>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</si>
  <si>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</si>
  <si>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</si>
  <si>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</si>
  <si>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</si>
  <si>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</si>
  <si>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</si>
  <si>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</si>
  <si>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</si>
  <si>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</si>
  <si>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</si>
  <si>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</si>
  <si>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</si>
  <si>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</si>
  <si>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</si>
  <si>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</si>
  <si>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</si>
  <si>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</si>
  <si>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</si>
  <si>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</si>
  <si>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</si>
  <si>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</si>
  <si>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</si>
  <si>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</si>
  <si>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</si>
  <si>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</si>
  <si>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</si>
  <si>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</si>
  <si>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</si>
  <si>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</si>
  <si>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</si>
  <si>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</si>
  <si>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</si>
  <si>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</si>
  <si>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</si>
  <si>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</si>
  <si>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</si>
  <si>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</si>
  <si>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</si>
  <si>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</si>
  <si>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</si>
  <si>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</si>
  <si>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</si>
  <si>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</si>
  <si>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</si>
  <si>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</si>
  <si>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</si>
  <si>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</si>
  <si>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</si>
  <si>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</si>
  <si>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</si>
  <si>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</si>
  <si>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</si>
  <si>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</si>
  <si>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</si>
  <si>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</si>
  <si>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</si>
  <si>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</si>
  <si>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</si>
  <si>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</si>
  <si>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</si>
  <si>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</si>
  <si>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</si>
  <si>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</si>
  <si>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</si>
  <si>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</si>
  <si>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</si>
  <si>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</si>
  <si>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</si>
  <si>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</si>
  <si>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</si>
  <si>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</si>
  <si>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</si>
  <si>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</si>
  <si>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</si>
  <si>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</si>
  <si>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</si>
  <si>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</si>
  <si>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</si>
  <si>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</si>
  <si>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</si>
  <si>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</si>
  <si>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</si>
  <si>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</si>
  <si>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</si>
  <si>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</si>
  <si>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</si>
  <si>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</si>
  <si>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</si>
  <si>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</si>
  <si>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</si>
  <si>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</si>
  <si>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</si>
  <si>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</si>
  <si>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</si>
  <si>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</si>
  <si>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</si>
  <si>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</si>
  <si>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</si>
  <si>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</si>
  <si>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</si>
  <si>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</si>
  <si>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</si>
  <si>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</si>
  <si>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</si>
  <si>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</si>
  <si>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</si>
  <si>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</si>
  <si>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</si>
  <si>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</si>
  <si>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</si>
  <si>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</si>
  <si>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</si>
  <si>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</si>
  <si>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</si>
  <si>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</si>
  <si>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</si>
  <si>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</si>
  <si>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</si>
  <si>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</si>
  <si>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</si>
  <si>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</si>
  <si>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</si>
  <si>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</si>
  <si>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</si>
  <si>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</si>
  <si>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</si>
  <si>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</si>
  <si>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</si>
  <si>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</si>
  <si>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</si>
  <si>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</si>
  <si>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</si>
  <si>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</si>
  <si>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</si>
  <si>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</si>
  <si>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</si>
  <si>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</si>
  <si>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</si>
  <si>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</si>
  <si>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</si>
  <si>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</si>
  <si>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</si>
  <si>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</si>
  <si>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</si>
  <si>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</si>
  <si>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</si>
  <si>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</si>
  <si>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</si>
  <si>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</si>
  <si>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</si>
  <si>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</si>
  <si>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</si>
  <si>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</si>
  <si>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</si>
  <si>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</si>
  <si>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</si>
  <si>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</si>
  <si>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</si>
  <si>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</si>
  <si>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</si>
  <si>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</si>
  <si>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</si>
  <si>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</si>
  <si>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</si>
  <si>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</si>
  <si>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</si>
  <si>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</si>
  <si>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</si>
  <si>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</si>
  <si>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</si>
  <si>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</si>
  <si>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</si>
  <si>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</si>
  <si>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</si>
  <si>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</si>
  <si>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</si>
  <si>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</si>
  <si>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</si>
  <si>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</si>
  <si>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</si>
  <si>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</si>
  <si>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</si>
  <si>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</si>
  <si>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</si>
  <si>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</si>
  <si>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</si>
  <si>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</si>
  <si>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</si>
  <si>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</si>
  <si>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</si>
  <si>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</si>
  <si>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</si>
  <si>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</si>
  <si>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</si>
  <si>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</si>
  <si>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</si>
  <si>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</si>
  <si>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</si>
  <si>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</si>
  <si>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</si>
  <si>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</si>
  <si>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</si>
  <si>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</si>
  <si>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</si>
  <si>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</si>
  <si>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</si>
  <si>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</si>
  <si>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</si>
  <si>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</si>
  <si>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</si>
  <si>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</si>
  <si>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</si>
  <si>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</si>
  <si>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</si>
  <si>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</si>
  <si>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</si>
  <si>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</si>
  <si>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</si>
  <si>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</si>
  <si>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</si>
  <si>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</si>
  <si>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</si>
  <si>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</si>
  <si>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</si>
  <si>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</si>
  <si>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</si>
  <si>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</si>
  <si>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</si>
  <si>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</si>
  <si>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</si>
  <si>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</si>
  <si>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</si>
  <si>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</si>
  <si>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</si>
  <si>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</si>
  <si>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</si>
  <si>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</si>
  <si>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</si>
  <si>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</si>
  <si>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</si>
  <si>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</si>
  <si>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</si>
  <si>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</si>
  <si>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</si>
  <si>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</si>
  <si>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</si>
  <si>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</si>
  <si>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</si>
  <si>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</si>
  <si>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</si>
  <si>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</si>
  <si>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</si>
  <si>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</si>
  <si>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</si>
  <si>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</si>
  <si>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</si>
  <si>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</si>
  <si>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</si>
  <si>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</si>
  <si>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</si>
  <si>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</si>
  <si>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</si>
  <si>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</si>
  <si>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</si>
  <si>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</si>
  <si>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</si>
  <si>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</si>
  <si>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</si>
  <si>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</si>
  <si>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</si>
  <si>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</si>
  <si>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</si>
  <si>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</si>
  <si>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</si>
  <si>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</si>
  <si>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</si>
  <si>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</si>
  <si>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</si>
  <si>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</si>
  <si>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</si>
  <si>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</si>
  <si>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</si>
  <si>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</si>
  <si>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</si>
  <si>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</si>
  <si>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</si>
  <si>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</si>
  <si>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</si>
  <si>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</si>
  <si>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</si>
  <si>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</si>
  <si>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</si>
  <si>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</si>
  <si>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</si>
  <si>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</si>
  <si>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</si>
  <si>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</si>
  <si>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</si>
  <si>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</si>
  <si>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</si>
  <si>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</si>
  <si>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</si>
  <si>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</si>
  <si>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</si>
  <si>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</si>
  <si>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</si>
  <si>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</si>
  <si>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</si>
  <si>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</si>
  <si>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</si>
  <si>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</si>
  <si>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</si>
  <si>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</si>
  <si>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</si>
  <si>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</si>
  <si>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</si>
  <si>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</si>
  <si>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</si>
  <si>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</si>
  <si>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</si>
  <si>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</si>
  <si>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</si>
  <si>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</si>
  <si>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</si>
  <si>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</si>
  <si>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</si>
  <si>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</si>
  <si>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</si>
  <si>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</si>
  <si>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</si>
  <si>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</si>
  <si>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</si>
  <si>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</si>
  <si>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</si>
  <si>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</si>
  <si>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</si>
  <si>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</si>
  <si>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</si>
  <si>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</si>
  <si>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</si>
  <si>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</si>
  <si>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</si>
  <si>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</si>
  <si>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</si>
  <si>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</si>
  <si>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</si>
  <si>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</si>
  <si>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</si>
  <si>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</si>
  <si>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</si>
  <si>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</si>
  <si>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</si>
  <si>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</si>
  <si>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</si>
  <si>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</si>
  <si>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</si>
  <si>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</si>
  <si>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</si>
  <si>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</si>
  <si>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</si>
  <si>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</si>
  <si>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</si>
  <si>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</si>
  <si>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</si>
  <si>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</si>
  <si>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</si>
  <si>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</si>
  <si>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</si>
  <si>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</si>
  <si>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</si>
  <si>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</si>
  <si>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</si>
  <si>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</si>
  <si>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</si>
  <si>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</si>
  <si>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</si>
  <si>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</si>
  <si>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</si>
  <si>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</si>
  <si>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</si>
  <si>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</si>
  <si>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</si>
  <si>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</si>
  <si>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</si>
  <si>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</si>
  <si>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</si>
  <si>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</si>
  <si>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</si>
  <si>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</si>
  <si>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</si>
  <si>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</si>
  <si>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</si>
  <si>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</si>
  <si>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</si>
  <si>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</si>
  <si>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</si>
  <si>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</si>
  <si>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</si>
  <si>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</si>
  <si>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</si>
  <si>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</si>
  <si>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</si>
  <si>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</si>
  <si>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</si>
  <si>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</si>
  <si>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</si>
  <si>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</si>
  <si>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</si>
  <si>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</si>
  <si>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</si>
  <si>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</si>
  <si>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</si>
  <si>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</si>
  <si>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</si>
  <si>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</si>
  <si>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</si>
  <si>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</si>
  <si>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</si>
  <si>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</si>
  <si>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</si>
  <si>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</si>
  <si>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</si>
  <si>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</si>
  <si>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</si>
  <si>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</si>
  <si>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</si>
  <si>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</si>
  <si>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</si>
  <si>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</si>
  <si>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</si>
  <si>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</si>
  <si>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</si>
  <si>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</si>
  <si>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</si>
  <si>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</si>
  <si>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</si>
  <si>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</si>
  <si>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</si>
  <si>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</si>
  <si>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</si>
  <si>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</si>
  <si>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</si>
  <si>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</si>
  <si>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</si>
  <si>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</si>
  <si>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</si>
  <si>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</si>
  <si>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</si>
  <si>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</si>
  <si>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</si>
  <si>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</si>
  <si>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</si>
  <si>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</si>
  <si>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</si>
  <si>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</si>
  <si>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</si>
  <si>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</si>
  <si>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</si>
  <si>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</si>
  <si>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</si>
  <si>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</si>
  <si>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</si>
  <si>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</si>
  <si>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</si>
  <si>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</si>
  <si>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</si>
  <si>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</si>
  <si>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</si>
  <si>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</si>
  <si>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</si>
  <si>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</si>
  <si>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</si>
  <si>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</si>
  <si>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</si>
  <si>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</si>
  <si>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</si>
  <si>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</si>
  <si>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</si>
  <si>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</si>
  <si>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</si>
  <si>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</si>
  <si>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</si>
  <si>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</si>
  <si>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</si>
  <si>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</si>
  <si>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</si>
  <si>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</si>
  <si>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</si>
  <si>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</si>
  <si>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</si>
  <si>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</si>
  <si>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</si>
  <si>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</si>
  <si>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</si>
  <si>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</si>
  <si>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</si>
  <si>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</si>
  <si>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</si>
  <si>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</si>
  <si>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</si>
  <si>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</si>
  <si>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</si>
  <si>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</si>
  <si>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</si>
  <si>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</si>
  <si>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</si>
  <si>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</si>
  <si>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</si>
  <si>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</si>
  <si>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</si>
  <si>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</si>
  <si>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</si>
  <si>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</si>
  <si>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</si>
  <si>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</si>
  <si>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</si>
  <si>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</si>
  <si>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</si>
  <si>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</si>
  <si>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</si>
  <si>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</si>
  <si>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</si>
  <si>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</si>
  <si>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</si>
  <si>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</si>
  <si>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</si>
  <si>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</si>
  <si>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</si>
  <si>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</si>
  <si>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</si>
  <si>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</si>
  <si>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</si>
  <si>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</si>
  <si>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</si>
  <si>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</si>
  <si>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</si>
  <si>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</si>
  <si>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</si>
  <si>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</si>
  <si>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</si>
  <si>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</si>
  <si>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</si>
  <si>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</si>
  <si>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</si>
  <si>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</si>
  <si>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</si>
  <si>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</si>
  <si>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</si>
  <si>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</si>
  <si>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</si>
  <si>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</si>
  <si>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</si>
  <si>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</si>
  <si>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</si>
  <si>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</si>
  <si>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</si>
  <si>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</si>
  <si>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</si>
  <si>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</si>
  <si>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</si>
  <si>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</si>
  <si>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</si>
  <si>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</si>
  <si>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</si>
  <si>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</si>
  <si>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</si>
  <si>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</si>
  <si>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</si>
  <si>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</si>
  <si>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</si>
  <si>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</si>
  <si>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</si>
  <si>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</si>
  <si>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</si>
  <si>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</si>
  <si>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</si>
  <si>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</si>
  <si>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</si>
  <si>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</si>
  <si>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</si>
  <si>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</si>
  <si>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</si>
  <si>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</si>
  <si>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</si>
  <si>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</si>
  <si>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</si>
  <si>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</si>
  <si>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</si>
  <si>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</si>
  <si>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</si>
  <si>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</si>
  <si>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</si>
  <si>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</si>
  <si>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</si>
  <si>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</si>
  <si>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</si>
  <si>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</si>
  <si>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</si>
  <si>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</si>
  <si>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</si>
  <si>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</si>
  <si>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</si>
  <si>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</si>
  <si>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</si>
  <si>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</si>
  <si>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</si>
  <si>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</si>
  <si>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</si>
  <si>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</si>
  <si>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</si>
  <si>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</si>
  <si>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</si>
  <si>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</si>
  <si>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</si>
  <si>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</si>
  <si>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</si>
  <si>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</si>
  <si>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</si>
  <si>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</si>
  <si>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</si>
  <si>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</si>
  <si>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</si>
  <si>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</si>
  <si>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</si>
  <si>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</si>
  <si>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</si>
  <si>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</si>
  <si>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</si>
  <si>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</si>
  <si>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</si>
  <si>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</si>
  <si>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</si>
  <si>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</si>
  <si>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</si>
  <si>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</si>
  <si>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</si>
  <si>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</si>
  <si>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</si>
  <si>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</si>
  <si>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</si>
  <si>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</si>
  <si>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</si>
  <si>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</si>
  <si>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</si>
  <si>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</si>
  <si>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</si>
  <si>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</si>
  <si>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</si>
  <si>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</si>
  <si>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</si>
  <si>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</si>
  <si>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</si>
  <si>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</si>
  <si>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</si>
  <si>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</si>
  <si>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</si>
  <si>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</si>
  <si>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</si>
  <si>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</si>
  <si>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</si>
  <si>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</si>
  <si>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</si>
  <si>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</si>
  <si>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</si>
  <si>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</si>
  <si>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</si>
  <si>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</si>
  <si>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</si>
  <si>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</si>
  <si>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</si>
  <si>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</si>
  <si>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</si>
  <si>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</si>
  <si>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</si>
  <si>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</si>
  <si>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</si>
  <si>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</si>
  <si>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</si>
  <si>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</si>
  <si>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</si>
  <si>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</si>
  <si>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</si>
  <si>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</si>
  <si>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</si>
  <si>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</si>
  <si>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</si>
  <si>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</si>
  <si>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</si>
  <si>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</si>
  <si>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</si>
  <si>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</si>
  <si>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</si>
  <si>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</si>
  <si>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</si>
  <si>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</si>
  <si>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</si>
  <si>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</si>
  <si>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</si>
  <si>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</si>
  <si>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</si>
  <si>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</si>
  <si>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</si>
  <si>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</si>
  <si>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</si>
  <si>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</si>
  <si>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</si>
  <si>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</si>
  <si>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</si>
  <si>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</si>
  <si>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</si>
  <si>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</si>
  <si>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</si>
  <si>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</si>
  <si>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</si>
  <si>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</si>
  <si>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</si>
  <si>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</si>
  <si>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</si>
  <si>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</si>
  <si>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</si>
  <si>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</si>
  <si>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</si>
  <si>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</si>
  <si>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</si>
  <si>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</si>
  <si>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</si>
  <si>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</si>
  <si>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</si>
  <si>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</si>
  <si>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</si>
  <si>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</si>
  <si>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</si>
  <si>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</si>
  <si>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</si>
  <si>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</si>
  <si>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</si>
  <si>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</si>
  <si>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</si>
  <si>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</si>
  <si>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</si>
  <si>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</si>
  <si>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</si>
  <si>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</si>
  <si>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</si>
  <si>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</si>
  <si>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</si>
  <si>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</si>
  <si>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</si>
  <si>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</si>
  <si>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</si>
  <si>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</si>
  <si>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</si>
  <si>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</si>
  <si>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</si>
  <si>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</si>
  <si>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</si>
  <si>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</si>
  <si>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</si>
  <si>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</si>
  <si>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</si>
  <si>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</si>
  <si>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</si>
  <si>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</si>
  <si>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</si>
  <si>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</si>
  <si>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</si>
  <si>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</si>
  <si>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</si>
  <si>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</si>
  <si>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</si>
  <si>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</si>
  <si>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</si>
  <si>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</si>
  <si>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</si>
  <si>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</si>
  <si>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</si>
  <si>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</si>
  <si>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</si>
  <si>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</si>
  <si>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</si>
  <si>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</si>
  <si>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</si>
  <si>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</si>
  <si>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</si>
  <si>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</si>
  <si>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</si>
  <si>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</si>
  <si>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</si>
  <si>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</si>
  <si>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</si>
  <si>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</si>
  <si>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</si>
  <si>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</si>
  <si>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</si>
  <si>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</si>
  <si>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</si>
  <si>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</si>
  <si>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</si>
  <si>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</si>
  <si>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</si>
  <si>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</si>
  <si>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</si>
  <si>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</si>
  <si>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</si>
  <si>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</si>
  <si>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</si>
  <si>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</si>
  <si>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</si>
  <si>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</si>
  <si>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</si>
  <si>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</si>
  <si>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</si>
  <si>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</si>
  <si>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</si>
  <si>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</si>
  <si>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</si>
  <si>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</si>
  <si>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</si>
  <si>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</si>
  <si>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</si>
  <si>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</si>
  <si>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</si>
  <si>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</si>
  <si>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</si>
  <si>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</si>
  <si>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</si>
  <si>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</si>
  <si>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</si>
  <si>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</si>
  <si>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</si>
  <si>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</si>
  <si>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</si>
  <si>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</si>
  <si>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</si>
  <si>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</si>
  <si>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</si>
  <si>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</si>
  <si>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</si>
  <si>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</si>
  <si>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</si>
  <si>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</si>
  <si>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</si>
  <si>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</si>
  <si>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</si>
  <si>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</si>
  <si>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</si>
  <si>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</si>
  <si>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</si>
  <si>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</si>
  <si>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</si>
  <si>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</si>
  <si>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</si>
  <si>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</si>
  <si>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</si>
  <si>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</si>
  <si>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</si>
  <si>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</si>
  <si>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</si>
  <si>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</si>
  <si>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</si>
  <si>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</si>
  <si>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</si>
  <si>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</si>
  <si>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</si>
  <si>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</si>
  <si>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</si>
  <si>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</si>
  <si>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</si>
  <si>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</si>
  <si>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</si>
  <si>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</si>
  <si>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</si>
  <si>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</si>
  <si>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</si>
  <si>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</si>
  <si>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</si>
  <si>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</si>
  <si>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</si>
  <si>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</si>
  <si>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</si>
  <si>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</si>
  <si>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</si>
  <si>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</si>
  <si>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</si>
  <si>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</si>
  <si>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</si>
  <si>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</si>
  <si>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</si>
  <si>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</si>
  <si>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</si>
  <si>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</si>
  <si>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</si>
  <si>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</si>
  <si>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</si>
  <si>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</si>
  <si>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</si>
  <si>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</si>
  <si>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</si>
  <si>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</si>
  <si>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</si>
  <si>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</si>
  <si>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</si>
  <si>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</si>
  <si>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</si>
  <si>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</si>
  <si>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</si>
  <si>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</si>
  <si>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</si>
  <si>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</si>
  <si>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</si>
  <si>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</si>
  <si>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</si>
  <si>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</si>
  <si>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</si>
  <si>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</si>
  <si>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</si>
  <si>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</si>
  <si>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</si>
  <si>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</si>
  <si>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</si>
  <si>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</si>
  <si>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</si>
  <si>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</si>
  <si>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</si>
  <si>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</si>
  <si>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</si>
  <si>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</si>
  <si>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</si>
  <si>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</si>
  <si>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</si>
  <si>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</si>
  <si>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</si>
  <si>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</si>
  <si>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</si>
  <si>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</si>
  <si>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</si>
  <si>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</si>
  <si>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</si>
  <si>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</si>
  <si>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</si>
  <si>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</si>
  <si>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</si>
  <si>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</si>
  <si>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</si>
  <si>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</si>
  <si>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</si>
  <si>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</si>
  <si>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</si>
  <si>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</si>
  <si>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</si>
  <si>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</si>
  <si>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</si>
  <si>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</si>
  <si>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</si>
  <si>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</si>
  <si>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</si>
  <si>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</si>
  <si>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</si>
  <si>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</si>
  <si>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</si>
  <si>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</si>
  <si>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</si>
  <si>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</si>
  <si>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</si>
  <si>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</si>
  <si>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</si>
  <si>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</si>
  <si>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</si>
  <si>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</si>
  <si>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</si>
  <si>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</si>
  <si>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</si>
  <si>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</si>
  <si>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</si>
  <si>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</si>
  <si>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</si>
  <si>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</si>
  <si>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</si>
  <si>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</si>
  <si>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</si>
  <si>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</si>
  <si>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</si>
  <si>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</si>
  <si>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</si>
  <si>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</si>
  <si>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</si>
  <si>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</si>
  <si>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</si>
  <si>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</si>
  <si>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</si>
  <si>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</si>
  <si>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</si>
  <si>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</si>
  <si>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</si>
  <si>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</si>
  <si>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</si>
  <si>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</si>
  <si>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</si>
  <si>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</si>
  <si>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</si>
  <si>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</si>
  <si>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</si>
  <si>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</si>
  <si>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</si>
  <si>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</si>
  <si>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</si>
  <si>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</si>
  <si>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</si>
  <si>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</si>
  <si>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</si>
  <si>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</si>
  <si>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</si>
  <si>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</si>
  <si>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</si>
  <si>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</si>
  <si>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</si>
  <si>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</si>
  <si>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</si>
  <si>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</si>
  <si>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</si>
  <si>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</si>
  <si>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</si>
  <si>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</si>
  <si>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</si>
  <si>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</si>
  <si>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</si>
  <si>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</si>
  <si>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</si>
  <si>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</si>
  <si>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</si>
  <si>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</si>
  <si>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</si>
  <si>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</si>
  <si>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</si>
  <si>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</si>
  <si>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</si>
  <si>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</si>
  <si>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</si>
  <si>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</si>
  <si>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</si>
  <si>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</si>
  <si>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</si>
  <si>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</si>
  <si>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</si>
  <si>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</si>
  <si>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</si>
  <si>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</si>
  <si>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</si>
  <si>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</si>
  <si>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</si>
  <si>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</si>
  <si>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</si>
  <si>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</si>
  <si>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</si>
  <si>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</si>
  <si>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</si>
  <si>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</si>
  <si>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</si>
  <si>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</si>
  <si>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</si>
  <si>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</si>
  <si>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</si>
  <si>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</si>
  <si>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</si>
  <si>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</si>
  <si>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</si>
  <si>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</si>
  <si>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</si>
  <si>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</si>
  <si>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</si>
  <si>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</si>
  <si>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</si>
  <si>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</si>
  <si>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</si>
  <si>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</si>
  <si>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</si>
  <si>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</si>
  <si>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</si>
  <si>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</si>
  <si>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</si>
  <si>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</si>
  <si>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</si>
  <si>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</si>
  <si>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</si>
  <si>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</si>
  <si>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</si>
  <si>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</si>
  <si>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</si>
  <si>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</si>
  <si>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</si>
  <si>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</si>
  <si>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</si>
  <si>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</si>
  <si>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</si>
  <si>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</si>
  <si>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</si>
  <si>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</si>
  <si>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</si>
  <si>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</si>
  <si>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</si>
  <si>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</si>
  <si>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</si>
  <si>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</si>
  <si>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</si>
  <si>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</si>
  <si>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</si>
  <si>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</si>
  <si>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</si>
  <si>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</si>
  <si>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</si>
  <si>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</si>
  <si>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</si>
  <si>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</si>
  <si>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</si>
  <si>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</si>
  <si>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</si>
  <si>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</si>
  <si>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</si>
  <si>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</si>
  <si>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</si>
  <si>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</si>
  <si>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</si>
  <si>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</si>
  <si>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</si>
  <si>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</si>
  <si>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</si>
  <si>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</si>
  <si>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</si>
  <si>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</si>
  <si>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</si>
  <si>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</si>
  <si>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</si>
  <si>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</si>
  <si>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</si>
  <si>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</si>
  <si>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</si>
  <si>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</si>
  <si>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</si>
  <si>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</si>
  <si>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</si>
  <si>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</si>
  <si>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</si>
  <si>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</si>
  <si>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</si>
  <si>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</si>
  <si>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</si>
  <si>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</si>
  <si>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</si>
  <si>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</si>
  <si>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</si>
  <si>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</si>
  <si>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</si>
  <si>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</si>
  <si>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</si>
  <si>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</si>
  <si>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</si>
  <si>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</si>
  <si>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</si>
  <si>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</si>
  <si>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</si>
  <si>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</si>
  <si>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</si>
  <si>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</si>
  <si>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</si>
  <si>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</si>
  <si>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</si>
  <si>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</si>
  <si>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</si>
  <si>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</si>
  <si>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</si>
  <si>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</si>
  <si>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</si>
  <si>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</si>
  <si>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</si>
  <si>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</si>
  <si>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</si>
  <si>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</si>
  <si>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</si>
  <si>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</si>
  <si>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</si>
  <si>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</si>
  <si>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</si>
  <si>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</si>
  <si>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</si>
  <si>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</si>
  <si>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</si>
  <si>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</si>
  <si>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</si>
  <si>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</si>
  <si>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</si>
  <si>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</si>
  <si>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</si>
  <si>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</si>
  <si>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</si>
  <si>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</si>
  <si>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</si>
  <si>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</si>
  <si>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</si>
  <si>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</si>
  <si>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</si>
  <si>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</si>
  <si>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</si>
  <si>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</si>
  <si>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</si>
  <si>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</si>
  <si>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</si>
  <si>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</si>
  <si>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</si>
  <si>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</si>
  <si>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</si>
  <si>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</si>
  <si>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</si>
  <si>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</si>
  <si>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</si>
  <si>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</si>
  <si>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</si>
  <si>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</si>
  <si>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</si>
  <si>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</si>
  <si>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</si>
  <si>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</si>
  <si>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</si>
  <si>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</si>
  <si>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</si>
  <si>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</si>
  <si>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</si>
  <si>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</si>
  <si>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</si>
  <si>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</si>
  <si>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</si>
  <si>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</si>
  <si>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</si>
  <si>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</si>
  <si>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</si>
  <si>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</si>
  <si>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</si>
  <si>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</si>
  <si>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</si>
  <si>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</si>
  <si>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</si>
  <si>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</si>
  <si>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</si>
  <si>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스탯합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</si>
  <si>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</si>
  <si>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</si>
  <si>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</si>
  <si>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</si>
  <si>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</si>
  <si>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</si>
  <si>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</si>
  <si>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</si>
  <si>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</si>
  <si>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</si>
  <si>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</si>
  <si>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</si>
  <si>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</si>
  <si>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</si>
  <si>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</si>
  <si>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</si>
  <si>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</si>
  <si>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</si>
  <si>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</si>
  <si>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</si>
  <si>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</si>
  <si>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</si>
  <si>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</si>
  <si>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</si>
  <si>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</si>
  <si>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</si>
  <si>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</si>
  <si>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</si>
  <si>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</si>
  <si>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</si>
  <si>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</si>
  <si>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</si>
  <si>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</si>
  <si>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</si>
  <si>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</si>
  <si>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</si>
  <si>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</si>
  <si>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</si>
  <si>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</si>
  <si>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</si>
  <si>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</si>
  <si>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</si>
  <si>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</si>
  <si>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</si>
  <si>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</si>
  <si>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</si>
  <si>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</si>
  <si>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</si>
  <si>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</si>
  <si>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</si>
  <si>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</si>
  <si>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</si>
  <si>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</si>
  <si>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</si>
  <si>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</si>
  <si>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</si>
  <si>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</si>
  <si>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</si>
  <si>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</si>
  <si>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</si>
  <si>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</si>
  <si>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</si>
  <si>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</si>
  <si>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</si>
  <si>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</si>
  <si>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</si>
  <si>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</si>
  <si>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</si>
  <si>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</si>
  <si>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</si>
  <si>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</si>
  <si>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</si>
  <si>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</si>
  <si>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</si>
  <si>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</si>
  <si>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</si>
  <si>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</si>
  <si>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</si>
  <si>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</si>
  <si>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</si>
  <si>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</si>
  <si>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</si>
  <si>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</si>
  <si>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</si>
  <si>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</si>
  <si>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</si>
  <si>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</si>
  <si>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</si>
  <si>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</si>
  <si>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</si>
  <si>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</si>
  <si>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</si>
  <si>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</si>
  <si>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</si>
  <si>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</si>
  <si>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</si>
  <si>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</si>
  <si>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</si>
  <si>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</si>
  <si>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</si>
  <si>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</si>
  <si>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</si>
  <si>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</si>
  <si>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</si>
  <si>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</si>
  <si>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</si>
  <si>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</si>
  <si>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</si>
  <si>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</si>
  <si>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</si>
  <si>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</si>
  <si>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</si>
  <si>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</si>
  <si>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</si>
  <si>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</si>
  <si>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</si>
  <si>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</si>
  <si>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</si>
  <si>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</si>
  <si>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</si>
  <si>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</si>
  <si>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</si>
  <si>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</si>
  <si>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</si>
  <si>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</si>
  <si>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</si>
  <si>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</si>
  <si>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</si>
  <si>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</si>
  <si>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</si>
  <si>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</si>
  <si>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</si>
  <si>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</si>
  <si>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</si>
  <si>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</si>
  <si>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</si>
  <si>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</si>
  <si>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</si>
  <si>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</si>
  <si>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</si>
  <si>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</si>
  <si>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</si>
  <si>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</si>
  <si>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</si>
  <si>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</si>
  <si>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</si>
  <si>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</si>
  <si>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</si>
  <si>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</si>
  <si>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</si>
  <si>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</si>
  <si>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</si>
  <si>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</si>
  <si>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</si>
  <si>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</si>
  <si>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</si>
  <si>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</si>
  <si>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</si>
  <si>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</si>
  <si>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</si>
  <si>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</si>
  <si>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</si>
  <si>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</si>
  <si>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</si>
  <si>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</si>
  <si>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</si>
  <si>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</si>
  <si>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</si>
  <si>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</si>
  <si>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</si>
  <si>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</si>
  <si>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</si>
  <si>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</si>
  <si>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</si>
  <si>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</si>
  <si>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</si>
  <si>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</si>
  <si>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</si>
  <si>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</si>
  <si>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</si>
  <si>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</si>
  <si>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</si>
  <si>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</si>
  <si>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</si>
  <si>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</si>
  <si>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</si>
  <si>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</si>
  <si>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</si>
  <si>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</si>
  <si>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</si>
  <si>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</si>
  <si>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</si>
  <si>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</si>
  <si>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</si>
  <si>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</si>
  <si>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</si>
  <si>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</si>
  <si>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</si>
  <si>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</si>
  <si>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</si>
  <si>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</si>
  <si>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</si>
  <si>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</si>
  <si>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</si>
  <si>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</si>
  <si>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</si>
  <si>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</si>
  <si>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</si>
  <si>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</si>
  <si>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</si>
  <si>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</si>
  <si>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</si>
  <si>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</si>
  <si>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</si>
  <si>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</si>
  <si>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</si>
  <si>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</si>
  <si>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</si>
  <si>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</si>
  <si>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</si>
  <si>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</si>
  <si>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</si>
  <si>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</si>
  <si>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</si>
  <si>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</si>
  <si>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</si>
  <si>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</si>
  <si>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</si>
  <si>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</si>
  <si>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</si>
  <si>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</si>
  <si>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</si>
  <si>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</si>
  <si>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</si>
  <si>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</si>
  <si>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</si>
  <si>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</si>
  <si>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</si>
  <si>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</si>
  <si>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</si>
  <si>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</si>
  <si>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</si>
  <si>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</si>
  <si>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</si>
  <si>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</si>
  <si>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</si>
  <si>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</si>
  <si>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</si>
  <si>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</si>
  <si>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</si>
  <si>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</si>
  <si>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</si>
  <si>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</si>
  <si>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</si>
  <si>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</si>
  <si>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</si>
  <si>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</si>
  <si>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</si>
  <si>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</si>
  <si>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</si>
  <si>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</si>
  <si>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</si>
  <si>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</si>
  <si>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</si>
  <si>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</si>
  <si>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</si>
  <si>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</si>
  <si>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</si>
  <si>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</si>
  <si>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</si>
  <si>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</si>
  <si>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</si>
  <si>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</si>
  <si>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</si>
  <si>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</si>
  <si>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</si>
  <si>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</si>
  <si>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</si>
  <si>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</si>
  <si>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</si>
  <si>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</si>
  <si>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</si>
  <si>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</si>
  <si>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</si>
  <si>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</si>
  <si>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</si>
  <si>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1,2,3 연구 시간</t>
  </si>
  <si>
    <t>1,2,3 연구 일</t>
  </si>
  <si>
    <t>1,2,3 연구석 합</t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</si>
  <si>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</si>
  <si>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</si>
  <si>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</si>
  <si>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</si>
  <si>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</si>
  <si>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</si>
  <si>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</si>
  <si>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</si>
  <si>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</si>
  <si>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→</t>
    <phoneticPr fontId="1" type="noConversion"/>
  </si>
  <si>
    <t>가속제한 1300</t>
    <phoneticPr fontId="1" type="noConversion"/>
  </si>
  <si>
    <t>슈바니 기준</t>
    <phoneticPr fontId="1" type="noConversion"/>
  </si>
  <si>
    <t>2개월 소요</t>
    <phoneticPr fontId="1" type="noConversion"/>
  </si>
  <si>
    <t>5개월 소요예상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</si>
  <si>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</si>
  <si>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</si>
  <si>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</si>
  <si>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</si>
  <si>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연구일 6500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</si>
  <si>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</si>
  <si>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</si>
  <si>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</si>
  <si>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</si>
  <si>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</si>
  <si>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</si>
  <si>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</si>
  <si>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</si>
  <si>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</si>
  <si>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</si>
  <si>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</si>
  <si>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</si>
  <si>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</si>
  <si>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</si>
  <si>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</si>
  <si>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</si>
  <si>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</si>
  <si>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</si>
  <si>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</si>
  <si>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</si>
  <si>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</si>
  <si>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</si>
  <si>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</si>
  <si>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</si>
  <si>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</si>
  <si>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</si>
  <si>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</si>
  <si>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</si>
  <si>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</si>
  <si>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</si>
  <si>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</si>
  <si>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</si>
  <si>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</si>
  <si>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</si>
  <si>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</si>
  <si>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</si>
  <si>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</si>
  <si>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</si>
  <si>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</si>
  <si>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</si>
  <si>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</si>
  <si>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</si>
  <si>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</si>
  <si>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</si>
  <si>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</si>
  <si>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</si>
  <si>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</si>
  <si>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</si>
  <si>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</si>
  <si>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</si>
  <si>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</si>
  <si>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</si>
  <si>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</si>
  <si>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</si>
  <si>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</si>
  <si>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</si>
  <si>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</si>
  <si>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</si>
  <si>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</si>
  <si>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</si>
  <si>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</si>
  <si>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</si>
  <si>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</si>
  <si>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</si>
  <si>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</si>
  <si>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</si>
  <si>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</si>
  <si>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</si>
  <si>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</si>
  <si>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</si>
  <si>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</si>
  <si>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</si>
  <si>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</si>
  <si>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</si>
  <si>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</si>
  <si>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</si>
  <si>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</si>
  <si>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</si>
  <si>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</si>
  <si>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</si>
  <si>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</si>
  <si>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</si>
  <si>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</si>
  <si>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</si>
  <si>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</si>
  <si>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</si>
  <si>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</si>
  <si>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</si>
  <si>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</si>
  <si>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</si>
  <si>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</si>
  <si>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</si>
  <si>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</si>
  <si>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</si>
  <si>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</si>
  <si>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</si>
  <si>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</si>
  <si>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</si>
  <si>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</si>
  <si>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</si>
  <si>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</si>
  <si>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</si>
  <si>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</si>
  <si>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</si>
  <si>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</si>
  <si>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</si>
  <si>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</si>
  <si>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</si>
  <si>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</si>
  <si>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</si>
  <si>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</si>
  <si>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</si>
  <si>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</si>
  <si>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</si>
  <si>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</si>
  <si>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</si>
  <si>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</si>
  <si>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</si>
  <si>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</si>
  <si>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</si>
  <si>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</si>
  <si>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</si>
  <si>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</si>
  <si>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</si>
  <si>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</si>
  <si>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</si>
  <si>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</si>
  <si>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</si>
  <si>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</si>
  <si>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</si>
  <si>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</si>
  <si>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</si>
  <si>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</si>
  <si>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</si>
  <si>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</si>
  <si>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</si>
  <si>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</si>
  <si>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</si>
  <si>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</si>
  <si>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</si>
  <si>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</si>
  <si>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</si>
  <si>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</si>
  <si>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</si>
  <si>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</si>
  <si>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</si>
  <si>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</si>
  <si>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</si>
  <si>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</si>
  <si>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</si>
  <si>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</si>
  <si>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</si>
  <si>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</si>
  <si>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</si>
  <si>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</si>
  <si>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</si>
  <si>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</si>
  <si>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</si>
  <si>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</si>
  <si>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</si>
  <si>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</si>
  <si>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</si>
  <si>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</si>
  <si>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</si>
  <si>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</si>
  <si>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</si>
  <si>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</si>
  <si>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</si>
  <si>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</si>
  <si>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</si>
  <si>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</si>
  <si>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</si>
  <si>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</si>
  <si>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</si>
  <si>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</si>
  <si>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</si>
  <si>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</si>
  <si>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</si>
  <si>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</si>
  <si>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</si>
  <si>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</si>
  <si>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</si>
  <si>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</si>
  <si>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</si>
  <si>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</si>
  <si>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</si>
  <si>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</si>
  <si>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</si>
  <si>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</si>
  <si>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</si>
  <si>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</si>
  <si>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</si>
  <si>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</si>
  <si>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</si>
  <si>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</si>
  <si>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</si>
  <si>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</si>
  <si>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</si>
  <si>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</si>
  <si>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</si>
  <si>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</si>
  <si>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</si>
  <si>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</si>
  <si>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</si>
  <si>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</si>
  <si>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</si>
  <si>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</si>
  <si>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</si>
  <si>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</si>
  <si>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</si>
  <si>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</si>
  <si>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</si>
  <si>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</si>
  <si>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</si>
  <si>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</si>
  <si>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</si>
  <si>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</si>
  <si>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</si>
  <si>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</si>
  <si>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</si>
  <si>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</si>
  <si>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</si>
  <si>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</si>
  <si>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</si>
  <si>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</si>
  <si>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</si>
  <si>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</si>
  <si>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</si>
  <si>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</si>
  <si>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</si>
  <si>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</si>
  <si>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</si>
  <si>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</si>
  <si>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</si>
  <si>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</si>
  <si>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</si>
  <si>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</si>
  <si>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</si>
  <si>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</si>
  <si>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</si>
  <si>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</si>
  <si>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</si>
  <si>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</si>
  <si>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</si>
  <si>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</si>
  <si>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</si>
  <si>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</si>
  <si>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</si>
  <si>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</si>
  <si>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</si>
  <si>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</si>
  <si>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</si>
  <si>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</si>
  <si>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</si>
  <si>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</si>
  <si>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</si>
  <si>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</si>
  <si>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</si>
  <si>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</si>
  <si>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</si>
  <si>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</si>
  <si>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</si>
  <si>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</si>
  <si>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</si>
  <si>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</si>
  <si>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</si>
  <si>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</si>
  <si>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</si>
  <si>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</si>
  <si>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</si>
  <si>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</si>
  <si>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</si>
  <si>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</si>
  <si>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</si>
  <si>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</si>
  <si>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</si>
  <si>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</si>
  <si>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</si>
  <si>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</si>
  <si>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</si>
  <si>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</si>
  <si>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</si>
  <si>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</si>
  <si>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</si>
  <si>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</si>
  <si>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</si>
  <si>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</si>
  <si>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</si>
  <si>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</si>
  <si>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</si>
  <si>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</si>
  <si>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</si>
  <si>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</si>
  <si>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</si>
  <si>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</si>
  <si>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</si>
  <si>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</si>
  <si>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</si>
  <si>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</si>
  <si>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</si>
  <si>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</si>
  <si>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</si>
  <si>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</si>
  <si>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</si>
  <si>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</si>
  <si>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</si>
  <si>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</si>
  <si>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</si>
  <si>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</si>
  <si>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</si>
  <si>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</si>
  <si>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</si>
  <si>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</si>
  <si>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</si>
  <si>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</si>
  <si>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</si>
  <si>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</si>
  <si>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</si>
  <si>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</si>
  <si>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</si>
  <si>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</si>
  <si>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</si>
  <si>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</si>
  <si>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</si>
  <si>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</si>
  <si>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</si>
  <si>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</si>
  <si>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</si>
  <si>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</si>
  <si>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</si>
  <si>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</si>
  <si>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</si>
  <si>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</si>
  <si>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</si>
  <si>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</si>
  <si>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</si>
  <si>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</si>
  <si>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</si>
  <si>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</si>
  <si>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</si>
  <si>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</si>
  <si>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</si>
  <si>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</si>
  <si>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</si>
  <si>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</si>
  <si>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</si>
  <si>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</si>
  <si>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</si>
  <si>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</si>
  <si>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</si>
  <si>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</si>
  <si>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</si>
  <si>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</si>
  <si>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</si>
  <si>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</si>
  <si>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</si>
  <si>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</si>
  <si>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</si>
  <si>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근세</t>
    <phoneticPr fontId="1" type="noConversion"/>
  </si>
  <si>
    <t>스텟합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</si>
  <si>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</si>
  <si>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</si>
  <si>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</si>
  <si>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도합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</si>
  <si>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</si>
  <si>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</si>
  <si>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</si>
  <si>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</si>
  <si>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</si>
  <si>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</si>
  <si>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</si>
  <si>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</si>
  <si>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</si>
  <si>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</si>
  <si>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</si>
  <si>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</si>
  <si>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중세 총</t>
    <phoneticPr fontId="1" type="noConversion"/>
  </si>
  <si>
    <t>근세 총</t>
    <phoneticPr fontId="1" type="noConversion"/>
  </si>
  <si>
    <t>[수정 전] 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</si>
  <si>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</si>
  <si>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</si>
  <si>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</si>
  <si>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</si>
  <si>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</si>
  <si>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</si>
  <si>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</si>
  <si>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</si>
  <si>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</si>
  <si>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</si>
  <si>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</si>
  <si>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</si>
  <si>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</si>
  <si>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</si>
  <si>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</si>
  <si>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</si>
  <si>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</si>
  <si>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</si>
  <si>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</si>
  <si>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</si>
  <si>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</si>
  <si>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</si>
  <si>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</si>
  <si>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</si>
  <si>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</si>
  <si>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</si>
  <si>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</si>
  <si>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</si>
  <si>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</si>
  <si>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</si>
  <si>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</si>
  <si>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</si>
  <si>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</si>
  <si>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</si>
  <si>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</si>
  <si>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</si>
  <si>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</si>
  <si>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</si>
  <si>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</si>
  <si>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</si>
  <si>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</si>
  <si>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</si>
  <si>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</si>
  <si>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</si>
  <si>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</si>
  <si>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</si>
  <si>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</si>
  <si>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</si>
  <si>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</si>
  <si>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</si>
  <si>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</si>
  <si>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</si>
  <si>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</si>
  <si>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</si>
  <si>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</si>
  <si>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</si>
  <si>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</si>
  <si>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</si>
  <si>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</si>
  <si>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</si>
  <si>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</si>
  <si>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</si>
  <si>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</si>
  <si>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</si>
  <si>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</si>
  <si>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</si>
  <si>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</si>
  <si>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</si>
  <si>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</si>
  <si>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</si>
  <si>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</si>
  <si>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</si>
  <si>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</si>
  <si>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</si>
  <si>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</si>
  <si>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</si>
  <si>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</si>
  <si>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</si>
  <si>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</si>
  <si>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</si>
  <si>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</si>
  <si>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</si>
  <si>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</si>
  <si>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</si>
  <si>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</si>
  <si>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</si>
  <si>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</si>
  <si>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</si>
  <si>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</si>
  <si>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</si>
  <si>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</si>
  <si>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</si>
  <si>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</si>
  <si>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</si>
  <si>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</si>
  <si>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</si>
  <si>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</si>
  <si>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</si>
  <si>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</si>
  <si>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</si>
  <si>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</si>
  <si>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</si>
  <si>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</si>
  <si>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</si>
  <si>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</si>
  <si>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</si>
  <si>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</si>
  <si>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</si>
  <si>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</si>
  <si>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</si>
  <si>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</si>
  <si>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</si>
  <si>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</si>
  <si>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</si>
  <si>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</si>
  <si>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</si>
  <si>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</si>
  <si>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</si>
  <si>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</si>
  <si>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</si>
  <si>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</si>
  <si>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</si>
  <si>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</si>
  <si>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</si>
  <si>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</si>
  <si>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</si>
  <si>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</si>
  <si>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</si>
  <si>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</si>
  <si>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</si>
  <si>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</si>
  <si>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</si>
  <si>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</si>
  <si>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</si>
  <si>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</si>
  <si>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</si>
  <si>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</si>
  <si>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</si>
  <si>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</si>
  <si>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</si>
  <si>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</si>
  <si>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</si>
  <si>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</si>
  <si>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</si>
  <si>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</si>
  <si>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</si>
  <si>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</si>
  <si>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</si>
  <si>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</si>
  <si>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</si>
  <si>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</si>
  <si>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</si>
  <si>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</si>
  <si>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</si>
  <si>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</si>
  <si>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</si>
  <si>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</si>
  <si>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</si>
  <si>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</si>
  <si>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</si>
  <si>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</si>
  <si>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</si>
  <si>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</si>
  <si>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</si>
  <si>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</si>
  <si>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</si>
  <si>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</si>
  <si>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</si>
  <si>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</si>
  <si>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</si>
  <si>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</si>
  <si>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</si>
  <si>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</si>
  <si>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</si>
  <si>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</si>
  <si>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</si>
  <si>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</si>
  <si>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</si>
  <si>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</si>
  <si>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</si>
  <si>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</si>
  <si>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</si>
  <si>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</si>
  <si>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</si>
  <si>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</si>
  <si>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</si>
  <si>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</si>
  <si>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</si>
  <si>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</si>
  <si>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</si>
  <si>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</si>
  <si>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</si>
  <si>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</si>
  <si>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</si>
  <si>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</si>
  <si>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</si>
  <si>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</si>
  <si>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</si>
  <si>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</si>
  <si>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</si>
  <si>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</si>
  <si>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</si>
  <si>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</si>
  <si>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</si>
  <si>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</si>
  <si>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</si>
  <si>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</si>
  <si>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</si>
  <si>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</si>
  <si>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</si>
  <si>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</si>
  <si>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</si>
  <si>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</si>
  <si>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</si>
  <si>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</si>
  <si>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</si>
  <si>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</si>
  <si>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</si>
  <si>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</si>
  <si>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</si>
  <si>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</si>
  <si>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</si>
  <si>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</si>
  <si>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</si>
  <si>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</si>
  <si>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</si>
  <si>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</si>
  <si>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</si>
  <si>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</si>
  <si>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</si>
  <si>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</si>
  <si>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</si>
  <si>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</si>
  <si>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</si>
  <si>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</si>
  <si>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</si>
  <si>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</si>
  <si>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</si>
  <si>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</si>
  <si>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</si>
  <si>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</si>
  <si>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</si>
  <si>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</si>
  <si>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</si>
  <si>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</si>
  <si>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</si>
  <si>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</si>
  <si>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</si>
  <si>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</si>
  <si>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</si>
  <si>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</si>
  <si>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</si>
  <si>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</si>
  <si>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</si>
  <si>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</si>
  <si>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</si>
  <si>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</si>
  <si>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</si>
  <si>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</si>
  <si>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</si>
  <si>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</si>
  <si>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</si>
  <si>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</si>
  <si>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</si>
  <si>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</si>
  <si>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</si>
  <si>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</si>
  <si>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</si>
  <si>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</si>
  <si>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</si>
  <si>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</si>
  <si>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</si>
  <si>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</si>
  <si>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</si>
  <si>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</si>
  <si>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</si>
  <si>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</si>
  <si>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</si>
  <si>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</si>
  <si>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</si>
  <si>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</si>
  <si>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</si>
  <si>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</si>
  <si>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</si>
  <si>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</si>
  <si>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</si>
  <si>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</si>
  <si>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</si>
  <si>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</si>
  <si>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</si>
  <si>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</si>
  <si>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</si>
  <si>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</si>
  <si>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</si>
  <si>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</si>
  <si>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</si>
  <si>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</si>
  <si>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</si>
  <si>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</si>
  <si>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</si>
  <si>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</si>
  <si>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</si>
  <si>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</si>
  <si>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</si>
  <si>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</si>
  <si>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</si>
  <si>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</si>
  <si>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</si>
  <si>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</si>
  <si>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</si>
  <si>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</si>
  <si>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</si>
  <si>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</si>
  <si>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</si>
  <si>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</si>
  <si>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</si>
  <si>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</si>
  <si>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</si>
  <si>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</si>
  <si>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</si>
  <si>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</si>
  <si>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</si>
  <si>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</si>
  <si>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</si>
  <si>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</si>
  <si>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</si>
  <si>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</si>
  <si>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</si>
  <si>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</si>
  <si>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</si>
  <si>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</si>
  <si>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</si>
  <si>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</si>
  <si>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</si>
  <si>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</si>
  <si>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</si>
  <si>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</si>
  <si>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</si>
  <si>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</si>
  <si>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</si>
  <si>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</si>
  <si>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</si>
  <si>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</si>
  <si>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</si>
  <si>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</si>
  <si>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</si>
  <si>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</si>
  <si>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</si>
  <si>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</si>
  <si>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</si>
  <si>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</si>
  <si>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</si>
  <si>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</si>
  <si>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</si>
  <si>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</si>
  <si>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고대 총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</si>
  <si>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</si>
  <si>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</si>
  <si>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</si>
  <si>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</si>
  <si>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</si>
  <si>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</si>
  <si>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</si>
  <si>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</si>
  <si>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</si>
  <si>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</si>
  <si>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</si>
  <si>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</si>
  <si>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</si>
  <si>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</si>
  <si>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</si>
  <si>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</si>
  <si>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</si>
  <si>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</si>
  <si>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</si>
  <si>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</si>
  <si>
    <t>무기소환권</t>
    <phoneticPr fontId="1" type="noConversion"/>
  </si>
  <si>
    <t>갑옷소환권</t>
    <phoneticPr fontId="1" type="noConversion"/>
  </si>
  <si>
    <t>고려소환권</t>
    <phoneticPr fontId="1" type="noConversion"/>
  </si>
  <si>
    <t>조선소환권</t>
    <phoneticPr fontId="1" type="noConversion"/>
  </si>
  <si>
    <t>패기소환권</t>
    <phoneticPr fontId="1" type="noConversion"/>
  </si>
  <si>
    <t>구매 제한: 3개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</si>
</sst>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5" tint="-0.249977111117893"/>
      <name val="맑은 고딕"/>
      <family val="3"/>
      <charset val="129"/>
      <scheme val="minor"/>
    </font>
    <font>
      <sz val="11"/>
      <color theme="8" tint="-0.249977111117893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5" tint="-0.249977111117893"/>
      <name val="맑은 고딕"/>
      <family val="2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</fonts>
  <fills count="5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491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5" fillId="28" borderId="18" xfId="3" applyFill="1" applyBorder="1">
      <alignment vertical="center"/>
    </xf>
    <xf numFmtId="0" fontId="5" fillId="28" borderId="18" xfId="3" applyFill="1" applyBorder="1" applyAlignment="1">
      <alignment horizontal="left" vertical="center"/>
    </xf>
    <xf numFmtId="0" fontId="5" fillId="28" borderId="18" xfId="0" applyFont="1" applyFill="1" applyBorder="1">
      <alignment vertical="center"/>
    </xf>
    <xf numFmtId="0" fontId="0" fillId="28" borderId="18" xfId="0" applyFill="1" applyBorder="1">
      <alignment vertical="center"/>
    </xf>
    <xf numFmtId="0" fontId="0" fillId="28" borderId="18" xfId="0" applyFill="1" applyBorder="1" applyAlignment="1"/>
    <xf numFmtId="0" fontId="0" fillId="40" borderId="18" xfId="0" applyFill="1" applyBorder="1">
      <alignment vertical="center"/>
    </xf>
    <xf numFmtId="0" fontId="0" fillId="40" borderId="18" xfId="0" applyFill="1" applyBorder="1" applyAlignment="1">
      <alignment horizontal="center"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2" fontId="0" fillId="0" borderId="18" xfId="0" applyNumberFormat="1" applyBorder="1">
      <alignment vertical="center"/>
    </xf>
    <xf numFmtId="0" fontId="15" fillId="0" borderId="18" xfId="0" applyFont="1" applyBorder="1" applyAlignment="1"/>
    <xf numFmtId="182" fontId="0" fillId="0" borderId="18" xfId="0" applyNumberFormat="1" applyBorder="1" applyAlignment="1">
      <alignment horizontal="left"/>
    </xf>
    <xf numFmtId="0" fontId="15" fillId="42" borderId="18" xfId="0" applyFont="1" applyFill="1" applyBorder="1" applyAlignment="1"/>
    <xf numFmtId="182" fontId="0" fillId="5" borderId="18" xfId="0" applyNumberFormat="1" applyFill="1" applyBorder="1" applyAlignment="1">
      <alignment horizontal="left"/>
    </xf>
    <xf numFmtId="0" fontId="0" fillId="0" borderId="18" xfId="0" applyBorder="1" applyAlignment="1"/>
    <xf numFmtId="0" fontId="28" fillId="29" borderId="18" xfId="0" applyFont="1" applyFill="1" applyBorder="1" applyAlignment="1"/>
    <xf numFmtId="182" fontId="0" fillId="14" borderId="18" xfId="0" applyNumberFormat="1" applyFill="1" applyBorder="1" applyAlignment="1">
      <alignment horizontal="left"/>
    </xf>
    <xf numFmtId="0" fontId="0" fillId="0" borderId="18" xfId="0" applyBorder="1" applyAlignment="1">
      <alignment horizontal="left"/>
    </xf>
    <xf numFmtId="0" fontId="28" fillId="36" borderId="18" xfId="0" applyFont="1" applyFill="1" applyBorder="1" applyAlignment="1"/>
    <xf numFmtId="182" fontId="0" fillId="15" borderId="18" xfId="0" applyNumberFormat="1" applyFill="1" applyBorder="1" applyAlignment="1">
      <alignment horizontal="left"/>
    </xf>
    <xf numFmtId="0" fontId="0" fillId="6" borderId="18" xfId="0" applyFill="1" applyBorder="1">
      <alignment vertical="center"/>
    </xf>
    <xf numFmtId="0" fontId="0" fillId="6" borderId="18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182" fontId="0" fillId="43" borderId="18" xfId="0" applyNumberFormat="1" applyFill="1" applyBorder="1" applyAlignment="1">
      <alignment horizontal="left"/>
    </xf>
    <xf numFmtId="182" fontId="0" fillId="0" borderId="18" xfId="0" applyNumberFormat="1" applyBorder="1" applyAlignment="1">
      <alignment horizontal="center" vertical="center"/>
    </xf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182" fontId="0" fillId="17" borderId="18" xfId="0" applyNumberFormat="1" applyFill="1" applyBorder="1" applyAlignment="1">
      <alignment horizontal="left"/>
    </xf>
    <xf numFmtId="0" fontId="27" fillId="38" borderId="18" xfId="0" applyFont="1" applyFill="1" applyBorder="1">
      <alignment vertical="center"/>
    </xf>
    <xf numFmtId="182" fontId="0" fillId="41" borderId="18" xfId="0" applyNumberFormat="1" applyFill="1" applyBorder="1" applyAlignment="1">
      <alignment horizontal="left"/>
    </xf>
    <xf numFmtId="182" fontId="0" fillId="41" borderId="18" xfId="0" applyNumberFormat="1" applyFill="1" applyBorder="1" applyAlignment="1">
      <alignment horizontal="left" vertical="center"/>
    </xf>
    <xf numFmtId="182" fontId="0" fillId="0" borderId="18" xfId="0" applyNumberFormat="1" applyBorder="1" applyAlignment="1">
      <alignment horizontal="left" vertical="center"/>
    </xf>
    <xf numFmtId="0" fontId="0" fillId="0" borderId="18" xfId="0" applyNumberFormat="1" applyBorder="1" applyAlignment="1">
      <alignment horizontal="left" vertical="center"/>
    </xf>
    <xf numFmtId="0" fontId="0" fillId="41" borderId="18" xfId="0" applyFill="1" applyBorder="1">
      <alignment vertical="center"/>
    </xf>
    <xf numFmtId="0" fontId="0" fillId="41" borderId="18" xfId="0" applyFill="1" applyBorder="1" applyAlignment="1">
      <alignment horizontal="center" vertical="center"/>
    </xf>
    <xf numFmtId="1" fontId="0" fillId="41" borderId="18" xfId="0" applyNumberForma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0" fillId="15" borderId="18" xfId="0" applyFill="1" applyBorder="1" applyAlignment="1">
      <alignment horizontal="left" vertical="center"/>
    </xf>
    <xf numFmtId="0" fontId="0" fillId="15" borderId="18" xfId="0" applyFill="1" applyBorder="1" applyAlignment="1">
      <alignment horizontal="center" vertical="center"/>
    </xf>
    <xf numFmtId="0" fontId="18" fillId="0" borderId="18" xfId="0" applyFont="1" applyBorder="1">
      <alignment vertical="center"/>
    </xf>
    <xf numFmtId="0" fontId="28" fillId="0" borderId="18" xfId="0" applyFont="1" applyBorder="1" applyAlignment="1"/>
    <xf numFmtId="0" fontId="26" fillId="0" borderId="18" xfId="0" applyFont="1" applyBorder="1">
      <alignment vertical="center"/>
    </xf>
    <xf numFmtId="0" fontId="0" fillId="4" borderId="18" xfId="0" applyFill="1" applyBorder="1" applyAlignment="1">
      <alignment horizontal="left" vertical="center"/>
    </xf>
    <xf numFmtId="0" fontId="0" fillId="4" borderId="18" xfId="0" applyFill="1" applyBorder="1" applyAlignment="1">
      <alignment horizontal="center" vertical="center"/>
    </xf>
    <xf numFmtId="1" fontId="0" fillId="4" borderId="18" xfId="0" applyNumberFormat="1" applyFill="1" applyBorder="1">
      <alignment vertical="center"/>
    </xf>
    <xf numFmtId="0" fontId="0" fillId="0" borderId="18" xfId="0" applyNumberFormat="1" applyBorder="1">
      <alignment vertical="center"/>
    </xf>
    <xf numFmtId="0" fontId="6" fillId="25" borderId="18" xfId="4" applyBorder="1">
      <alignment vertical="center"/>
    </xf>
    <xf numFmtId="0" fontId="6" fillId="25" borderId="18" xfId="4" applyBorder="1" applyAlignment="1"/>
    <xf numFmtId="1" fontId="0" fillId="5" borderId="18" xfId="0" applyNumberFormat="1" applyFill="1" applyBorder="1" applyAlignment="1">
      <alignment horizontal="left"/>
    </xf>
    <xf numFmtId="1" fontId="0" fillId="0" borderId="18" xfId="0" applyNumberFormat="1" applyBorder="1">
      <alignment vertical="center"/>
    </xf>
    <xf numFmtId="1" fontId="0" fillId="14" borderId="18" xfId="0" applyNumberFormat="1" applyFill="1" applyBorder="1" applyAlignment="1">
      <alignment horizontal="left"/>
    </xf>
    <xf numFmtId="1" fontId="0" fillId="15" borderId="18" xfId="0" applyNumberFormat="1" applyFill="1" applyBorder="1" applyAlignment="1">
      <alignment horizontal="left"/>
    </xf>
    <xf numFmtId="1" fontId="0" fillId="43" borderId="18" xfId="0" applyNumberFormat="1" applyFill="1" applyBorder="1" applyAlignment="1">
      <alignment horizontal="left"/>
    </xf>
    <xf numFmtId="1" fontId="0" fillId="17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 vertical="center"/>
    </xf>
    <xf numFmtId="1" fontId="26" fillId="0" borderId="18" xfId="0" applyNumberFormat="1" applyFont="1" applyBorder="1">
      <alignment vertical="center"/>
    </xf>
    <xf numFmtId="1" fontId="0" fillId="33" borderId="18" xfId="8" applyNumberFormat="1" applyFont="1" applyBorder="1">
      <alignment vertical="center"/>
    </xf>
    <xf numFmtId="0" fontId="0" fillId="17" borderId="18" xfId="0" applyFill="1" applyBorder="1">
      <alignment vertical="center"/>
    </xf>
    <xf numFmtId="0" fontId="0" fillId="17" borderId="18" xfId="0" applyFill="1" applyBorder="1" applyAlignment="1">
      <alignment horizontal="left" vertical="center"/>
    </xf>
    <xf numFmtId="0" fontId="0" fillId="17" borderId="18" xfId="0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30" borderId="18" xfId="0" applyFill="1" applyBorder="1" applyAlignment="1">
      <alignment horizontal="center" vertical="center"/>
    </xf>
    <xf numFmtId="0" fontId="0" fillId="11" borderId="18" xfId="0" applyFill="1" applyBorder="1">
      <alignment vertical="center"/>
    </xf>
    <xf numFmtId="0" fontId="0" fillId="11" borderId="18" xfId="0" applyFill="1" applyBorder="1" applyAlignment="1">
      <alignment horizontal="center" vertical="center"/>
    </xf>
    <xf numFmtId="0" fontId="0" fillId="7" borderId="18" xfId="0" applyFill="1" applyBorder="1">
      <alignment vertical="center"/>
    </xf>
    <xf numFmtId="0" fontId="0" fillId="7" borderId="18" xfId="0" applyFill="1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3" fontId="0" fillId="0" borderId="18" xfId="0" applyNumberFormat="1" applyBorder="1">
      <alignment vertical="center"/>
    </xf>
    <xf numFmtId="1" fontId="0" fillId="30" borderId="18" xfId="0" applyNumberFormat="1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1" fontId="0" fillId="40" borderId="18" xfId="0" applyNumberFormat="1" applyFill="1" applyBorder="1">
      <alignment vertical="center"/>
    </xf>
    <xf numFmtId="1" fontId="0" fillId="11" borderId="18" xfId="0" applyNumberFormat="1" applyFill="1" applyBorder="1">
      <alignment vertical="center"/>
    </xf>
    <xf numFmtId="1" fontId="0" fillId="7" borderId="18" xfId="0" applyNumberForma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0" fillId="44" borderId="18" xfId="0" applyFill="1" applyBorder="1">
      <alignment vertical="center"/>
    </xf>
    <xf numFmtId="0" fontId="0" fillId="44" borderId="18" xfId="0" applyFill="1" applyBorder="1" applyAlignment="1">
      <alignment horizontal="left" vertical="center"/>
    </xf>
    <xf numFmtId="0" fontId="0" fillId="44" borderId="18" xfId="0" applyFill="1" applyBorder="1" applyAlignment="1">
      <alignment horizontal="center" vertical="center"/>
    </xf>
    <xf numFmtId="1" fontId="0" fillId="44" borderId="18" xfId="0" applyNumberFormat="1" applyFill="1" applyBorder="1">
      <alignment vertical="center"/>
    </xf>
    <xf numFmtId="0" fontId="0" fillId="30" borderId="18" xfId="0" applyFill="1" applyBorder="1" applyAlignment="1">
      <alignment horizontal="left" vertical="center"/>
    </xf>
    <xf numFmtId="0" fontId="0" fillId="6" borderId="18" xfId="0" applyFill="1" applyBorder="1" applyAlignment="1">
      <alignment horizontal="left" vertical="center"/>
    </xf>
    <xf numFmtId="0" fontId="0" fillId="47" borderId="18" xfId="0" applyFill="1" applyBorder="1">
      <alignment vertical="center"/>
    </xf>
    <xf numFmtId="0" fontId="0" fillId="47" borderId="18" xfId="0" applyFill="1" applyBorder="1" applyAlignment="1">
      <alignment horizontal="left" vertical="center"/>
    </xf>
    <xf numFmtId="0" fontId="0" fillId="47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left" vertical="center"/>
    </xf>
    <xf numFmtId="0" fontId="20" fillId="27" borderId="18" xfId="6" applyFont="1" applyBorder="1">
      <alignment vertical="center"/>
    </xf>
    <xf numFmtId="0" fontId="0" fillId="48" borderId="18" xfId="0" applyFill="1" applyBorder="1">
      <alignment vertical="center"/>
    </xf>
    <xf numFmtId="0" fontId="27" fillId="0" borderId="18" xfId="0" applyFont="1" applyBorder="1">
      <alignment vertical="center"/>
    </xf>
    <xf numFmtId="0" fontId="0" fillId="44" borderId="18" xfId="0" applyFont="1" applyFill="1" applyBorder="1" applyAlignment="1">
      <alignment horizontal="left"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2" fillId="6" borderId="18" xfId="10" applyFont="1" applyFill="1" applyBorder="1" applyAlignment="1"/>
    <xf numFmtId="0" fontId="33" fillId="6" borderId="18" xfId="10" applyFont="1" applyFill="1" applyBorder="1" applyAlignment="1"/>
    <xf numFmtId="0" fontId="34" fillId="0" borderId="18" xfId="0" applyFont="1" applyBorder="1">
      <alignment vertical="center"/>
    </xf>
    <xf numFmtId="0" fontId="0" fillId="32" borderId="18" xfId="0" applyFill="1" applyBorder="1" applyAlignment="1">
      <alignment horizontal="left" vertical="center"/>
    </xf>
    <xf numFmtId="0" fontId="0" fillId="32" borderId="18" xfId="0" applyFill="1" applyBorder="1" applyAlignment="1">
      <alignment horizontal="center" vertical="center"/>
    </xf>
    <xf numFmtId="0" fontId="0" fillId="49" borderId="18" xfId="0" applyFill="1" applyBorder="1">
      <alignment vertical="center"/>
    </xf>
    <xf numFmtId="0" fontId="0" fillId="49" borderId="18" xfId="0" applyFill="1" applyBorder="1" applyAlignment="1">
      <alignment horizontal="left" vertical="center"/>
    </xf>
    <xf numFmtId="0" fontId="0" fillId="49" borderId="18" xfId="0" applyFill="1" applyBorder="1" applyAlignment="1">
      <alignment horizontal="center" vertical="center"/>
    </xf>
    <xf numFmtId="0" fontId="0" fillId="11" borderId="18" xfId="0" applyFill="1" applyBorder="1" applyAlignment="1">
      <alignment horizontal="left" vertical="center"/>
    </xf>
    <xf numFmtId="0" fontId="0" fillId="50" borderId="18" xfId="0" applyFill="1" applyBorder="1">
      <alignment vertical="center"/>
    </xf>
    <xf numFmtId="0" fontId="0" fillId="50" borderId="18" xfId="0" applyFill="1" applyBorder="1" applyAlignment="1">
      <alignment horizontal="left" vertical="center"/>
    </xf>
    <xf numFmtId="0" fontId="0" fillId="50" borderId="18" xfId="0" applyFill="1" applyBorder="1" applyAlignment="1">
      <alignment horizontal="center" vertical="center"/>
    </xf>
    <xf numFmtId="0" fontId="26" fillId="0" borderId="18" xfId="0" applyNumberFormat="1" applyFont="1" applyBorder="1">
      <alignment vertical="center"/>
    </xf>
    <xf numFmtId="0" fontId="0" fillId="51" borderId="18" xfId="0" applyFill="1" applyBorder="1">
      <alignment vertical="center"/>
    </xf>
    <xf numFmtId="1" fontId="0" fillId="6" borderId="18" xfId="0" applyNumberFormat="1" applyFill="1" applyBorder="1">
      <alignment vertical="center"/>
    </xf>
    <xf numFmtId="0" fontId="0" fillId="10" borderId="18" xfId="0" applyFill="1" applyBorder="1" applyAlignment="1">
      <alignment horizontal="center" vertical="center"/>
    </xf>
    <xf numFmtId="1" fontId="0" fillId="47" borderId="18" xfId="0" applyNumberFormat="1" applyFill="1" applyBorder="1">
      <alignment vertical="center"/>
    </xf>
    <xf numFmtId="0" fontId="0" fillId="39" borderId="18" xfId="0" applyFill="1" applyBorder="1" applyAlignment="1">
      <alignment horizontal="center" vertical="center"/>
    </xf>
    <xf numFmtId="0" fontId="0" fillId="39" borderId="18" xfId="0" applyFill="1" applyBorder="1">
      <alignment vertical="center"/>
    </xf>
    <xf numFmtId="1" fontId="0" fillId="32" borderId="18" xfId="0" applyNumberFormat="1" applyFill="1" applyBorder="1">
      <alignment vertical="center"/>
    </xf>
    <xf numFmtId="1" fontId="0" fillId="49" borderId="18" xfId="0" applyNumberFormat="1" applyFill="1" applyBorder="1">
      <alignment vertical="center"/>
    </xf>
    <xf numFmtId="1" fontId="0" fillId="50" borderId="18" xfId="0" applyNumberFormat="1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9" fontId="0" fillId="0" borderId="18" xfId="0" applyNumberForma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0" fillId="0" borderId="18" xfId="0" applyBorder="1" applyAlignment="1">
      <alignment horizontal="right" vertical="center"/>
    </xf>
    <xf numFmtId="0" fontId="0" fillId="43" borderId="18" xfId="0" applyFill="1" applyBorder="1" applyAlignment="1">
      <alignment horizontal="left" vertical="center"/>
    </xf>
    <xf numFmtId="0" fontId="30" fillId="28" borderId="18" xfId="0" applyFont="1" applyFill="1" applyBorder="1">
      <alignment vertical="center"/>
    </xf>
    <xf numFmtId="0" fontId="31" fillId="28" borderId="18" xfId="0" applyFont="1" applyFill="1" applyBorder="1">
      <alignment vertical="center"/>
    </xf>
    <xf numFmtId="0" fontId="36" fillId="28" borderId="18" xfId="0" applyFont="1" applyFill="1" applyBorder="1">
      <alignment vertical="center"/>
    </xf>
    <xf numFmtId="0" fontId="0" fillId="52" borderId="18" xfId="0" applyFill="1" applyBorder="1" applyAlignment="1">
      <alignment horizontal="right"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3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3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7" fillId="0" borderId="26" xfId="0" applyFont="1" applyBorder="1">
      <alignment vertical="center"/>
    </xf>
    <xf numFmtId="0" fontId="34" fillId="0" borderId="26" xfId="0" applyFont="1" applyBorder="1">
      <alignment vertical="center"/>
    </xf>
    <xf numFmtId="0" fontId="39" fillId="0" borderId="26" xfId="0" applyFont="1" applyBorder="1">
      <alignment vertical="center"/>
    </xf>
    <xf numFmtId="41" fontId="37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4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8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3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8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4" fillId="0" borderId="26" xfId="0" applyFont="1" applyBorder="1" applyAlignment="1">
      <alignment vertical="center"/>
    </xf>
    <xf numFmtId="0" fontId="34" fillId="53" borderId="26" xfId="0" applyFont="1" applyFill="1" applyBorder="1">
      <alignment vertical="center"/>
    </xf>
    <xf numFmtId="0" fontId="34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40" fillId="0" borderId="26" xfId="12" applyFont="1" applyBorder="1" applyAlignment="1">
      <alignment horizontal="left" vertical="center"/>
    </xf>
    <xf numFmtId="41" fontId="40" fillId="0" borderId="26" xfId="12" applyFont="1" applyBorder="1" applyAlignment="1">
      <alignment horizontal="left" vertical="center" wrapText="1"/>
    </xf>
    <xf numFmtId="41" fontId="40" fillId="0" borderId="26" xfId="12" applyFont="1" applyBorder="1" applyAlignment="1">
      <alignment vertical="center" wrapText="1"/>
    </xf>
    <xf numFmtId="41" fontId="40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8" fillId="0" borderId="26" xfId="0" applyNumberFormat="1" applyFont="1" applyBorder="1">
      <alignment vertical="center"/>
    </xf>
    <xf numFmtId="41" fontId="34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7" fillId="0" borderId="26" xfId="0" applyNumberFormat="1" applyFont="1" applyBorder="1">
      <alignment vertical="center"/>
    </xf>
    <xf numFmtId="41" fontId="39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8" fillId="0" borderId="26" xfId="0" applyFont="1" applyBorder="1">
      <alignment vertical="center"/>
    </xf>
    <xf numFmtId="1" fontId="0" fillId="0" borderId="18" xfId="0" applyNumberFormat="1" applyBorder="1" applyAlignment="1">
      <alignment horizontal="left" vertical="center"/>
    </xf>
    <xf numFmtId="1" fontId="0" fillId="39" borderId="18" xfId="0" applyNumberFormat="1" applyFill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4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4" fillId="0" borderId="26" xfId="0" applyNumberFormat="1" applyFont="1" applyBorder="1" applyAlignment="1">
      <alignment vertical="center" wrapText="1"/>
    </xf>
    <xf numFmtId="0" fontId="0" fillId="54" borderId="26" xfId="0" applyFill="1" applyBorder="1">
      <alignment vertical="center"/>
    </xf>
    <xf numFmtId="0" fontId="0" fillId="54" borderId="26" xfId="0" applyFill="1" applyBorder="1" applyAlignment="1">
      <alignment horizontal="right" vertical="center"/>
    </xf>
    <xf numFmtId="41" fontId="40" fillId="54" borderId="26" xfId="12" applyFont="1" applyFill="1" applyBorder="1" applyAlignment="1">
      <alignment horizontal="left" vertical="center"/>
    </xf>
    <xf numFmtId="41" fontId="38" fillId="54" borderId="26" xfId="0" applyNumberFormat="1" applyFont="1" applyFill="1" applyBorder="1">
      <alignment vertical="center"/>
    </xf>
    <xf numFmtId="41" fontId="0" fillId="54" borderId="26" xfId="12" applyFont="1" applyFill="1" applyBorder="1">
      <alignment vertical="center"/>
    </xf>
    <xf numFmtId="41" fontId="0" fillId="54" borderId="26" xfId="12" applyFont="1" applyFill="1" applyBorder="1" applyAlignment="1">
      <alignment horizontal="right" vertical="center" wrapText="1"/>
    </xf>
    <xf numFmtId="0" fontId="0" fillId="54" borderId="26" xfId="12" applyNumberFormat="1" applyFont="1" applyFill="1" applyBorder="1" applyAlignment="1">
      <alignment horizontal="right" vertical="center"/>
    </xf>
    <xf numFmtId="41" fontId="40" fillId="54" borderId="26" xfId="12" applyFont="1" applyFill="1" applyBorder="1">
      <alignment vertical="center"/>
    </xf>
    <xf numFmtId="41" fontId="0" fillId="54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5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34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7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9" fillId="0" borderId="26" xfId="0" applyNumberFormat="1" applyFont="1" applyBorder="1" applyAlignment="1">
      <alignment horizontal="right" vertical="center"/>
    </xf>
    <xf numFmtId="0" fontId="0" fillId="17" borderId="26" xfId="0" applyFill="1" applyBorder="1">
      <alignment vertical="center"/>
    </xf>
    <xf numFmtId="41" fontId="40" fillId="48" borderId="26" xfId="12" applyFont="1" applyFill="1" applyBorder="1" applyAlignment="1">
      <alignment horizontal="left" vertical="center"/>
    </xf>
    <xf numFmtId="41" fontId="38" fillId="48" borderId="26" xfId="0" applyNumberFormat="1" applyFont="1" applyFill="1" applyBorder="1">
      <alignment vertical="center"/>
    </xf>
    <xf numFmtId="41" fontId="40" fillId="0" borderId="26" xfId="12" applyFont="1" applyFill="1" applyBorder="1" applyAlignment="1">
      <alignment horizontal="left" vertical="center"/>
    </xf>
    <xf numFmtId="3" fontId="0" fillId="0" borderId="26" xfId="0" applyNumberFormat="1" applyBorder="1">
      <alignment vertical="center"/>
    </xf>
    <xf numFmtId="0" fontId="34" fillId="0" borderId="0" xfId="0" applyFont="1">
      <alignment vertical="center"/>
    </xf>
    <xf numFmtId="0" fontId="0" fillId="0" borderId="0" xfId="0" applyAlignment="1">
      <alignment horizontal="right" vertical="center"/>
    </xf>
    <xf numFmtId="41" fontId="40" fillId="0" borderId="0" xfId="0" applyNumberFormat="1" applyFont="1">
      <alignment vertical="center"/>
    </xf>
    <xf numFmtId="41" fontId="0" fillId="0" borderId="0" xfId="0" applyNumberFormat="1">
      <alignment vertical="center"/>
    </xf>
    <xf numFmtId="41" fontId="0" fillId="0" borderId="0" xfId="0" applyNumberFormat="1" applyFont="1">
      <alignment vertical="center"/>
    </xf>
    <xf numFmtId="41" fontId="0" fillId="0" borderId="0" xfId="0" applyNumberFormat="1" applyFont="1" applyAlignment="1">
      <alignment horizontal="right" vertical="center" wrapText="1"/>
    </xf>
    <xf numFmtId="0" fontId="0" fillId="0" borderId="0" xfId="0" applyNumberFormat="1" applyFont="1" applyAlignment="1">
      <alignment horizontal="right"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E76DFF"/>
      <color rgb="FFF1ABFF"/>
      <color rgb="FFFDCF73"/>
      <color rgb="FF2CD4AC"/>
      <color rgb="FFFF3737"/>
      <color rgb="FF31FAFF"/>
      <color rgb="FFFFCCFF"/>
      <color rgb="FFFF7575"/>
      <color rgb="FFCC99FF"/>
      <color rgb="FFA5A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041" workbookViewId="0">
      <selection activeCell="D1143" sqref="D1143"/>
    </sheetView>
  </sheetViews>
  <sheetFormatPr defaultRowHeight="16.5"/>
  <cols>
    <col min="1" max="1" width="9" style="114" bestFit="1" customWidth="1"/>
    <col min="2" max="2" width="11.625" style="114" bestFit="1" customWidth="1"/>
    <col min="3" max="3" width="7.75" style="114" bestFit="1" customWidth="1"/>
    <col min="4" max="4" width="12.125" style="114" bestFit="1" customWidth="1"/>
    <col min="5" max="5" width="11" style="114" bestFit="1" customWidth="1"/>
    <col min="6" max="7" width="9" style="114"/>
    <col min="8" max="8" width="22.75" style="114" bestFit="1" customWidth="1"/>
    <col min="9" max="9" width="9" style="114"/>
    <col min="10" max="10" width="9.375" style="114" bestFit="1" customWidth="1"/>
    <col min="11" max="11" width="13" style="114" bestFit="1" customWidth="1"/>
    <col min="12" max="12" width="11" style="114" bestFit="1" customWidth="1"/>
    <col min="13" max="16384" width="9" style="114"/>
  </cols>
  <sheetData>
    <row r="1" spans="1:11">
      <c r="A1" s="114" t="s">
        <v>0</v>
      </c>
      <c r="B1" s="114" t="s">
        <v>1</v>
      </c>
      <c r="C1" s="114" t="s">
        <v>61</v>
      </c>
      <c r="D1" s="114" t="s">
        <v>62</v>
      </c>
      <c r="E1" s="114" t="s">
        <v>64</v>
      </c>
      <c r="F1" s="114" t="s">
        <v>63</v>
      </c>
    </row>
    <row r="2" spans="1:11">
      <c r="A2" s="114">
        <v>1</v>
      </c>
      <c r="B2" s="114" t="s">
        <v>2</v>
      </c>
      <c r="C2" s="114">
        <v>1</v>
      </c>
      <c r="H2" s="114" t="s">
        <v>137</v>
      </c>
    </row>
    <row r="3" spans="1:11">
      <c r="A3" s="114">
        <v>2</v>
      </c>
      <c r="B3" s="114" t="s">
        <v>2</v>
      </c>
      <c r="C3" s="114">
        <v>2</v>
      </c>
      <c r="H3" s="114" t="s">
        <v>142</v>
      </c>
      <c r="J3" s="114" t="s">
        <v>1163</v>
      </c>
      <c r="K3" s="114" t="s">
        <v>1164</v>
      </c>
    </row>
    <row r="4" spans="1:11">
      <c r="A4" s="114">
        <v>3</v>
      </c>
      <c r="B4" s="114" t="s">
        <v>2</v>
      </c>
      <c r="C4" s="114">
        <v>3</v>
      </c>
      <c r="D4" s="114">
        <v>56</v>
      </c>
      <c r="H4" s="114" t="s">
        <v>143</v>
      </c>
      <c r="J4" s="114" t="s">
        <v>1165</v>
      </c>
      <c r="K4" s="114" t="s">
        <v>1166</v>
      </c>
    </row>
    <row r="5" spans="1:11">
      <c r="A5" s="114">
        <v>4</v>
      </c>
      <c r="B5" s="114" t="s">
        <v>2</v>
      </c>
      <c r="C5" s="114">
        <v>4</v>
      </c>
      <c r="H5" s="114" t="s">
        <v>144</v>
      </c>
      <c r="J5" s="114" t="s">
        <v>1167</v>
      </c>
      <c r="K5" s="114" t="s">
        <v>1168</v>
      </c>
    </row>
    <row r="6" spans="1:11">
      <c r="A6" s="114">
        <v>5</v>
      </c>
      <c r="B6" s="114" t="s">
        <v>2</v>
      </c>
      <c r="C6" s="114">
        <v>5</v>
      </c>
      <c r="D6" s="114">
        <v>80</v>
      </c>
      <c r="H6" s="114" t="s">
        <v>145</v>
      </c>
      <c r="J6" s="114" t="s">
        <v>1169</v>
      </c>
      <c r="K6" s="114" t="s">
        <v>1170</v>
      </c>
    </row>
    <row r="7" spans="1:11">
      <c r="A7" s="114">
        <v>6</v>
      </c>
      <c r="B7" s="114" t="s">
        <v>2</v>
      </c>
      <c r="C7" s="114">
        <v>6</v>
      </c>
      <c r="H7" s="114" t="s">
        <v>146</v>
      </c>
      <c r="J7" s="114" t="s">
        <v>1171</v>
      </c>
      <c r="K7" s="114" t="s">
        <v>1172</v>
      </c>
    </row>
    <row r="8" spans="1:11">
      <c r="A8" s="114">
        <v>7</v>
      </c>
      <c r="B8" s="114" t="s">
        <v>2</v>
      </c>
      <c r="C8" s="114">
        <v>7</v>
      </c>
      <c r="H8" s="114" t="s">
        <v>147</v>
      </c>
      <c r="J8" s="114" t="s">
        <v>1173</v>
      </c>
      <c r="K8" s="114" t="s">
        <v>1174</v>
      </c>
    </row>
    <row r="9" spans="1:11">
      <c r="A9" s="114">
        <v>8</v>
      </c>
      <c r="B9" s="114" t="s">
        <v>2</v>
      </c>
      <c r="C9" s="114">
        <v>8</v>
      </c>
      <c r="D9" s="114">
        <v>175</v>
      </c>
      <c r="H9" s="114" t="s">
        <v>151</v>
      </c>
      <c r="J9" s="114" t="s">
        <v>1175</v>
      </c>
      <c r="K9" s="114" t="s">
        <v>1176</v>
      </c>
    </row>
    <row r="10" spans="1:11">
      <c r="A10" s="114">
        <v>9</v>
      </c>
      <c r="B10" s="114" t="s">
        <v>2</v>
      </c>
      <c r="C10" s="114">
        <v>9</v>
      </c>
      <c r="H10" s="114" t="s">
        <v>148</v>
      </c>
      <c r="J10" s="114" t="s">
        <v>1177</v>
      </c>
      <c r="K10" s="114" t="s">
        <v>1178</v>
      </c>
    </row>
    <row r="11" spans="1:11">
      <c r="A11" s="114">
        <v>10</v>
      </c>
      <c r="B11" s="114" t="s">
        <v>2</v>
      </c>
      <c r="C11" s="114">
        <v>10</v>
      </c>
      <c r="D11" s="114">
        <v>1100</v>
      </c>
      <c r="F11" s="114">
        <v>2500</v>
      </c>
      <c r="H11" s="114" t="s">
        <v>149</v>
      </c>
      <c r="J11" s="114" t="s">
        <v>1179</v>
      </c>
      <c r="K11" s="114" t="s">
        <v>1180</v>
      </c>
    </row>
    <row r="12" spans="1:11">
      <c r="A12" s="114">
        <v>11</v>
      </c>
      <c r="B12" s="114" t="s">
        <v>3</v>
      </c>
      <c r="C12" s="114">
        <v>1</v>
      </c>
      <c r="D12" s="114">
        <v>3700</v>
      </c>
      <c r="F12" s="114">
        <v>8000</v>
      </c>
      <c r="H12" s="114" t="s">
        <v>137</v>
      </c>
      <c r="J12" s="114" t="s">
        <v>1188</v>
      </c>
      <c r="K12" s="114" t="s">
        <v>1189</v>
      </c>
    </row>
    <row r="13" spans="1:11">
      <c r="A13" s="114">
        <v>12</v>
      </c>
      <c r="B13" s="114" t="s">
        <v>3</v>
      </c>
      <c r="C13" s="114">
        <v>2</v>
      </c>
      <c r="D13" s="114">
        <v>9000</v>
      </c>
      <c r="F13" s="114">
        <v>23000</v>
      </c>
      <c r="H13" s="114" t="s">
        <v>137</v>
      </c>
      <c r="J13" s="114" t="s">
        <v>1190</v>
      </c>
      <c r="K13" s="114" t="s">
        <v>1191</v>
      </c>
    </row>
    <row r="14" spans="1:11">
      <c r="A14" s="114">
        <v>13</v>
      </c>
      <c r="B14" s="114" t="s">
        <v>3</v>
      </c>
      <c r="C14" s="114">
        <v>3</v>
      </c>
      <c r="H14" s="114" t="s">
        <v>152</v>
      </c>
      <c r="J14" s="114" t="s">
        <v>1192</v>
      </c>
      <c r="K14" s="114" t="s">
        <v>1193</v>
      </c>
    </row>
    <row r="15" spans="1:11">
      <c r="A15" s="114">
        <v>14</v>
      </c>
      <c r="B15" s="114" t="s">
        <v>3</v>
      </c>
      <c r="C15" s="114">
        <v>4</v>
      </c>
      <c r="H15" s="114" t="s">
        <v>153</v>
      </c>
      <c r="J15" s="114" t="s">
        <v>1194</v>
      </c>
      <c r="K15" s="114" t="s">
        <v>1195</v>
      </c>
    </row>
    <row r="16" spans="1:11">
      <c r="A16" s="114">
        <v>15</v>
      </c>
      <c r="B16" s="114" t="s">
        <v>3</v>
      </c>
      <c r="C16" s="114">
        <v>5</v>
      </c>
      <c r="H16" s="114" t="s">
        <v>154</v>
      </c>
      <c r="J16" s="114" t="s">
        <v>1196</v>
      </c>
      <c r="K16" s="114" t="s">
        <v>1197</v>
      </c>
    </row>
    <row r="17" spans="1:11">
      <c r="A17" s="114">
        <v>16</v>
      </c>
      <c r="B17" s="114" t="s">
        <v>3</v>
      </c>
      <c r="C17" s="114">
        <v>6</v>
      </c>
      <c r="D17" s="114" t="s">
        <v>178</v>
      </c>
      <c r="F17" s="114" t="s">
        <v>179</v>
      </c>
      <c r="H17" s="114" t="s">
        <v>155</v>
      </c>
      <c r="J17" s="114" t="s">
        <v>1198</v>
      </c>
      <c r="K17" s="114" t="s">
        <v>1199</v>
      </c>
    </row>
    <row r="18" spans="1:11">
      <c r="A18" s="114">
        <v>17</v>
      </c>
      <c r="B18" s="114" t="s">
        <v>3</v>
      </c>
      <c r="C18" s="114">
        <v>7</v>
      </c>
      <c r="D18" s="114" t="s">
        <v>171</v>
      </c>
      <c r="F18" s="114" t="s">
        <v>172</v>
      </c>
      <c r="H18" s="114" t="s">
        <v>156</v>
      </c>
      <c r="J18" s="114" t="s">
        <v>1200</v>
      </c>
      <c r="K18" s="114" t="s">
        <v>1201</v>
      </c>
    </row>
    <row r="19" spans="1:11">
      <c r="A19" s="114">
        <v>18</v>
      </c>
      <c r="B19" s="114" t="s">
        <v>3</v>
      </c>
      <c r="C19" s="114">
        <v>8</v>
      </c>
      <c r="H19" s="114" t="s">
        <v>137</v>
      </c>
      <c r="J19" s="114" t="s">
        <v>1202</v>
      </c>
      <c r="K19" s="114" t="s">
        <v>1203</v>
      </c>
    </row>
    <row r="20" spans="1:11">
      <c r="A20" s="114">
        <v>19</v>
      </c>
      <c r="B20" s="114" t="s">
        <v>3</v>
      </c>
      <c r="C20" s="114">
        <v>9</v>
      </c>
      <c r="D20" s="114" t="s">
        <v>172</v>
      </c>
      <c r="F20" s="114" t="s">
        <v>68</v>
      </c>
      <c r="H20" s="114" t="s">
        <v>137</v>
      </c>
      <c r="J20" s="114" t="s">
        <v>1204</v>
      </c>
      <c r="K20" s="114" t="s">
        <v>1205</v>
      </c>
    </row>
    <row r="21" spans="1:11">
      <c r="A21" s="114">
        <v>20</v>
      </c>
      <c r="B21" s="114" t="s">
        <v>3</v>
      </c>
      <c r="C21" s="114">
        <v>10</v>
      </c>
      <c r="H21" s="114" t="s">
        <v>157</v>
      </c>
      <c r="J21" s="114" t="s">
        <v>1206</v>
      </c>
      <c r="K21" s="114" t="s">
        <v>1207</v>
      </c>
    </row>
    <row r="22" spans="1:11">
      <c r="A22" s="114">
        <v>21</v>
      </c>
      <c r="B22" s="114" t="s">
        <v>4</v>
      </c>
      <c r="C22" s="114">
        <v>1</v>
      </c>
      <c r="H22" s="114" t="s">
        <v>137</v>
      </c>
      <c r="J22" s="114" t="s">
        <v>1208</v>
      </c>
      <c r="K22" s="114" t="s">
        <v>1209</v>
      </c>
    </row>
    <row r="23" spans="1:11">
      <c r="A23" s="114">
        <v>22</v>
      </c>
      <c r="B23" s="114" t="s">
        <v>4</v>
      </c>
      <c r="C23" s="114">
        <v>2</v>
      </c>
      <c r="H23" s="114" t="s">
        <v>137</v>
      </c>
      <c r="J23" s="114" t="s">
        <v>1261</v>
      </c>
      <c r="K23" s="114" t="s">
        <v>1210</v>
      </c>
    </row>
    <row r="24" spans="1:11">
      <c r="A24" s="114">
        <v>23</v>
      </c>
      <c r="B24" s="114" t="s">
        <v>4</v>
      </c>
      <c r="C24" s="114">
        <v>3</v>
      </c>
      <c r="H24" s="114" t="s">
        <v>137</v>
      </c>
      <c r="J24" s="114" t="s">
        <v>1262</v>
      </c>
      <c r="K24" s="114" t="s">
        <v>1211</v>
      </c>
    </row>
    <row r="25" spans="1:11">
      <c r="A25" s="114">
        <v>24</v>
      </c>
      <c r="B25" s="114" t="s">
        <v>4</v>
      </c>
      <c r="C25" s="114">
        <v>4</v>
      </c>
      <c r="H25" s="114" t="s">
        <v>149</v>
      </c>
      <c r="J25" s="114" t="s">
        <v>1263</v>
      </c>
      <c r="K25" s="114" t="s">
        <v>1212</v>
      </c>
    </row>
    <row r="26" spans="1:11">
      <c r="A26" s="114">
        <v>25</v>
      </c>
      <c r="B26" s="114" t="s">
        <v>4</v>
      </c>
      <c r="C26" s="114">
        <v>5</v>
      </c>
      <c r="J26" s="114" t="s">
        <v>1264</v>
      </c>
      <c r="K26" s="114" t="s">
        <v>1213</v>
      </c>
    </row>
    <row r="27" spans="1:11">
      <c r="A27" s="114">
        <v>26</v>
      </c>
      <c r="B27" s="114" t="s">
        <v>4</v>
      </c>
      <c r="C27" s="114">
        <v>6</v>
      </c>
      <c r="D27" s="114" t="s">
        <v>68</v>
      </c>
      <c r="F27" s="114" t="s">
        <v>173</v>
      </c>
      <c r="J27" s="114" t="s">
        <v>1265</v>
      </c>
      <c r="K27" s="114" t="s">
        <v>1214</v>
      </c>
    </row>
    <row r="28" spans="1:11">
      <c r="A28" s="114">
        <v>27</v>
      </c>
      <c r="B28" s="114" t="s">
        <v>4</v>
      </c>
      <c r="C28" s="114">
        <v>7</v>
      </c>
      <c r="J28" s="114" t="s">
        <v>1266</v>
      </c>
      <c r="K28" s="114" t="s">
        <v>1215</v>
      </c>
    </row>
    <row r="29" spans="1:11">
      <c r="A29" s="180">
        <v>28</v>
      </c>
      <c r="B29" s="114" t="s">
        <v>4</v>
      </c>
      <c r="C29" s="114">
        <v>8</v>
      </c>
      <c r="J29" s="114" t="s">
        <v>1267</v>
      </c>
      <c r="K29" s="114" t="s">
        <v>1216</v>
      </c>
    </row>
    <row r="30" spans="1:11">
      <c r="A30" s="114">
        <v>29</v>
      </c>
      <c r="B30" s="114" t="s">
        <v>4</v>
      </c>
      <c r="C30" s="114">
        <v>9</v>
      </c>
      <c r="J30" s="114" t="s">
        <v>1268</v>
      </c>
      <c r="K30" s="114" t="s">
        <v>1217</v>
      </c>
    </row>
    <row r="31" spans="1:11">
      <c r="A31" s="114">
        <v>30</v>
      </c>
      <c r="B31" s="114" t="s">
        <v>4</v>
      </c>
      <c r="C31" s="114">
        <v>10</v>
      </c>
      <c r="H31" s="114" t="s">
        <v>158</v>
      </c>
      <c r="J31" s="114" t="s">
        <v>1269</v>
      </c>
      <c r="K31" s="114" t="s">
        <v>1218</v>
      </c>
    </row>
    <row r="32" spans="1:11">
      <c r="A32" s="114">
        <v>31</v>
      </c>
      <c r="B32" s="114" t="s">
        <v>5</v>
      </c>
      <c r="C32" s="114">
        <v>1</v>
      </c>
      <c r="J32" s="114" t="s">
        <v>1280</v>
      </c>
      <c r="K32" s="114" t="s">
        <v>1219</v>
      </c>
    </row>
    <row r="33" spans="1:11">
      <c r="A33" s="114">
        <v>32</v>
      </c>
      <c r="B33" s="114" t="s">
        <v>5</v>
      </c>
      <c r="C33" s="114">
        <v>2</v>
      </c>
      <c r="J33" s="114" t="s">
        <v>1281</v>
      </c>
      <c r="K33" s="114" t="s">
        <v>1220</v>
      </c>
    </row>
    <row r="34" spans="1:11">
      <c r="A34" s="114">
        <v>33</v>
      </c>
      <c r="B34" s="114" t="s">
        <v>5</v>
      </c>
      <c r="C34" s="114">
        <v>3</v>
      </c>
      <c r="J34" s="114" t="s">
        <v>1282</v>
      </c>
      <c r="K34" s="114" t="s">
        <v>1221</v>
      </c>
    </row>
    <row r="35" spans="1:11">
      <c r="A35" s="114">
        <v>34</v>
      </c>
      <c r="B35" s="114" t="s">
        <v>5</v>
      </c>
      <c r="C35" s="114">
        <v>4</v>
      </c>
      <c r="J35" s="114" t="s">
        <v>1283</v>
      </c>
      <c r="K35" s="114" t="s">
        <v>1222</v>
      </c>
    </row>
    <row r="36" spans="1:11">
      <c r="A36" s="114">
        <v>35</v>
      </c>
      <c r="B36" s="114" t="s">
        <v>5</v>
      </c>
      <c r="C36" s="114">
        <v>5</v>
      </c>
      <c r="H36" s="114" t="s">
        <v>159</v>
      </c>
      <c r="J36" s="114" t="s">
        <v>1284</v>
      </c>
      <c r="K36" s="114" t="s">
        <v>1223</v>
      </c>
    </row>
    <row r="37" spans="1:11">
      <c r="A37" s="114">
        <v>36</v>
      </c>
      <c r="B37" s="114" t="s">
        <v>5</v>
      </c>
      <c r="C37" s="114">
        <v>6</v>
      </c>
      <c r="D37" s="114" t="s">
        <v>180</v>
      </c>
      <c r="J37" s="114" t="s">
        <v>1285</v>
      </c>
      <c r="K37" s="114" t="s">
        <v>1224</v>
      </c>
    </row>
    <row r="38" spans="1:11">
      <c r="A38" s="114">
        <v>37</v>
      </c>
      <c r="B38" s="114" t="s">
        <v>5</v>
      </c>
      <c r="C38" s="114">
        <v>7</v>
      </c>
      <c r="D38" s="114" t="s">
        <v>174</v>
      </c>
      <c r="F38" s="114" t="s">
        <v>175</v>
      </c>
      <c r="J38" s="114" t="s">
        <v>1286</v>
      </c>
      <c r="K38" s="114" t="s">
        <v>1225</v>
      </c>
    </row>
    <row r="39" spans="1:11">
      <c r="A39" s="114">
        <v>38</v>
      </c>
      <c r="B39" s="114" t="s">
        <v>5</v>
      </c>
      <c r="C39" s="114">
        <v>8</v>
      </c>
      <c r="J39" s="114" t="s">
        <v>1287</v>
      </c>
      <c r="K39" s="114" t="s">
        <v>1226</v>
      </c>
    </row>
    <row r="40" spans="1:11">
      <c r="A40" s="114">
        <v>39</v>
      </c>
      <c r="B40" s="114" t="s">
        <v>5</v>
      </c>
      <c r="C40" s="114">
        <v>9</v>
      </c>
      <c r="J40" s="114" t="s">
        <v>1288</v>
      </c>
      <c r="K40" s="114" t="s">
        <v>1227</v>
      </c>
    </row>
    <row r="41" spans="1:11">
      <c r="A41" s="114">
        <v>40</v>
      </c>
      <c r="B41" s="114" t="s">
        <v>5</v>
      </c>
      <c r="C41" s="114">
        <v>10</v>
      </c>
      <c r="H41" s="114" t="s">
        <v>160</v>
      </c>
      <c r="J41" s="114" t="s">
        <v>1289</v>
      </c>
      <c r="K41" s="114" t="s">
        <v>1228</v>
      </c>
    </row>
    <row r="42" spans="1:11">
      <c r="A42" s="114">
        <v>41</v>
      </c>
      <c r="B42" s="114" t="s">
        <v>6</v>
      </c>
      <c r="C42" s="114">
        <v>1</v>
      </c>
      <c r="J42" s="114" t="s">
        <v>1290</v>
      </c>
      <c r="K42" s="114" t="s">
        <v>1229</v>
      </c>
    </row>
    <row r="43" spans="1:11">
      <c r="A43" s="114">
        <v>42</v>
      </c>
      <c r="B43" s="114" t="s">
        <v>6</v>
      </c>
      <c r="C43" s="114">
        <v>2</v>
      </c>
      <c r="J43" s="114" t="s">
        <v>1291</v>
      </c>
      <c r="K43" s="114" t="s">
        <v>1230</v>
      </c>
    </row>
    <row r="44" spans="1:11">
      <c r="A44" s="114">
        <v>43</v>
      </c>
      <c r="B44" s="114" t="s">
        <v>6</v>
      </c>
      <c r="C44" s="114">
        <v>3</v>
      </c>
      <c r="J44" s="114" t="s">
        <v>1292</v>
      </c>
      <c r="K44" s="114" t="s">
        <v>1231</v>
      </c>
    </row>
    <row r="45" spans="1:11">
      <c r="A45" s="114">
        <v>44</v>
      </c>
      <c r="B45" s="114" t="s">
        <v>6</v>
      </c>
      <c r="C45" s="114">
        <v>4</v>
      </c>
      <c r="J45" s="114" t="s">
        <v>1293</v>
      </c>
      <c r="K45" s="114" t="s">
        <v>1232</v>
      </c>
    </row>
    <row r="46" spans="1:11">
      <c r="A46" s="114">
        <v>45</v>
      </c>
      <c r="B46" s="114" t="s">
        <v>6</v>
      </c>
      <c r="C46" s="114">
        <v>5</v>
      </c>
      <c r="H46" s="114" t="s">
        <v>161</v>
      </c>
      <c r="J46" s="114" t="s">
        <v>1294</v>
      </c>
      <c r="K46" s="114" t="s">
        <v>1233</v>
      </c>
    </row>
    <row r="47" spans="1:11">
      <c r="A47" s="114">
        <v>46</v>
      </c>
      <c r="B47" s="114" t="s">
        <v>6</v>
      </c>
      <c r="C47" s="114">
        <v>6</v>
      </c>
      <c r="D47" s="114" t="s">
        <v>176</v>
      </c>
      <c r="F47" s="114" t="s">
        <v>177</v>
      </c>
      <c r="J47" s="114" t="s">
        <v>1295</v>
      </c>
      <c r="K47" s="114" t="s">
        <v>1234</v>
      </c>
    </row>
    <row r="48" spans="1:11">
      <c r="A48" s="114">
        <v>47</v>
      </c>
      <c r="B48" s="114" t="s">
        <v>6</v>
      </c>
      <c r="C48" s="114">
        <v>7</v>
      </c>
      <c r="J48" s="114" t="s">
        <v>1296</v>
      </c>
      <c r="K48" s="114" t="s">
        <v>1235</v>
      </c>
    </row>
    <row r="49" spans="1:11">
      <c r="A49" s="114">
        <v>48</v>
      </c>
      <c r="B49" s="114" t="s">
        <v>6</v>
      </c>
      <c r="C49" s="114">
        <v>8</v>
      </c>
      <c r="J49" s="114" t="s">
        <v>1297</v>
      </c>
      <c r="K49" s="114" t="s">
        <v>1236</v>
      </c>
    </row>
    <row r="50" spans="1:11">
      <c r="A50" s="114">
        <v>49</v>
      </c>
      <c r="B50" s="114" t="s">
        <v>6</v>
      </c>
      <c r="C50" s="114">
        <v>9</v>
      </c>
      <c r="J50" s="114" t="s">
        <v>1298</v>
      </c>
      <c r="K50" s="114" t="s">
        <v>1237</v>
      </c>
    </row>
    <row r="51" spans="1:11">
      <c r="A51" s="114">
        <v>50</v>
      </c>
      <c r="B51" s="114" t="s">
        <v>6</v>
      </c>
      <c r="C51" s="114">
        <v>10</v>
      </c>
      <c r="H51" s="114" t="s">
        <v>162</v>
      </c>
      <c r="J51" s="114" t="s">
        <v>1299</v>
      </c>
      <c r="K51" s="114" t="s">
        <v>1238</v>
      </c>
    </row>
    <row r="52" spans="1:11">
      <c r="A52" s="114">
        <v>51</v>
      </c>
      <c r="B52" s="114" t="s">
        <v>7</v>
      </c>
      <c r="C52" s="114">
        <v>1</v>
      </c>
      <c r="J52" s="114" t="s">
        <v>1300</v>
      </c>
      <c r="K52" s="114" t="s">
        <v>1239</v>
      </c>
    </row>
    <row r="53" spans="1:11">
      <c r="A53" s="114">
        <v>52</v>
      </c>
      <c r="B53" s="114" t="s">
        <v>7</v>
      </c>
      <c r="C53" s="114">
        <v>2</v>
      </c>
      <c r="J53" s="114" t="s">
        <v>1301</v>
      </c>
      <c r="K53" s="114" t="s">
        <v>1240</v>
      </c>
    </row>
    <row r="54" spans="1:11">
      <c r="A54" s="114">
        <v>53</v>
      </c>
      <c r="B54" s="114" t="s">
        <v>7</v>
      </c>
      <c r="C54" s="114">
        <v>3</v>
      </c>
      <c r="H54" s="114" t="s">
        <v>163</v>
      </c>
      <c r="J54" s="114" t="s">
        <v>1302</v>
      </c>
      <c r="K54" s="114" t="s">
        <v>1241</v>
      </c>
    </row>
    <row r="55" spans="1:11">
      <c r="A55" s="114">
        <v>54</v>
      </c>
      <c r="B55" s="114" t="s">
        <v>7</v>
      </c>
      <c r="C55" s="114">
        <v>4</v>
      </c>
      <c r="J55" s="114" t="s">
        <v>1303</v>
      </c>
      <c r="K55" s="114" t="s">
        <v>1242</v>
      </c>
    </row>
    <row r="56" spans="1:11">
      <c r="A56" s="114">
        <v>55</v>
      </c>
      <c r="B56" s="114" t="s">
        <v>7</v>
      </c>
      <c r="C56" s="114">
        <v>5</v>
      </c>
      <c r="H56" s="114" t="s">
        <v>164</v>
      </c>
      <c r="J56" s="114" t="s">
        <v>1304</v>
      </c>
      <c r="K56" s="114" t="s">
        <v>1243</v>
      </c>
    </row>
    <row r="57" spans="1:11">
      <c r="A57" s="114">
        <v>56</v>
      </c>
      <c r="B57" s="114" t="s">
        <v>7</v>
      </c>
      <c r="C57" s="114">
        <v>6</v>
      </c>
      <c r="H57" s="114" t="s">
        <v>165</v>
      </c>
      <c r="J57" s="114" t="s">
        <v>1305</v>
      </c>
      <c r="K57" s="114" t="s">
        <v>1244</v>
      </c>
    </row>
    <row r="58" spans="1:11">
      <c r="A58" s="114">
        <v>57</v>
      </c>
      <c r="B58" s="114" t="s">
        <v>7</v>
      </c>
      <c r="C58" s="114">
        <v>7</v>
      </c>
      <c r="J58" s="114" t="s">
        <v>1306</v>
      </c>
      <c r="K58" s="114" t="s">
        <v>1245</v>
      </c>
    </row>
    <row r="59" spans="1:11">
      <c r="A59" s="114">
        <v>58</v>
      </c>
      <c r="B59" s="114" t="s">
        <v>7</v>
      </c>
      <c r="C59" s="114">
        <v>8</v>
      </c>
      <c r="I59" s="114" t="s">
        <v>65</v>
      </c>
      <c r="J59" s="114" t="s">
        <v>1307</v>
      </c>
      <c r="K59" s="114" t="s">
        <v>1246</v>
      </c>
    </row>
    <row r="60" spans="1:11">
      <c r="A60" s="114">
        <v>59</v>
      </c>
      <c r="B60" s="114" t="s">
        <v>7</v>
      </c>
      <c r="C60" s="114">
        <v>9</v>
      </c>
      <c r="J60" s="114" t="s">
        <v>1308</v>
      </c>
      <c r="K60" s="114" t="s">
        <v>1247</v>
      </c>
    </row>
    <row r="61" spans="1:11">
      <c r="A61" s="114">
        <v>60</v>
      </c>
      <c r="B61" s="114" t="s">
        <v>7</v>
      </c>
      <c r="C61" s="114">
        <v>10</v>
      </c>
      <c r="H61" s="114" t="s">
        <v>166</v>
      </c>
      <c r="J61" s="114" t="s">
        <v>1309</v>
      </c>
      <c r="K61" s="114" t="s">
        <v>1248</v>
      </c>
    </row>
    <row r="62" spans="1:11">
      <c r="A62" s="114">
        <v>61</v>
      </c>
      <c r="B62" s="114" t="s">
        <v>8</v>
      </c>
      <c r="C62" s="114">
        <v>1</v>
      </c>
      <c r="I62" s="114" t="s">
        <v>66</v>
      </c>
      <c r="J62" s="114" t="s">
        <v>1310</v>
      </c>
      <c r="K62" s="114" t="s">
        <v>1249</v>
      </c>
    </row>
    <row r="63" spans="1:11">
      <c r="A63" s="114">
        <v>62</v>
      </c>
      <c r="B63" s="114" t="s">
        <v>8</v>
      </c>
      <c r="C63" s="114">
        <v>2</v>
      </c>
      <c r="J63" s="114" t="s">
        <v>1311</v>
      </c>
      <c r="K63" s="114" t="s">
        <v>1250</v>
      </c>
    </row>
    <row r="64" spans="1:11">
      <c r="A64" s="114">
        <v>63</v>
      </c>
      <c r="B64" s="114" t="s">
        <v>8</v>
      </c>
      <c r="C64" s="114">
        <v>3</v>
      </c>
      <c r="J64" s="114" t="s">
        <v>1279</v>
      </c>
      <c r="K64" s="114" t="s">
        <v>1251</v>
      </c>
    </row>
    <row r="65" spans="1:11">
      <c r="A65" s="114">
        <v>64</v>
      </c>
      <c r="B65" s="114" t="s">
        <v>8</v>
      </c>
      <c r="C65" s="114">
        <v>4</v>
      </c>
      <c r="J65" s="114" t="s">
        <v>1278</v>
      </c>
      <c r="K65" s="114" t="s">
        <v>1255</v>
      </c>
    </row>
    <row r="66" spans="1:11">
      <c r="A66" s="114">
        <v>65</v>
      </c>
      <c r="B66" s="114" t="s">
        <v>8</v>
      </c>
      <c r="C66" s="114">
        <v>5</v>
      </c>
      <c r="H66" s="114" t="s">
        <v>167</v>
      </c>
      <c r="J66" s="114" t="s">
        <v>1277</v>
      </c>
      <c r="K66" s="114" t="s">
        <v>1256</v>
      </c>
    </row>
    <row r="67" spans="1:11">
      <c r="A67" s="114">
        <v>66</v>
      </c>
      <c r="B67" s="114" t="s">
        <v>9</v>
      </c>
      <c r="C67" s="114">
        <v>1</v>
      </c>
      <c r="J67" s="114" t="s">
        <v>1276</v>
      </c>
      <c r="K67" s="114" t="s">
        <v>1257</v>
      </c>
    </row>
    <row r="68" spans="1:11">
      <c r="A68" s="114">
        <v>67</v>
      </c>
      <c r="B68" s="114" t="s">
        <v>9</v>
      </c>
      <c r="C68" s="114">
        <v>2</v>
      </c>
      <c r="J68" s="114" t="s">
        <v>1273</v>
      </c>
      <c r="K68" s="114" t="s">
        <v>1258</v>
      </c>
    </row>
    <row r="69" spans="1:11">
      <c r="A69" s="114">
        <v>68</v>
      </c>
      <c r="B69" s="114" t="s">
        <v>9</v>
      </c>
      <c r="C69" s="114">
        <v>3</v>
      </c>
      <c r="J69" s="114" t="s">
        <v>1274</v>
      </c>
      <c r="K69" s="114" t="s">
        <v>1252</v>
      </c>
    </row>
    <row r="70" spans="1:11">
      <c r="A70" s="114">
        <v>69</v>
      </c>
      <c r="B70" s="114" t="s">
        <v>9</v>
      </c>
      <c r="C70" s="114">
        <v>4</v>
      </c>
      <c r="J70" s="114" t="s">
        <v>1275</v>
      </c>
      <c r="K70" s="114" t="s">
        <v>1253</v>
      </c>
    </row>
    <row r="71" spans="1:11">
      <c r="A71" s="114">
        <v>70</v>
      </c>
      <c r="B71" s="114" t="s">
        <v>9</v>
      </c>
      <c r="C71" s="114">
        <v>5</v>
      </c>
      <c r="H71" s="114" t="s">
        <v>168</v>
      </c>
      <c r="J71" s="114" t="s">
        <v>1272</v>
      </c>
      <c r="K71" s="114" t="s">
        <v>1254</v>
      </c>
    </row>
    <row r="72" spans="1:11">
      <c r="A72" s="114">
        <v>71</v>
      </c>
      <c r="B72" s="114" t="s">
        <v>10</v>
      </c>
      <c r="C72" s="114">
        <v>1</v>
      </c>
      <c r="J72" s="114" t="s">
        <v>1271</v>
      </c>
      <c r="K72" s="114" t="s">
        <v>1259</v>
      </c>
    </row>
    <row r="73" spans="1:11">
      <c r="A73" s="114">
        <v>72</v>
      </c>
      <c r="B73" s="114" t="s">
        <v>10</v>
      </c>
      <c r="C73" s="114">
        <v>2</v>
      </c>
      <c r="J73" s="114" t="s">
        <v>1270</v>
      </c>
      <c r="K73" s="114" t="s">
        <v>1260</v>
      </c>
    </row>
    <row r="74" spans="1:11">
      <c r="A74" s="114">
        <v>73</v>
      </c>
      <c r="B74" s="114" t="s">
        <v>10</v>
      </c>
      <c r="C74" s="114">
        <v>3</v>
      </c>
      <c r="J74" s="114" t="s">
        <v>1181</v>
      </c>
    </row>
    <row r="75" spans="1:11">
      <c r="A75" s="114">
        <v>74</v>
      </c>
      <c r="B75" s="114" t="s">
        <v>10</v>
      </c>
      <c r="C75" s="114">
        <v>4</v>
      </c>
      <c r="J75" s="114" t="s">
        <v>1182</v>
      </c>
    </row>
    <row r="76" spans="1:11">
      <c r="A76" s="114">
        <v>75</v>
      </c>
      <c r="B76" s="114" t="s">
        <v>10</v>
      </c>
      <c r="C76" s="114">
        <v>5</v>
      </c>
      <c r="H76" s="114" t="s">
        <v>169</v>
      </c>
      <c r="J76" s="114" t="s">
        <v>1183</v>
      </c>
    </row>
    <row r="77" spans="1:11">
      <c r="A77" s="114">
        <v>76</v>
      </c>
      <c r="B77" s="114" t="s">
        <v>11</v>
      </c>
      <c r="C77" s="114">
        <v>1</v>
      </c>
      <c r="J77" s="114" t="s">
        <v>1184</v>
      </c>
    </row>
    <row r="78" spans="1:11">
      <c r="A78" s="114">
        <v>77</v>
      </c>
      <c r="B78" s="114" t="s">
        <v>11</v>
      </c>
      <c r="C78" s="114">
        <v>2</v>
      </c>
      <c r="J78" s="114" t="s">
        <v>1185</v>
      </c>
    </row>
    <row r="79" spans="1:11">
      <c r="A79" s="114">
        <v>78</v>
      </c>
      <c r="B79" s="114" t="s">
        <v>11</v>
      </c>
      <c r="C79" s="114">
        <v>3</v>
      </c>
      <c r="J79" s="114" t="s">
        <v>1186</v>
      </c>
    </row>
    <row r="80" spans="1:11">
      <c r="A80" s="114">
        <v>79</v>
      </c>
      <c r="B80" s="114" t="s">
        <v>11</v>
      </c>
      <c r="C80" s="114">
        <v>4</v>
      </c>
      <c r="J80" s="114" t="s">
        <v>1187</v>
      </c>
    </row>
    <row r="81" spans="1:8">
      <c r="A81" s="114">
        <v>80</v>
      </c>
      <c r="B81" s="114" t="s">
        <v>11</v>
      </c>
      <c r="C81" s="114">
        <v>5</v>
      </c>
      <c r="H81" s="114" t="s">
        <v>170</v>
      </c>
    </row>
    <row r="82" spans="1:8">
      <c r="A82" s="114">
        <v>81</v>
      </c>
      <c r="B82" s="114" t="s">
        <v>11</v>
      </c>
      <c r="C82" s="114">
        <v>6</v>
      </c>
    </row>
    <row r="83" spans="1:8">
      <c r="A83" s="114">
        <v>82</v>
      </c>
      <c r="B83" s="114" t="s">
        <v>11</v>
      </c>
      <c r="C83" s="114">
        <v>7</v>
      </c>
    </row>
    <row r="84" spans="1:8">
      <c r="A84" s="114">
        <v>83</v>
      </c>
      <c r="B84" s="114" t="s">
        <v>11</v>
      </c>
      <c r="C84" s="114">
        <v>8</v>
      </c>
    </row>
    <row r="85" spans="1:8">
      <c r="A85" s="114">
        <v>84</v>
      </c>
      <c r="B85" s="114" t="s">
        <v>11</v>
      </c>
      <c r="C85" s="114">
        <v>9</v>
      </c>
    </row>
    <row r="86" spans="1:8">
      <c r="A86" s="114">
        <v>85</v>
      </c>
      <c r="B86" s="114" t="s">
        <v>11</v>
      </c>
      <c r="C86" s="114">
        <v>10</v>
      </c>
    </row>
    <row r="87" spans="1:8">
      <c r="A87" s="114">
        <v>86</v>
      </c>
      <c r="B87" s="114" t="s">
        <v>12</v>
      </c>
      <c r="C87" s="114">
        <v>1</v>
      </c>
    </row>
    <row r="88" spans="1:8">
      <c r="A88" s="114">
        <v>87</v>
      </c>
      <c r="B88" s="114" t="s">
        <v>12</v>
      </c>
      <c r="C88" s="114">
        <v>2</v>
      </c>
    </row>
    <row r="89" spans="1:8">
      <c r="A89" s="114">
        <v>88</v>
      </c>
      <c r="B89" s="114" t="s">
        <v>12</v>
      </c>
      <c r="C89" s="114">
        <v>3</v>
      </c>
    </row>
    <row r="90" spans="1:8">
      <c r="A90" s="114">
        <v>89</v>
      </c>
      <c r="B90" s="114" t="s">
        <v>12</v>
      </c>
      <c r="C90" s="114">
        <v>4</v>
      </c>
    </row>
    <row r="91" spans="1:8">
      <c r="A91" s="114">
        <v>90</v>
      </c>
      <c r="B91" s="114" t="s">
        <v>12</v>
      </c>
      <c r="C91" s="114">
        <v>5</v>
      </c>
    </row>
    <row r="92" spans="1:8">
      <c r="A92" s="114">
        <v>91</v>
      </c>
      <c r="B92" s="114" t="s">
        <v>12</v>
      </c>
      <c r="C92" s="114">
        <v>6</v>
      </c>
    </row>
    <row r="93" spans="1:8">
      <c r="A93" s="114">
        <v>92</v>
      </c>
      <c r="B93" s="114" t="s">
        <v>12</v>
      </c>
      <c r="C93" s="114">
        <v>7</v>
      </c>
    </row>
    <row r="94" spans="1:8">
      <c r="A94" s="114">
        <v>93</v>
      </c>
      <c r="B94" s="114" t="s">
        <v>12</v>
      </c>
      <c r="C94" s="114">
        <v>8</v>
      </c>
    </row>
    <row r="95" spans="1:8">
      <c r="A95" s="114">
        <v>94</v>
      </c>
      <c r="B95" s="114" t="s">
        <v>12</v>
      </c>
      <c r="C95" s="114">
        <v>9</v>
      </c>
    </row>
    <row r="96" spans="1:8">
      <c r="A96" s="114">
        <v>95</v>
      </c>
      <c r="B96" s="114" t="s">
        <v>12</v>
      </c>
      <c r="C96" s="114">
        <v>10</v>
      </c>
    </row>
    <row r="97" spans="1:3">
      <c r="A97" s="114">
        <v>96</v>
      </c>
      <c r="B97" s="114" t="s">
        <v>13</v>
      </c>
      <c r="C97" s="114">
        <v>1</v>
      </c>
    </row>
    <row r="98" spans="1:3">
      <c r="A98" s="114">
        <v>97</v>
      </c>
      <c r="B98" s="114" t="s">
        <v>13</v>
      </c>
      <c r="C98" s="114">
        <v>2</v>
      </c>
    </row>
    <row r="99" spans="1:3">
      <c r="A99" s="114">
        <v>98</v>
      </c>
      <c r="B99" s="114" t="s">
        <v>13</v>
      </c>
      <c r="C99" s="114">
        <v>3</v>
      </c>
    </row>
    <row r="100" spans="1:3">
      <c r="A100" s="114">
        <v>99</v>
      </c>
      <c r="B100" s="114" t="s">
        <v>13</v>
      </c>
      <c r="C100" s="114">
        <v>4</v>
      </c>
    </row>
    <row r="101" spans="1:3">
      <c r="A101" s="114">
        <v>100</v>
      </c>
      <c r="B101" s="114" t="s">
        <v>13</v>
      </c>
      <c r="C101" s="114">
        <v>5</v>
      </c>
    </row>
    <row r="102" spans="1:3">
      <c r="A102" s="114">
        <v>101</v>
      </c>
      <c r="B102" s="114" t="s">
        <v>14</v>
      </c>
      <c r="C102" s="114">
        <v>1</v>
      </c>
    </row>
    <row r="103" spans="1:3">
      <c r="A103" s="114">
        <v>102</v>
      </c>
      <c r="B103" s="114" t="s">
        <v>14</v>
      </c>
      <c r="C103" s="114">
        <v>2</v>
      </c>
    </row>
    <row r="104" spans="1:3">
      <c r="A104" s="114">
        <v>103</v>
      </c>
      <c r="B104" s="114" t="s">
        <v>14</v>
      </c>
      <c r="C104" s="114">
        <v>3</v>
      </c>
    </row>
    <row r="105" spans="1:3">
      <c r="A105" s="114">
        <v>104</v>
      </c>
      <c r="B105" s="114" t="s">
        <v>14</v>
      </c>
      <c r="C105" s="114">
        <v>4</v>
      </c>
    </row>
    <row r="106" spans="1:3">
      <c r="A106" s="114">
        <v>105</v>
      </c>
      <c r="B106" s="114" t="s">
        <v>14</v>
      </c>
      <c r="C106" s="114">
        <v>5</v>
      </c>
    </row>
    <row r="107" spans="1:3">
      <c r="A107" s="114">
        <v>106</v>
      </c>
      <c r="B107" s="114" t="s">
        <v>14</v>
      </c>
      <c r="C107" s="114">
        <v>6</v>
      </c>
    </row>
    <row r="108" spans="1:3">
      <c r="A108" s="114">
        <v>107</v>
      </c>
      <c r="B108" s="114" t="s">
        <v>14</v>
      </c>
      <c r="C108" s="114">
        <v>7</v>
      </c>
    </row>
    <row r="109" spans="1:3">
      <c r="A109" s="114">
        <v>108</v>
      </c>
      <c r="B109" s="114" t="s">
        <v>14</v>
      </c>
      <c r="C109" s="114">
        <v>8</v>
      </c>
    </row>
    <row r="110" spans="1:3">
      <c r="A110" s="114">
        <v>109</v>
      </c>
      <c r="B110" s="114" t="s">
        <v>14</v>
      </c>
      <c r="C110" s="114">
        <v>9</v>
      </c>
    </row>
    <row r="111" spans="1:3">
      <c r="A111" s="114">
        <v>110</v>
      </c>
      <c r="B111" s="114" t="s">
        <v>14</v>
      </c>
      <c r="C111" s="114">
        <v>10</v>
      </c>
    </row>
    <row r="112" spans="1:3">
      <c r="A112" s="114">
        <v>111</v>
      </c>
      <c r="B112" s="114" t="s">
        <v>15</v>
      </c>
      <c r="C112" s="114">
        <v>1</v>
      </c>
    </row>
    <row r="113" spans="1:3">
      <c r="A113" s="114">
        <v>112</v>
      </c>
      <c r="B113" s="114" t="s">
        <v>15</v>
      </c>
      <c r="C113" s="114">
        <v>2</v>
      </c>
    </row>
    <row r="114" spans="1:3">
      <c r="A114" s="114">
        <v>113</v>
      </c>
      <c r="B114" s="114" t="s">
        <v>15</v>
      </c>
      <c r="C114" s="114">
        <v>3</v>
      </c>
    </row>
    <row r="115" spans="1:3">
      <c r="A115" s="114">
        <v>114</v>
      </c>
      <c r="B115" s="114" t="s">
        <v>15</v>
      </c>
      <c r="C115" s="114">
        <v>4</v>
      </c>
    </row>
    <row r="116" spans="1:3">
      <c r="A116" s="114">
        <v>115</v>
      </c>
      <c r="B116" s="114" t="s">
        <v>15</v>
      </c>
      <c r="C116" s="114">
        <v>5</v>
      </c>
    </row>
    <row r="117" spans="1:3">
      <c r="A117" s="114">
        <v>116</v>
      </c>
      <c r="B117" s="114" t="s">
        <v>16</v>
      </c>
      <c r="C117" s="114">
        <v>1</v>
      </c>
    </row>
    <row r="118" spans="1:3">
      <c r="A118" s="114">
        <v>117</v>
      </c>
      <c r="B118" s="114" t="s">
        <v>16</v>
      </c>
      <c r="C118" s="114">
        <v>2</v>
      </c>
    </row>
    <row r="119" spans="1:3">
      <c r="A119" s="114">
        <v>118</v>
      </c>
      <c r="B119" s="114" t="s">
        <v>16</v>
      </c>
      <c r="C119" s="114">
        <v>3</v>
      </c>
    </row>
    <row r="120" spans="1:3">
      <c r="A120" s="114">
        <v>119</v>
      </c>
      <c r="B120" s="114" t="s">
        <v>16</v>
      </c>
      <c r="C120" s="114">
        <v>4</v>
      </c>
    </row>
    <row r="121" spans="1:3">
      <c r="A121" s="114">
        <v>120</v>
      </c>
      <c r="B121" s="114" t="s">
        <v>16</v>
      </c>
      <c r="C121" s="114">
        <v>5</v>
      </c>
    </row>
    <row r="122" spans="1:3">
      <c r="A122" s="114">
        <v>121</v>
      </c>
      <c r="B122" s="114" t="s">
        <v>17</v>
      </c>
      <c r="C122" s="114">
        <v>1</v>
      </c>
    </row>
    <row r="123" spans="1:3">
      <c r="A123" s="114">
        <v>122</v>
      </c>
      <c r="B123" s="114" t="s">
        <v>17</v>
      </c>
      <c r="C123" s="114">
        <v>2</v>
      </c>
    </row>
    <row r="124" spans="1:3">
      <c r="A124" s="114">
        <v>123</v>
      </c>
      <c r="B124" s="114" t="s">
        <v>17</v>
      </c>
      <c r="C124" s="114">
        <v>3</v>
      </c>
    </row>
    <row r="125" spans="1:3">
      <c r="A125" s="114">
        <v>124</v>
      </c>
      <c r="B125" s="114" t="s">
        <v>17</v>
      </c>
      <c r="C125" s="114">
        <v>4</v>
      </c>
    </row>
    <row r="126" spans="1:3">
      <c r="A126" s="114">
        <v>125</v>
      </c>
      <c r="B126" s="114" t="s">
        <v>17</v>
      </c>
      <c r="C126" s="114">
        <v>5</v>
      </c>
    </row>
    <row r="127" spans="1:3">
      <c r="A127" s="114">
        <v>126</v>
      </c>
      <c r="B127" s="114" t="s">
        <v>17</v>
      </c>
      <c r="C127" s="114">
        <v>6</v>
      </c>
    </row>
    <row r="128" spans="1:3">
      <c r="A128" s="114">
        <v>127</v>
      </c>
      <c r="B128" s="114" t="s">
        <v>17</v>
      </c>
      <c r="C128" s="114">
        <v>7</v>
      </c>
    </row>
    <row r="129" spans="1:3">
      <c r="A129" s="114">
        <v>128</v>
      </c>
      <c r="B129" s="114" t="s">
        <v>17</v>
      </c>
      <c r="C129" s="114">
        <v>8</v>
      </c>
    </row>
    <row r="130" spans="1:3">
      <c r="A130" s="114">
        <v>129</v>
      </c>
      <c r="B130" s="114" t="s">
        <v>17</v>
      </c>
      <c r="C130" s="114">
        <v>9</v>
      </c>
    </row>
    <row r="131" spans="1:3">
      <c r="A131" s="114">
        <v>130</v>
      </c>
      <c r="B131" s="114" t="s">
        <v>17</v>
      </c>
      <c r="C131" s="114">
        <v>10</v>
      </c>
    </row>
    <row r="132" spans="1:3">
      <c r="A132" s="114">
        <v>131</v>
      </c>
      <c r="B132" s="114" t="s">
        <v>18</v>
      </c>
      <c r="C132" s="114">
        <v>1</v>
      </c>
    </row>
    <row r="133" spans="1:3">
      <c r="A133" s="114">
        <v>132</v>
      </c>
      <c r="B133" s="114" t="s">
        <v>18</v>
      </c>
      <c r="C133" s="114">
        <v>2</v>
      </c>
    </row>
    <row r="134" spans="1:3">
      <c r="A134" s="114">
        <v>133</v>
      </c>
      <c r="B134" s="114" t="s">
        <v>18</v>
      </c>
      <c r="C134" s="114">
        <v>3</v>
      </c>
    </row>
    <row r="135" spans="1:3">
      <c r="A135" s="114">
        <v>134</v>
      </c>
      <c r="B135" s="114" t="s">
        <v>18</v>
      </c>
      <c r="C135" s="114">
        <v>4</v>
      </c>
    </row>
    <row r="136" spans="1:3">
      <c r="A136" s="114">
        <v>135</v>
      </c>
      <c r="B136" s="114" t="s">
        <v>18</v>
      </c>
      <c r="C136" s="114">
        <v>5</v>
      </c>
    </row>
    <row r="137" spans="1:3">
      <c r="A137" s="114">
        <v>136</v>
      </c>
      <c r="B137" s="114" t="s">
        <v>18</v>
      </c>
      <c r="C137" s="114">
        <v>6</v>
      </c>
    </row>
    <row r="138" spans="1:3">
      <c r="A138" s="114">
        <v>137</v>
      </c>
      <c r="B138" s="114" t="s">
        <v>18</v>
      </c>
      <c r="C138" s="114">
        <v>7</v>
      </c>
    </row>
    <row r="139" spans="1:3">
      <c r="A139" s="114">
        <v>138</v>
      </c>
      <c r="B139" s="114" t="s">
        <v>18</v>
      </c>
      <c r="C139" s="114">
        <v>8</v>
      </c>
    </row>
    <row r="140" spans="1:3">
      <c r="A140" s="114">
        <v>139</v>
      </c>
      <c r="B140" s="114" t="s">
        <v>18</v>
      </c>
      <c r="C140" s="114">
        <v>9</v>
      </c>
    </row>
    <row r="141" spans="1:3">
      <c r="A141" s="114">
        <v>140</v>
      </c>
      <c r="B141" s="114" t="s">
        <v>18</v>
      </c>
      <c r="C141" s="114">
        <v>10</v>
      </c>
    </row>
    <row r="142" spans="1:3">
      <c r="A142" s="114">
        <v>141</v>
      </c>
      <c r="B142" s="114" t="s">
        <v>19</v>
      </c>
      <c r="C142" s="114">
        <v>1</v>
      </c>
    </row>
    <row r="143" spans="1:3">
      <c r="A143" s="114">
        <v>142</v>
      </c>
      <c r="B143" s="114" t="s">
        <v>19</v>
      </c>
      <c r="C143" s="114">
        <v>2</v>
      </c>
    </row>
    <row r="144" spans="1:3">
      <c r="A144" s="114">
        <v>143</v>
      </c>
      <c r="B144" s="114" t="s">
        <v>19</v>
      </c>
      <c r="C144" s="114">
        <v>3</v>
      </c>
    </row>
    <row r="145" spans="1:3">
      <c r="A145" s="114">
        <v>144</v>
      </c>
      <c r="B145" s="114" t="s">
        <v>19</v>
      </c>
      <c r="C145" s="114">
        <v>4</v>
      </c>
    </row>
    <row r="146" spans="1:3">
      <c r="A146" s="114">
        <v>145</v>
      </c>
      <c r="B146" s="114" t="s">
        <v>19</v>
      </c>
      <c r="C146" s="114">
        <v>5</v>
      </c>
    </row>
    <row r="147" spans="1:3">
      <c r="A147" s="114">
        <v>146</v>
      </c>
      <c r="B147" s="114" t="s">
        <v>19</v>
      </c>
      <c r="C147" s="114">
        <v>6</v>
      </c>
    </row>
    <row r="148" spans="1:3">
      <c r="A148" s="114">
        <v>147</v>
      </c>
      <c r="B148" s="114" t="s">
        <v>19</v>
      </c>
      <c r="C148" s="114">
        <v>7</v>
      </c>
    </row>
    <row r="149" spans="1:3">
      <c r="A149" s="114">
        <v>148</v>
      </c>
      <c r="B149" s="114" t="s">
        <v>19</v>
      </c>
      <c r="C149" s="114">
        <v>8</v>
      </c>
    </row>
    <row r="150" spans="1:3">
      <c r="A150" s="114">
        <v>149</v>
      </c>
      <c r="B150" s="114" t="s">
        <v>19</v>
      </c>
      <c r="C150" s="114">
        <v>9</v>
      </c>
    </row>
    <row r="151" spans="1:3">
      <c r="A151" s="114">
        <v>150</v>
      </c>
      <c r="B151" s="114" t="s">
        <v>19</v>
      </c>
      <c r="C151" s="114">
        <v>10</v>
      </c>
    </row>
    <row r="152" spans="1:3">
      <c r="A152" s="114">
        <v>151</v>
      </c>
      <c r="B152" s="114" t="s">
        <v>20</v>
      </c>
      <c r="C152" s="114">
        <v>1</v>
      </c>
    </row>
    <row r="153" spans="1:3">
      <c r="A153" s="114">
        <v>152</v>
      </c>
      <c r="B153" s="114" t="s">
        <v>20</v>
      </c>
      <c r="C153" s="114">
        <v>2</v>
      </c>
    </row>
    <row r="154" spans="1:3">
      <c r="A154" s="114">
        <v>153</v>
      </c>
      <c r="B154" s="114" t="s">
        <v>20</v>
      </c>
      <c r="C154" s="114">
        <v>3</v>
      </c>
    </row>
    <row r="155" spans="1:3">
      <c r="A155" s="114">
        <v>154</v>
      </c>
      <c r="B155" s="114" t="s">
        <v>20</v>
      </c>
      <c r="C155" s="114">
        <v>4</v>
      </c>
    </row>
    <row r="156" spans="1:3">
      <c r="A156" s="114">
        <v>155</v>
      </c>
      <c r="B156" s="114" t="s">
        <v>20</v>
      </c>
      <c r="C156" s="114">
        <v>5</v>
      </c>
    </row>
    <row r="157" spans="1:3">
      <c r="A157" s="114">
        <v>156</v>
      </c>
      <c r="B157" s="114" t="s">
        <v>20</v>
      </c>
      <c r="C157" s="114">
        <v>6</v>
      </c>
    </row>
    <row r="158" spans="1:3">
      <c r="A158" s="114">
        <v>157</v>
      </c>
      <c r="B158" s="114" t="s">
        <v>20</v>
      </c>
      <c r="C158" s="114">
        <v>7</v>
      </c>
    </row>
    <row r="159" spans="1:3">
      <c r="A159" s="114">
        <v>158</v>
      </c>
      <c r="B159" s="114" t="s">
        <v>20</v>
      </c>
      <c r="C159" s="114">
        <v>8</v>
      </c>
    </row>
    <row r="160" spans="1:3">
      <c r="A160" s="114">
        <v>159</v>
      </c>
      <c r="B160" s="114" t="s">
        <v>20</v>
      </c>
      <c r="C160" s="114">
        <v>9</v>
      </c>
    </row>
    <row r="161" spans="1:3">
      <c r="A161" s="114">
        <v>160</v>
      </c>
      <c r="B161" s="114" t="s">
        <v>20</v>
      </c>
      <c r="C161" s="114">
        <v>10</v>
      </c>
    </row>
    <row r="162" spans="1:3">
      <c r="A162" s="114">
        <v>161</v>
      </c>
      <c r="B162" s="114" t="s">
        <v>21</v>
      </c>
      <c r="C162" s="114">
        <v>1</v>
      </c>
    </row>
    <row r="163" spans="1:3">
      <c r="A163" s="114">
        <v>162</v>
      </c>
      <c r="B163" s="114" t="s">
        <v>21</v>
      </c>
      <c r="C163" s="114">
        <v>2</v>
      </c>
    </row>
    <row r="164" spans="1:3">
      <c r="A164" s="114">
        <v>163</v>
      </c>
      <c r="B164" s="114" t="s">
        <v>21</v>
      </c>
      <c r="C164" s="114">
        <v>3</v>
      </c>
    </row>
    <row r="165" spans="1:3">
      <c r="A165" s="114">
        <v>164</v>
      </c>
      <c r="B165" s="114" t="s">
        <v>21</v>
      </c>
      <c r="C165" s="114">
        <v>4</v>
      </c>
    </row>
    <row r="166" spans="1:3">
      <c r="A166" s="114">
        <v>165</v>
      </c>
      <c r="B166" s="114" t="s">
        <v>21</v>
      </c>
      <c r="C166" s="114">
        <v>5</v>
      </c>
    </row>
    <row r="167" spans="1:3">
      <c r="A167" s="114">
        <v>166</v>
      </c>
      <c r="B167" s="114" t="s">
        <v>21</v>
      </c>
      <c r="C167" s="114">
        <v>6</v>
      </c>
    </row>
    <row r="168" spans="1:3">
      <c r="A168" s="114">
        <v>167</v>
      </c>
      <c r="B168" s="114" t="s">
        <v>21</v>
      </c>
      <c r="C168" s="114">
        <v>7</v>
      </c>
    </row>
    <row r="169" spans="1:3">
      <c r="A169" s="114">
        <v>168</v>
      </c>
      <c r="B169" s="114" t="s">
        <v>21</v>
      </c>
      <c r="C169" s="114">
        <v>8</v>
      </c>
    </row>
    <row r="170" spans="1:3">
      <c r="A170" s="114">
        <v>169</v>
      </c>
      <c r="B170" s="114" t="s">
        <v>21</v>
      </c>
      <c r="C170" s="114">
        <v>9</v>
      </c>
    </row>
    <row r="171" spans="1:3">
      <c r="A171" s="114">
        <v>170</v>
      </c>
      <c r="B171" s="114" t="s">
        <v>21</v>
      </c>
      <c r="C171" s="114">
        <v>10</v>
      </c>
    </row>
    <row r="172" spans="1:3">
      <c r="A172" s="114">
        <v>171</v>
      </c>
      <c r="B172" s="114" t="s">
        <v>22</v>
      </c>
      <c r="C172" s="114">
        <v>1</v>
      </c>
    </row>
    <row r="173" spans="1:3">
      <c r="A173" s="114">
        <v>172</v>
      </c>
      <c r="B173" s="114" t="s">
        <v>22</v>
      </c>
      <c r="C173" s="114">
        <v>2</v>
      </c>
    </row>
    <row r="174" spans="1:3">
      <c r="A174" s="114">
        <v>173</v>
      </c>
      <c r="B174" s="114" t="s">
        <v>22</v>
      </c>
      <c r="C174" s="114">
        <v>3</v>
      </c>
    </row>
    <row r="175" spans="1:3">
      <c r="A175" s="114">
        <v>174</v>
      </c>
      <c r="B175" s="114" t="s">
        <v>22</v>
      </c>
      <c r="C175" s="114">
        <v>4</v>
      </c>
    </row>
    <row r="176" spans="1:3">
      <c r="A176" s="114">
        <v>175</v>
      </c>
      <c r="B176" s="114" t="s">
        <v>22</v>
      </c>
      <c r="C176" s="114">
        <v>5</v>
      </c>
    </row>
    <row r="177" spans="1:3">
      <c r="A177" s="114">
        <v>176</v>
      </c>
      <c r="B177" s="114" t="s">
        <v>23</v>
      </c>
      <c r="C177" s="114">
        <v>1</v>
      </c>
    </row>
    <row r="178" spans="1:3">
      <c r="A178" s="114">
        <v>177</v>
      </c>
      <c r="B178" s="114" t="s">
        <v>23</v>
      </c>
      <c r="C178" s="114">
        <v>2</v>
      </c>
    </row>
    <row r="179" spans="1:3">
      <c r="A179" s="114">
        <v>178</v>
      </c>
      <c r="B179" s="114" t="s">
        <v>23</v>
      </c>
      <c r="C179" s="114">
        <v>3</v>
      </c>
    </row>
    <row r="180" spans="1:3">
      <c r="A180" s="114">
        <v>179</v>
      </c>
      <c r="B180" s="114" t="s">
        <v>23</v>
      </c>
      <c r="C180" s="114">
        <v>4</v>
      </c>
    </row>
    <row r="181" spans="1:3">
      <c r="A181" s="114">
        <v>180</v>
      </c>
      <c r="B181" s="114" t="s">
        <v>23</v>
      </c>
      <c r="C181" s="114">
        <v>5</v>
      </c>
    </row>
    <row r="182" spans="1:3">
      <c r="A182" s="114">
        <v>181</v>
      </c>
      <c r="B182" s="114" t="s">
        <v>23</v>
      </c>
      <c r="C182" s="114">
        <v>6</v>
      </c>
    </row>
    <row r="183" spans="1:3">
      <c r="A183" s="114">
        <v>182</v>
      </c>
      <c r="B183" s="114" t="s">
        <v>23</v>
      </c>
      <c r="C183" s="114">
        <v>7</v>
      </c>
    </row>
    <row r="184" spans="1:3">
      <c r="A184" s="114">
        <v>183</v>
      </c>
      <c r="B184" s="114" t="s">
        <v>23</v>
      </c>
      <c r="C184" s="114">
        <v>8</v>
      </c>
    </row>
    <row r="185" spans="1:3">
      <c r="A185" s="114">
        <v>184</v>
      </c>
      <c r="B185" s="114" t="s">
        <v>23</v>
      </c>
      <c r="C185" s="114">
        <v>9</v>
      </c>
    </row>
    <row r="186" spans="1:3">
      <c r="A186" s="114">
        <v>185</v>
      </c>
      <c r="B186" s="114" t="s">
        <v>23</v>
      </c>
      <c r="C186" s="114">
        <v>10</v>
      </c>
    </row>
    <row r="187" spans="1:3">
      <c r="A187" s="114">
        <v>186</v>
      </c>
      <c r="B187" s="114" t="s">
        <v>23</v>
      </c>
      <c r="C187" s="114">
        <v>11</v>
      </c>
    </row>
    <row r="188" spans="1:3">
      <c r="A188" s="114">
        <v>187</v>
      </c>
      <c r="B188" s="114" t="s">
        <v>23</v>
      </c>
      <c r="C188" s="114">
        <v>12</v>
      </c>
    </row>
    <row r="189" spans="1:3">
      <c r="A189" s="114">
        <v>188</v>
      </c>
      <c r="B189" s="114" t="s">
        <v>23</v>
      </c>
      <c r="C189" s="114">
        <v>13</v>
      </c>
    </row>
    <row r="190" spans="1:3">
      <c r="A190" s="114">
        <v>189</v>
      </c>
      <c r="B190" s="114" t="s">
        <v>23</v>
      </c>
      <c r="C190" s="114">
        <v>14</v>
      </c>
    </row>
    <row r="191" spans="1:3">
      <c r="A191" s="114">
        <v>190</v>
      </c>
      <c r="B191" s="114" t="s">
        <v>23</v>
      </c>
      <c r="C191" s="114">
        <v>15</v>
      </c>
    </row>
    <row r="192" spans="1:3">
      <c r="A192" s="114">
        <v>191</v>
      </c>
      <c r="B192" s="114" t="s">
        <v>24</v>
      </c>
      <c r="C192" s="114">
        <v>1</v>
      </c>
    </row>
    <row r="193" spans="1:3">
      <c r="A193" s="114">
        <v>192</v>
      </c>
      <c r="B193" s="114" t="s">
        <v>24</v>
      </c>
      <c r="C193" s="114">
        <v>2</v>
      </c>
    </row>
    <row r="194" spans="1:3">
      <c r="A194" s="114">
        <v>193</v>
      </c>
      <c r="B194" s="114" t="s">
        <v>24</v>
      </c>
      <c r="C194" s="114">
        <v>3</v>
      </c>
    </row>
    <row r="195" spans="1:3">
      <c r="A195" s="114">
        <v>194</v>
      </c>
      <c r="B195" s="114" t="s">
        <v>24</v>
      </c>
      <c r="C195" s="114">
        <v>4</v>
      </c>
    </row>
    <row r="196" spans="1:3">
      <c r="A196" s="114">
        <v>195</v>
      </c>
      <c r="B196" s="114" t="s">
        <v>24</v>
      </c>
      <c r="C196" s="114">
        <v>5</v>
      </c>
    </row>
    <row r="197" spans="1:3">
      <c r="A197" s="114">
        <v>196</v>
      </c>
      <c r="B197" s="114" t="s">
        <v>24</v>
      </c>
      <c r="C197" s="114">
        <v>6</v>
      </c>
    </row>
    <row r="198" spans="1:3">
      <c r="A198" s="114">
        <v>197</v>
      </c>
      <c r="B198" s="114" t="s">
        <v>24</v>
      </c>
      <c r="C198" s="114">
        <v>7</v>
      </c>
    </row>
    <row r="199" spans="1:3">
      <c r="A199" s="114">
        <v>198</v>
      </c>
      <c r="B199" s="114" t="s">
        <v>24</v>
      </c>
      <c r="C199" s="114">
        <v>8</v>
      </c>
    </row>
    <row r="200" spans="1:3">
      <c r="A200" s="114">
        <v>199</v>
      </c>
      <c r="B200" s="114" t="s">
        <v>24</v>
      </c>
      <c r="C200" s="114">
        <v>9</v>
      </c>
    </row>
    <row r="201" spans="1:3">
      <c r="A201" s="114">
        <v>200</v>
      </c>
      <c r="B201" s="114" t="s">
        <v>24</v>
      </c>
      <c r="C201" s="114">
        <v>10</v>
      </c>
    </row>
    <row r="202" spans="1:3">
      <c r="A202" s="114">
        <v>201</v>
      </c>
      <c r="B202" s="114" t="s">
        <v>25</v>
      </c>
      <c r="C202" s="114">
        <v>1</v>
      </c>
    </row>
    <row r="203" spans="1:3">
      <c r="A203" s="114">
        <v>202</v>
      </c>
      <c r="B203" s="114" t="s">
        <v>25</v>
      </c>
      <c r="C203" s="114">
        <v>2</v>
      </c>
    </row>
    <row r="204" spans="1:3">
      <c r="A204" s="114">
        <v>203</v>
      </c>
      <c r="B204" s="114" t="s">
        <v>25</v>
      </c>
      <c r="C204" s="114">
        <v>3</v>
      </c>
    </row>
    <row r="205" spans="1:3">
      <c r="A205" s="114">
        <v>204</v>
      </c>
      <c r="B205" s="114" t="s">
        <v>25</v>
      </c>
      <c r="C205" s="114">
        <v>4</v>
      </c>
    </row>
    <row r="206" spans="1:3">
      <c r="A206" s="114">
        <v>205</v>
      </c>
      <c r="B206" s="114" t="s">
        <v>25</v>
      </c>
      <c r="C206" s="114">
        <v>5</v>
      </c>
    </row>
    <row r="207" spans="1:3">
      <c r="A207" s="114">
        <v>206</v>
      </c>
      <c r="B207" s="114" t="s">
        <v>25</v>
      </c>
      <c r="C207" s="114">
        <v>6</v>
      </c>
    </row>
    <row r="208" spans="1:3">
      <c r="A208" s="114">
        <v>207</v>
      </c>
      <c r="B208" s="114" t="s">
        <v>25</v>
      </c>
      <c r="C208" s="114">
        <v>7</v>
      </c>
    </row>
    <row r="209" spans="1:3">
      <c r="A209" s="114">
        <v>208</v>
      </c>
      <c r="B209" s="114" t="s">
        <v>25</v>
      </c>
      <c r="C209" s="114">
        <v>8</v>
      </c>
    </row>
    <row r="210" spans="1:3">
      <c r="A210" s="114">
        <v>209</v>
      </c>
      <c r="B210" s="114" t="s">
        <v>25</v>
      </c>
      <c r="C210" s="114">
        <v>9</v>
      </c>
    </row>
    <row r="211" spans="1:3">
      <c r="A211" s="114">
        <v>210</v>
      </c>
      <c r="B211" s="114" t="s">
        <v>25</v>
      </c>
      <c r="C211" s="114">
        <v>10</v>
      </c>
    </row>
    <row r="212" spans="1:3">
      <c r="A212" s="114">
        <v>211</v>
      </c>
      <c r="B212" s="114" t="s">
        <v>25</v>
      </c>
      <c r="C212" s="114">
        <v>11</v>
      </c>
    </row>
    <row r="213" spans="1:3">
      <c r="A213" s="114">
        <v>212</v>
      </c>
      <c r="B213" s="114" t="s">
        <v>25</v>
      </c>
      <c r="C213" s="114">
        <v>12</v>
      </c>
    </row>
    <row r="214" spans="1:3">
      <c r="A214" s="114">
        <v>213</v>
      </c>
      <c r="B214" s="114" t="s">
        <v>25</v>
      </c>
      <c r="C214" s="114">
        <v>13</v>
      </c>
    </row>
    <row r="215" spans="1:3">
      <c r="A215" s="114">
        <v>214</v>
      </c>
      <c r="B215" s="114" t="s">
        <v>25</v>
      </c>
      <c r="C215" s="114">
        <v>14</v>
      </c>
    </row>
    <row r="216" spans="1:3">
      <c r="A216" s="114">
        <v>215</v>
      </c>
      <c r="B216" s="114" t="s">
        <v>25</v>
      </c>
      <c r="C216" s="114">
        <v>15</v>
      </c>
    </row>
    <row r="217" spans="1:3">
      <c r="A217" s="114">
        <v>216</v>
      </c>
      <c r="B217" s="114" t="s">
        <v>26</v>
      </c>
      <c r="C217" s="114">
        <v>1</v>
      </c>
    </row>
    <row r="218" spans="1:3">
      <c r="A218" s="114">
        <v>217</v>
      </c>
      <c r="B218" s="114" t="s">
        <v>26</v>
      </c>
      <c r="C218" s="114">
        <v>2</v>
      </c>
    </row>
    <row r="219" spans="1:3">
      <c r="A219" s="114">
        <v>218</v>
      </c>
      <c r="B219" s="114" t="s">
        <v>26</v>
      </c>
      <c r="C219" s="114">
        <v>3</v>
      </c>
    </row>
    <row r="220" spans="1:3">
      <c r="A220" s="114">
        <v>219</v>
      </c>
      <c r="B220" s="114" t="s">
        <v>26</v>
      </c>
      <c r="C220" s="114">
        <v>4</v>
      </c>
    </row>
    <row r="221" spans="1:3">
      <c r="A221" s="114">
        <v>220</v>
      </c>
      <c r="B221" s="114" t="s">
        <v>26</v>
      </c>
      <c r="C221" s="114">
        <v>5</v>
      </c>
    </row>
    <row r="222" spans="1:3">
      <c r="A222" s="114">
        <v>221</v>
      </c>
      <c r="B222" s="114" t="s">
        <v>26</v>
      </c>
      <c r="C222" s="114">
        <v>6</v>
      </c>
    </row>
    <row r="223" spans="1:3">
      <c r="A223" s="114">
        <v>222</v>
      </c>
      <c r="B223" s="114" t="s">
        <v>26</v>
      </c>
      <c r="C223" s="114">
        <v>7</v>
      </c>
    </row>
    <row r="224" spans="1:3">
      <c r="A224" s="114">
        <v>223</v>
      </c>
      <c r="B224" s="114" t="s">
        <v>26</v>
      </c>
      <c r="C224" s="114">
        <v>8</v>
      </c>
    </row>
    <row r="225" spans="1:4">
      <c r="A225" s="114">
        <v>224</v>
      </c>
      <c r="B225" s="114" t="s">
        <v>26</v>
      </c>
      <c r="C225" s="114">
        <v>9</v>
      </c>
    </row>
    <row r="226" spans="1:4">
      <c r="A226" s="114">
        <v>225</v>
      </c>
      <c r="B226" s="114" t="s">
        <v>26</v>
      </c>
      <c r="C226" s="114">
        <v>10</v>
      </c>
    </row>
    <row r="227" spans="1:4">
      <c r="A227" s="181">
        <v>226</v>
      </c>
      <c r="B227" s="181" t="s">
        <v>27</v>
      </c>
      <c r="C227" s="181">
        <v>1</v>
      </c>
      <c r="D227" s="181" t="s">
        <v>566</v>
      </c>
    </row>
    <row r="228" spans="1:4">
      <c r="A228" s="114">
        <v>227</v>
      </c>
      <c r="B228" s="114" t="s">
        <v>27</v>
      </c>
      <c r="C228" s="114">
        <v>2</v>
      </c>
    </row>
    <row r="229" spans="1:4">
      <c r="A229" s="114">
        <v>228</v>
      </c>
      <c r="B229" s="114" t="s">
        <v>27</v>
      </c>
      <c r="C229" s="114">
        <v>3</v>
      </c>
    </row>
    <row r="230" spans="1:4">
      <c r="A230" s="114">
        <v>229</v>
      </c>
      <c r="B230" s="114" t="s">
        <v>27</v>
      </c>
      <c r="C230" s="114">
        <v>4</v>
      </c>
    </row>
    <row r="231" spans="1:4">
      <c r="A231" s="114">
        <v>230</v>
      </c>
      <c r="B231" s="114" t="s">
        <v>27</v>
      </c>
      <c r="C231" s="114">
        <v>5</v>
      </c>
    </row>
    <row r="232" spans="1:4">
      <c r="A232" s="114">
        <v>231</v>
      </c>
      <c r="B232" s="114" t="s">
        <v>27</v>
      </c>
      <c r="C232" s="114">
        <v>6</v>
      </c>
    </row>
    <row r="233" spans="1:4">
      <c r="A233" s="114">
        <v>232</v>
      </c>
      <c r="B233" s="114" t="s">
        <v>27</v>
      </c>
      <c r="C233" s="114">
        <v>7</v>
      </c>
    </row>
    <row r="234" spans="1:4">
      <c r="A234" s="114">
        <v>233</v>
      </c>
      <c r="B234" s="114" t="s">
        <v>27</v>
      </c>
      <c r="C234" s="114">
        <v>8</v>
      </c>
    </row>
    <row r="235" spans="1:4">
      <c r="A235" s="114">
        <v>234</v>
      </c>
      <c r="B235" s="114" t="s">
        <v>27</v>
      </c>
      <c r="C235" s="114">
        <v>9</v>
      </c>
    </row>
    <row r="236" spans="1:4">
      <c r="A236" s="114">
        <v>235</v>
      </c>
      <c r="B236" s="114" t="s">
        <v>27</v>
      </c>
      <c r="C236" s="114">
        <v>10</v>
      </c>
    </row>
    <row r="237" spans="1:4">
      <c r="A237" s="181">
        <v>236</v>
      </c>
      <c r="B237" s="181" t="s">
        <v>27</v>
      </c>
      <c r="C237" s="181">
        <v>11</v>
      </c>
      <c r="D237" s="181" t="s">
        <v>1127</v>
      </c>
    </row>
    <row r="238" spans="1:4">
      <c r="A238" s="114">
        <v>237</v>
      </c>
      <c r="B238" s="114" t="s">
        <v>27</v>
      </c>
      <c r="C238" s="114">
        <v>12</v>
      </c>
    </row>
    <row r="239" spans="1:4">
      <c r="A239" s="114">
        <v>238</v>
      </c>
      <c r="B239" s="114" t="s">
        <v>27</v>
      </c>
      <c r="C239" s="114">
        <v>13</v>
      </c>
    </row>
    <row r="240" spans="1:4">
      <c r="A240" s="114">
        <v>239</v>
      </c>
      <c r="B240" s="114" t="s">
        <v>27</v>
      </c>
      <c r="C240" s="114">
        <v>14</v>
      </c>
    </row>
    <row r="241" spans="1:3">
      <c r="A241" s="114">
        <v>240</v>
      </c>
      <c r="B241" s="114" t="s">
        <v>27</v>
      </c>
      <c r="C241" s="114">
        <v>15</v>
      </c>
    </row>
    <row r="242" spans="1:3">
      <c r="A242" s="114">
        <v>241</v>
      </c>
      <c r="B242" s="114" t="s">
        <v>28</v>
      </c>
      <c r="C242" s="114">
        <v>1</v>
      </c>
    </row>
    <row r="243" spans="1:3">
      <c r="A243" s="114">
        <v>242</v>
      </c>
      <c r="B243" s="114" t="s">
        <v>28</v>
      </c>
      <c r="C243" s="114">
        <v>2</v>
      </c>
    </row>
    <row r="244" spans="1:3">
      <c r="A244" s="114">
        <v>243</v>
      </c>
      <c r="B244" s="114" t="s">
        <v>28</v>
      </c>
      <c r="C244" s="114">
        <v>3</v>
      </c>
    </row>
    <row r="245" spans="1:3">
      <c r="A245" s="114">
        <v>244</v>
      </c>
      <c r="B245" s="114" t="s">
        <v>28</v>
      </c>
      <c r="C245" s="114">
        <v>4</v>
      </c>
    </row>
    <row r="246" spans="1:3">
      <c r="A246" s="114">
        <v>245</v>
      </c>
      <c r="B246" s="114" t="s">
        <v>28</v>
      </c>
      <c r="C246" s="114">
        <v>5</v>
      </c>
    </row>
    <row r="247" spans="1:3">
      <c r="A247" s="114">
        <v>246</v>
      </c>
      <c r="B247" s="114" t="s">
        <v>28</v>
      </c>
      <c r="C247" s="114">
        <v>6</v>
      </c>
    </row>
    <row r="248" spans="1:3">
      <c r="A248" s="114">
        <v>247</v>
      </c>
      <c r="B248" s="114" t="s">
        <v>28</v>
      </c>
      <c r="C248" s="114">
        <v>7</v>
      </c>
    </row>
    <row r="249" spans="1:3">
      <c r="A249" s="114">
        <v>248</v>
      </c>
      <c r="B249" s="114" t="s">
        <v>28</v>
      </c>
      <c r="C249" s="114">
        <v>8</v>
      </c>
    </row>
    <row r="250" spans="1:3">
      <c r="A250" s="114">
        <v>249</v>
      </c>
      <c r="B250" s="114" t="s">
        <v>28</v>
      </c>
      <c r="C250" s="114">
        <v>9</v>
      </c>
    </row>
    <row r="251" spans="1:3">
      <c r="A251" s="114">
        <v>250</v>
      </c>
      <c r="B251" s="114" t="s">
        <v>28</v>
      </c>
      <c r="C251" s="114">
        <v>10</v>
      </c>
    </row>
    <row r="252" spans="1:3">
      <c r="A252" s="114">
        <v>251</v>
      </c>
      <c r="B252" s="114" t="s">
        <v>28</v>
      </c>
      <c r="C252" s="114">
        <v>11</v>
      </c>
    </row>
    <row r="253" spans="1:3">
      <c r="A253" s="114">
        <v>252</v>
      </c>
      <c r="B253" s="114" t="s">
        <v>28</v>
      </c>
      <c r="C253" s="114">
        <v>12</v>
      </c>
    </row>
    <row r="254" spans="1:3">
      <c r="A254" s="114">
        <v>253</v>
      </c>
      <c r="B254" s="114" t="s">
        <v>28</v>
      </c>
      <c r="C254" s="114">
        <v>13</v>
      </c>
    </row>
    <row r="255" spans="1:3">
      <c r="A255" s="114">
        <v>254</v>
      </c>
      <c r="B255" s="114" t="s">
        <v>28</v>
      </c>
      <c r="C255" s="114">
        <v>14</v>
      </c>
    </row>
    <row r="256" spans="1:3">
      <c r="A256" s="114">
        <v>255</v>
      </c>
      <c r="B256" s="114" t="s">
        <v>28</v>
      </c>
      <c r="C256" s="114">
        <v>15</v>
      </c>
    </row>
    <row r="257" spans="1:3">
      <c r="A257" s="114">
        <v>256</v>
      </c>
      <c r="B257" s="114" t="s">
        <v>29</v>
      </c>
      <c r="C257" s="114">
        <v>1</v>
      </c>
    </row>
    <row r="258" spans="1:3">
      <c r="A258" s="114">
        <v>257</v>
      </c>
      <c r="B258" s="114" t="s">
        <v>29</v>
      </c>
      <c r="C258" s="114">
        <v>2</v>
      </c>
    </row>
    <row r="259" spans="1:3">
      <c r="A259" s="114">
        <v>258</v>
      </c>
      <c r="B259" s="114" t="s">
        <v>29</v>
      </c>
      <c r="C259" s="114">
        <v>3</v>
      </c>
    </row>
    <row r="260" spans="1:3">
      <c r="A260" s="114">
        <v>259</v>
      </c>
      <c r="B260" s="114" t="s">
        <v>29</v>
      </c>
      <c r="C260" s="114">
        <v>4</v>
      </c>
    </row>
    <row r="261" spans="1:3">
      <c r="A261" s="114">
        <v>260</v>
      </c>
      <c r="B261" s="114" t="s">
        <v>29</v>
      </c>
      <c r="C261" s="114">
        <v>5</v>
      </c>
    </row>
    <row r="262" spans="1:3">
      <c r="A262" s="114">
        <v>261</v>
      </c>
      <c r="B262" s="114" t="s">
        <v>29</v>
      </c>
      <c r="C262" s="114">
        <v>6</v>
      </c>
    </row>
    <row r="263" spans="1:3">
      <c r="A263" s="114">
        <v>262</v>
      </c>
      <c r="B263" s="114" t="s">
        <v>29</v>
      </c>
      <c r="C263" s="114">
        <v>7</v>
      </c>
    </row>
    <row r="264" spans="1:3">
      <c r="A264" s="114">
        <v>263</v>
      </c>
      <c r="B264" s="114" t="s">
        <v>29</v>
      </c>
      <c r="C264" s="114">
        <v>8</v>
      </c>
    </row>
    <row r="265" spans="1:3">
      <c r="A265" s="114">
        <v>264</v>
      </c>
      <c r="B265" s="114" t="s">
        <v>29</v>
      </c>
      <c r="C265" s="114">
        <v>9</v>
      </c>
    </row>
    <row r="266" spans="1:3">
      <c r="A266" s="114">
        <v>265</v>
      </c>
      <c r="B266" s="114" t="s">
        <v>29</v>
      </c>
      <c r="C266" s="114">
        <v>10</v>
      </c>
    </row>
    <row r="267" spans="1:3">
      <c r="A267" s="114">
        <v>266</v>
      </c>
      <c r="B267" s="114" t="s">
        <v>29</v>
      </c>
      <c r="C267" s="114">
        <v>11</v>
      </c>
    </row>
    <row r="268" spans="1:3">
      <c r="A268" s="114">
        <v>267</v>
      </c>
      <c r="B268" s="114" t="s">
        <v>29</v>
      </c>
      <c r="C268" s="114">
        <v>12</v>
      </c>
    </row>
    <row r="269" spans="1:3">
      <c r="A269" s="114">
        <v>268</v>
      </c>
      <c r="B269" s="114" t="s">
        <v>29</v>
      </c>
      <c r="C269" s="114">
        <v>13</v>
      </c>
    </row>
    <row r="270" spans="1:3">
      <c r="A270" s="114">
        <v>269</v>
      </c>
      <c r="B270" s="114" t="s">
        <v>29</v>
      </c>
      <c r="C270" s="114">
        <v>14</v>
      </c>
    </row>
    <row r="271" spans="1:3">
      <c r="A271" s="114">
        <v>270</v>
      </c>
      <c r="B271" s="114" t="s">
        <v>29</v>
      </c>
      <c r="C271" s="114">
        <v>15</v>
      </c>
    </row>
    <row r="272" spans="1:3">
      <c r="A272" s="114">
        <v>271</v>
      </c>
      <c r="B272" s="114" t="s">
        <v>29</v>
      </c>
      <c r="C272" s="114">
        <v>16</v>
      </c>
    </row>
    <row r="273" spans="1:3">
      <c r="A273" s="114">
        <v>272</v>
      </c>
      <c r="B273" s="114" t="s">
        <v>29</v>
      </c>
      <c r="C273" s="114">
        <v>17</v>
      </c>
    </row>
    <row r="274" spans="1:3">
      <c r="A274" s="114">
        <v>273</v>
      </c>
      <c r="B274" s="114" t="s">
        <v>29</v>
      </c>
      <c r="C274" s="114">
        <v>18</v>
      </c>
    </row>
    <row r="275" spans="1:3">
      <c r="A275" s="114">
        <v>274</v>
      </c>
      <c r="B275" s="114" t="s">
        <v>29</v>
      </c>
      <c r="C275" s="114">
        <v>19</v>
      </c>
    </row>
    <row r="276" spans="1:3">
      <c r="A276" s="114">
        <v>275</v>
      </c>
      <c r="B276" s="114" t="s">
        <v>29</v>
      </c>
      <c r="C276" s="114">
        <v>20</v>
      </c>
    </row>
    <row r="277" spans="1:3">
      <c r="A277" s="114">
        <v>276</v>
      </c>
      <c r="B277" s="114" t="s">
        <v>29</v>
      </c>
      <c r="C277" s="114">
        <v>21</v>
      </c>
    </row>
    <row r="278" spans="1:3">
      <c r="A278" s="114">
        <v>277</v>
      </c>
      <c r="B278" s="114" t="s">
        <v>29</v>
      </c>
      <c r="C278" s="114">
        <v>22</v>
      </c>
    </row>
    <row r="279" spans="1:3">
      <c r="A279" s="114">
        <v>278</v>
      </c>
      <c r="B279" s="114" t="s">
        <v>29</v>
      </c>
      <c r="C279" s="114">
        <v>23</v>
      </c>
    </row>
    <row r="280" spans="1:3">
      <c r="A280" s="114">
        <v>279</v>
      </c>
      <c r="B280" s="114" t="s">
        <v>29</v>
      </c>
      <c r="C280" s="114">
        <v>24</v>
      </c>
    </row>
    <row r="281" spans="1:3">
      <c r="A281" s="114">
        <v>280</v>
      </c>
      <c r="B281" s="114" t="s">
        <v>29</v>
      </c>
      <c r="C281" s="114">
        <v>25</v>
      </c>
    </row>
    <row r="282" spans="1:3">
      <c r="A282" s="114">
        <v>281</v>
      </c>
      <c r="B282" s="114" t="s">
        <v>30</v>
      </c>
      <c r="C282" s="114">
        <v>1</v>
      </c>
    </row>
    <row r="283" spans="1:3">
      <c r="A283" s="114">
        <v>282</v>
      </c>
      <c r="B283" s="114" t="s">
        <v>30</v>
      </c>
      <c r="C283" s="114">
        <v>2</v>
      </c>
    </row>
    <row r="284" spans="1:3">
      <c r="A284" s="114">
        <v>283</v>
      </c>
      <c r="B284" s="114" t="s">
        <v>30</v>
      </c>
      <c r="C284" s="114">
        <v>3</v>
      </c>
    </row>
    <row r="285" spans="1:3">
      <c r="A285" s="114">
        <v>284</v>
      </c>
      <c r="B285" s="114" t="s">
        <v>30</v>
      </c>
      <c r="C285" s="114">
        <v>4</v>
      </c>
    </row>
    <row r="286" spans="1:3">
      <c r="A286" s="114">
        <v>285</v>
      </c>
      <c r="B286" s="114" t="s">
        <v>30</v>
      </c>
      <c r="C286" s="114">
        <v>5</v>
      </c>
    </row>
    <row r="287" spans="1:3">
      <c r="A287" s="114">
        <v>286</v>
      </c>
      <c r="B287" s="114" t="s">
        <v>30</v>
      </c>
      <c r="C287" s="114">
        <v>6</v>
      </c>
    </row>
    <row r="288" spans="1:3">
      <c r="A288" s="114">
        <v>287</v>
      </c>
      <c r="B288" s="114" t="s">
        <v>30</v>
      </c>
      <c r="C288" s="114">
        <v>7</v>
      </c>
    </row>
    <row r="289" spans="1:3">
      <c r="A289" s="114">
        <v>288</v>
      </c>
      <c r="B289" s="114" t="s">
        <v>30</v>
      </c>
      <c r="C289" s="114">
        <v>8</v>
      </c>
    </row>
    <row r="290" spans="1:3">
      <c r="A290" s="114">
        <v>289</v>
      </c>
      <c r="B290" s="114" t="s">
        <v>30</v>
      </c>
      <c r="C290" s="114">
        <v>9</v>
      </c>
    </row>
    <row r="291" spans="1:3">
      <c r="A291" s="114">
        <v>290</v>
      </c>
      <c r="B291" s="114" t="s">
        <v>30</v>
      </c>
      <c r="C291" s="114">
        <v>10</v>
      </c>
    </row>
    <row r="292" spans="1:3">
      <c r="A292" s="114">
        <v>291</v>
      </c>
      <c r="B292" s="114" t="s">
        <v>30</v>
      </c>
      <c r="C292" s="114">
        <v>11</v>
      </c>
    </row>
    <row r="293" spans="1:3">
      <c r="A293" s="114">
        <v>292</v>
      </c>
      <c r="B293" s="114" t="s">
        <v>30</v>
      </c>
      <c r="C293" s="114">
        <v>12</v>
      </c>
    </row>
    <row r="294" spans="1:3">
      <c r="A294" s="114">
        <v>293</v>
      </c>
      <c r="B294" s="114" t="s">
        <v>30</v>
      </c>
      <c r="C294" s="114">
        <v>13</v>
      </c>
    </row>
    <row r="295" spans="1:3">
      <c r="A295" s="114">
        <v>294</v>
      </c>
      <c r="B295" s="114" t="s">
        <v>30</v>
      </c>
      <c r="C295" s="114">
        <v>14</v>
      </c>
    </row>
    <row r="296" spans="1:3">
      <c r="A296" s="114">
        <v>295</v>
      </c>
      <c r="B296" s="114" t="s">
        <v>30</v>
      </c>
      <c r="C296" s="114">
        <v>15</v>
      </c>
    </row>
    <row r="297" spans="1:3">
      <c r="A297" s="114">
        <v>296</v>
      </c>
      <c r="B297" s="114" t="s">
        <v>31</v>
      </c>
      <c r="C297" s="114">
        <v>1</v>
      </c>
    </row>
    <row r="298" spans="1:3">
      <c r="A298" s="114">
        <v>297</v>
      </c>
      <c r="B298" s="114" t="s">
        <v>31</v>
      </c>
      <c r="C298" s="114">
        <v>2</v>
      </c>
    </row>
    <row r="299" spans="1:3">
      <c r="A299" s="114">
        <v>298</v>
      </c>
      <c r="B299" s="114" t="s">
        <v>31</v>
      </c>
      <c r="C299" s="114">
        <v>3</v>
      </c>
    </row>
    <row r="300" spans="1:3">
      <c r="A300" s="114">
        <v>299</v>
      </c>
      <c r="B300" s="114" t="s">
        <v>31</v>
      </c>
      <c r="C300" s="114">
        <v>4</v>
      </c>
    </row>
    <row r="301" spans="1:3">
      <c r="A301" s="114">
        <v>300</v>
      </c>
      <c r="B301" s="114" t="s">
        <v>31</v>
      </c>
      <c r="C301" s="114">
        <v>5</v>
      </c>
    </row>
    <row r="302" spans="1:3">
      <c r="A302" s="114">
        <v>301</v>
      </c>
      <c r="B302" s="114" t="s">
        <v>31</v>
      </c>
      <c r="C302" s="114">
        <v>6</v>
      </c>
    </row>
    <row r="303" spans="1:3">
      <c r="A303" s="114">
        <v>302</v>
      </c>
      <c r="B303" s="114" t="s">
        <v>31</v>
      </c>
      <c r="C303" s="114">
        <v>7</v>
      </c>
    </row>
    <row r="304" spans="1:3">
      <c r="A304" s="114">
        <v>303</v>
      </c>
      <c r="B304" s="114" t="s">
        <v>31</v>
      </c>
      <c r="C304" s="114">
        <v>8</v>
      </c>
    </row>
    <row r="305" spans="1:3">
      <c r="A305" s="114">
        <v>304</v>
      </c>
      <c r="B305" s="114" t="s">
        <v>31</v>
      </c>
      <c r="C305" s="114">
        <v>9</v>
      </c>
    </row>
    <row r="306" spans="1:3">
      <c r="A306" s="114">
        <v>305</v>
      </c>
      <c r="B306" s="114" t="s">
        <v>31</v>
      </c>
      <c r="C306" s="114">
        <v>10</v>
      </c>
    </row>
    <row r="307" spans="1:3">
      <c r="A307" s="114">
        <v>306</v>
      </c>
      <c r="B307" s="114" t="s">
        <v>32</v>
      </c>
      <c r="C307" s="114">
        <v>1</v>
      </c>
    </row>
    <row r="308" spans="1:3">
      <c r="A308" s="114">
        <v>307</v>
      </c>
      <c r="B308" s="114" t="s">
        <v>32</v>
      </c>
      <c r="C308" s="114">
        <v>2</v>
      </c>
    </row>
    <row r="309" spans="1:3">
      <c r="A309" s="114">
        <v>308</v>
      </c>
      <c r="B309" s="114" t="s">
        <v>32</v>
      </c>
      <c r="C309" s="114">
        <v>3</v>
      </c>
    </row>
    <row r="310" spans="1:3">
      <c r="A310" s="114">
        <v>309</v>
      </c>
      <c r="B310" s="114" t="s">
        <v>32</v>
      </c>
      <c r="C310" s="114">
        <v>4</v>
      </c>
    </row>
    <row r="311" spans="1:3">
      <c r="A311" s="114">
        <v>310</v>
      </c>
      <c r="B311" s="114" t="s">
        <v>32</v>
      </c>
      <c r="C311" s="114">
        <v>5</v>
      </c>
    </row>
    <row r="312" spans="1:3">
      <c r="A312" s="114">
        <v>311</v>
      </c>
      <c r="B312" s="114" t="s">
        <v>32</v>
      </c>
      <c r="C312" s="114">
        <v>6</v>
      </c>
    </row>
    <row r="313" spans="1:3">
      <c r="A313" s="114">
        <v>312</v>
      </c>
      <c r="B313" s="114" t="s">
        <v>32</v>
      </c>
      <c r="C313" s="114">
        <v>7</v>
      </c>
    </row>
    <row r="314" spans="1:3">
      <c r="A314" s="114">
        <v>313</v>
      </c>
      <c r="B314" s="114" t="s">
        <v>32</v>
      </c>
      <c r="C314" s="114">
        <v>8</v>
      </c>
    </row>
    <row r="315" spans="1:3">
      <c r="A315" s="114">
        <v>314</v>
      </c>
      <c r="B315" s="114" t="s">
        <v>32</v>
      </c>
      <c r="C315" s="114">
        <v>9</v>
      </c>
    </row>
    <row r="316" spans="1:3">
      <c r="A316" s="114">
        <v>315</v>
      </c>
      <c r="B316" s="114" t="s">
        <v>32</v>
      </c>
      <c r="C316" s="114">
        <v>10</v>
      </c>
    </row>
    <row r="317" spans="1:3">
      <c r="A317" s="114">
        <v>316</v>
      </c>
      <c r="B317" s="114" t="s">
        <v>32</v>
      </c>
      <c r="C317" s="114">
        <v>11</v>
      </c>
    </row>
    <row r="318" spans="1:3">
      <c r="A318" s="114">
        <v>317</v>
      </c>
      <c r="B318" s="114" t="s">
        <v>32</v>
      </c>
      <c r="C318" s="114">
        <v>12</v>
      </c>
    </row>
    <row r="319" spans="1:3">
      <c r="A319" s="114">
        <v>318</v>
      </c>
      <c r="B319" s="114" t="s">
        <v>32</v>
      </c>
      <c r="C319" s="114">
        <v>13</v>
      </c>
    </row>
    <row r="320" spans="1:3">
      <c r="A320" s="114">
        <v>319</v>
      </c>
      <c r="B320" s="114" t="s">
        <v>32</v>
      </c>
      <c r="C320" s="114">
        <v>14</v>
      </c>
    </row>
    <row r="321" spans="1:3">
      <c r="A321" s="114">
        <v>320</v>
      </c>
      <c r="B321" s="114" t="s">
        <v>32</v>
      </c>
      <c r="C321" s="114">
        <v>15</v>
      </c>
    </row>
    <row r="322" spans="1:3">
      <c r="A322" s="114">
        <v>321</v>
      </c>
      <c r="B322" s="114" t="s">
        <v>32</v>
      </c>
      <c r="C322" s="114">
        <v>16</v>
      </c>
    </row>
    <row r="323" spans="1:3">
      <c r="A323" s="114">
        <v>322</v>
      </c>
      <c r="B323" s="114" t="s">
        <v>32</v>
      </c>
      <c r="C323" s="114">
        <v>17</v>
      </c>
    </row>
    <row r="324" spans="1:3">
      <c r="A324" s="114">
        <v>323</v>
      </c>
      <c r="B324" s="114" t="s">
        <v>32</v>
      </c>
      <c r="C324" s="114">
        <v>18</v>
      </c>
    </row>
    <row r="325" spans="1:3">
      <c r="A325" s="114">
        <v>324</v>
      </c>
      <c r="B325" s="114" t="s">
        <v>32</v>
      </c>
      <c r="C325" s="114">
        <v>19</v>
      </c>
    </row>
    <row r="326" spans="1:3">
      <c r="A326" s="114">
        <v>325</v>
      </c>
      <c r="B326" s="114" t="s">
        <v>32</v>
      </c>
      <c r="C326" s="114">
        <v>20</v>
      </c>
    </row>
    <row r="327" spans="1:3">
      <c r="A327" s="114">
        <v>326</v>
      </c>
      <c r="B327" s="114" t="s">
        <v>32</v>
      </c>
      <c r="C327" s="114">
        <v>21</v>
      </c>
    </row>
    <row r="328" spans="1:3">
      <c r="A328" s="114">
        <v>327</v>
      </c>
      <c r="B328" s="114" t="s">
        <v>32</v>
      </c>
      <c r="C328" s="114">
        <v>22</v>
      </c>
    </row>
    <row r="329" spans="1:3">
      <c r="A329" s="114">
        <v>328</v>
      </c>
      <c r="B329" s="114" t="s">
        <v>32</v>
      </c>
      <c r="C329" s="114">
        <v>23</v>
      </c>
    </row>
    <row r="330" spans="1:3">
      <c r="A330" s="114">
        <v>329</v>
      </c>
      <c r="B330" s="114" t="s">
        <v>32</v>
      </c>
      <c r="C330" s="114">
        <v>24</v>
      </c>
    </row>
    <row r="331" spans="1:3">
      <c r="A331" s="114">
        <v>330</v>
      </c>
      <c r="B331" s="114" t="s">
        <v>32</v>
      </c>
      <c r="C331" s="114">
        <v>25</v>
      </c>
    </row>
    <row r="332" spans="1:3">
      <c r="A332" s="167">
        <v>331</v>
      </c>
      <c r="B332" s="167" t="s">
        <v>33</v>
      </c>
      <c r="C332" s="167">
        <v>1</v>
      </c>
    </row>
    <row r="333" spans="1:3">
      <c r="A333" s="167">
        <v>332</v>
      </c>
      <c r="B333" s="167" t="s">
        <v>33</v>
      </c>
      <c r="C333" s="167">
        <v>2</v>
      </c>
    </row>
    <row r="334" spans="1:3">
      <c r="A334" s="167">
        <v>333</v>
      </c>
      <c r="B334" s="167" t="s">
        <v>33</v>
      </c>
      <c r="C334" s="167">
        <v>3</v>
      </c>
    </row>
    <row r="335" spans="1:3">
      <c r="A335" s="167">
        <v>334</v>
      </c>
      <c r="B335" s="167" t="s">
        <v>33</v>
      </c>
      <c r="C335" s="167">
        <v>4</v>
      </c>
    </row>
    <row r="336" spans="1:3">
      <c r="A336" s="167">
        <v>335</v>
      </c>
      <c r="B336" s="167" t="s">
        <v>33</v>
      </c>
      <c r="C336" s="167">
        <v>5</v>
      </c>
    </row>
    <row r="337" spans="1:4">
      <c r="A337" s="167">
        <v>336</v>
      </c>
      <c r="B337" s="167" t="s">
        <v>33</v>
      </c>
      <c r="C337" s="167">
        <v>6</v>
      </c>
    </row>
    <row r="338" spans="1:4">
      <c r="A338" s="167">
        <v>337</v>
      </c>
      <c r="B338" s="167" t="s">
        <v>33</v>
      </c>
      <c r="C338" s="167">
        <v>7</v>
      </c>
    </row>
    <row r="339" spans="1:4">
      <c r="A339" s="167">
        <v>338</v>
      </c>
      <c r="B339" s="167" t="s">
        <v>33</v>
      </c>
      <c r="C339" s="167">
        <v>8</v>
      </c>
    </row>
    <row r="340" spans="1:4">
      <c r="A340" s="167">
        <v>339</v>
      </c>
      <c r="B340" s="167" t="s">
        <v>33</v>
      </c>
      <c r="C340" s="167">
        <v>9</v>
      </c>
    </row>
    <row r="341" spans="1:4">
      <c r="A341" s="167">
        <v>340</v>
      </c>
      <c r="B341" s="167" t="s">
        <v>33</v>
      </c>
      <c r="C341" s="167">
        <v>10</v>
      </c>
    </row>
    <row r="342" spans="1:4">
      <c r="A342" s="167">
        <v>341</v>
      </c>
      <c r="B342" s="167" t="s">
        <v>33</v>
      </c>
      <c r="C342" s="167">
        <v>11</v>
      </c>
    </row>
    <row r="343" spans="1:4">
      <c r="A343" s="167">
        <v>342</v>
      </c>
      <c r="B343" s="167" t="s">
        <v>33</v>
      </c>
      <c r="C343" s="167">
        <v>12</v>
      </c>
    </row>
    <row r="344" spans="1:4">
      <c r="A344" s="167">
        <v>343</v>
      </c>
      <c r="B344" s="167" t="s">
        <v>33</v>
      </c>
      <c r="C344" s="167">
        <v>13</v>
      </c>
    </row>
    <row r="345" spans="1:4">
      <c r="A345" s="167">
        <v>344</v>
      </c>
      <c r="B345" s="167" t="s">
        <v>33</v>
      </c>
      <c r="C345" s="167">
        <v>14</v>
      </c>
    </row>
    <row r="346" spans="1:4">
      <c r="A346" s="167">
        <v>345</v>
      </c>
      <c r="B346" s="167" t="s">
        <v>33</v>
      </c>
      <c r="C346" s="167">
        <v>15</v>
      </c>
    </row>
    <row r="347" spans="1:4">
      <c r="A347" s="182">
        <v>346</v>
      </c>
      <c r="B347" s="182" t="s">
        <v>34</v>
      </c>
      <c r="C347" s="182">
        <v>1</v>
      </c>
      <c r="D347" s="332"/>
    </row>
    <row r="348" spans="1:4">
      <c r="A348" s="114">
        <v>347</v>
      </c>
      <c r="B348" s="114" t="s">
        <v>34</v>
      </c>
      <c r="C348" s="114">
        <v>2</v>
      </c>
    </row>
    <row r="349" spans="1:4">
      <c r="A349" s="114">
        <v>348</v>
      </c>
      <c r="B349" s="114" t="s">
        <v>34</v>
      </c>
      <c r="C349" s="114">
        <v>3</v>
      </c>
    </row>
    <row r="350" spans="1:4">
      <c r="A350" s="114">
        <v>349</v>
      </c>
      <c r="B350" s="114" t="s">
        <v>34</v>
      </c>
      <c r="C350" s="114">
        <v>4</v>
      </c>
    </row>
    <row r="351" spans="1:4">
      <c r="A351" s="114">
        <v>350</v>
      </c>
      <c r="B351" s="114" t="s">
        <v>34</v>
      </c>
      <c r="C351" s="114">
        <v>5</v>
      </c>
    </row>
    <row r="352" spans="1:4">
      <c r="A352" s="114">
        <v>351</v>
      </c>
      <c r="B352" s="114" t="s">
        <v>34</v>
      </c>
      <c r="C352" s="114">
        <v>6</v>
      </c>
    </row>
    <row r="353" spans="1:3">
      <c r="A353" s="114">
        <v>352</v>
      </c>
      <c r="B353" s="114" t="s">
        <v>34</v>
      </c>
      <c r="C353" s="114">
        <v>7</v>
      </c>
    </row>
    <row r="354" spans="1:3">
      <c r="A354" s="114">
        <v>353</v>
      </c>
      <c r="B354" s="114" t="s">
        <v>34</v>
      </c>
      <c r="C354" s="114">
        <v>8</v>
      </c>
    </row>
    <row r="355" spans="1:3">
      <c r="A355" s="114">
        <v>354</v>
      </c>
      <c r="B355" s="114" t="s">
        <v>34</v>
      </c>
      <c r="C355" s="114">
        <v>9</v>
      </c>
    </row>
    <row r="356" spans="1:3">
      <c r="A356" s="114">
        <v>355</v>
      </c>
      <c r="B356" s="114" t="s">
        <v>34</v>
      </c>
      <c r="C356" s="114">
        <v>10</v>
      </c>
    </row>
    <row r="357" spans="1:3">
      <c r="A357" s="171">
        <v>356</v>
      </c>
      <c r="B357" s="171" t="s">
        <v>35</v>
      </c>
      <c r="C357" s="171">
        <v>1</v>
      </c>
    </row>
    <row r="358" spans="1:3">
      <c r="A358" s="171">
        <v>357</v>
      </c>
      <c r="B358" s="171" t="s">
        <v>35</v>
      </c>
      <c r="C358" s="171">
        <v>2</v>
      </c>
    </row>
    <row r="359" spans="1:3">
      <c r="A359" s="171">
        <v>358</v>
      </c>
      <c r="B359" s="171" t="s">
        <v>35</v>
      </c>
      <c r="C359" s="171">
        <v>3</v>
      </c>
    </row>
    <row r="360" spans="1:3">
      <c r="A360" s="171">
        <v>359</v>
      </c>
      <c r="B360" s="171" t="s">
        <v>35</v>
      </c>
      <c r="C360" s="171">
        <v>4</v>
      </c>
    </row>
    <row r="361" spans="1:3">
      <c r="A361" s="171">
        <v>360</v>
      </c>
      <c r="B361" s="171" t="s">
        <v>35</v>
      </c>
      <c r="C361" s="171">
        <v>5</v>
      </c>
    </row>
    <row r="362" spans="1:3">
      <c r="A362" s="171">
        <v>361</v>
      </c>
      <c r="B362" s="171" t="s">
        <v>35</v>
      </c>
      <c r="C362" s="171">
        <v>6</v>
      </c>
    </row>
    <row r="363" spans="1:3">
      <c r="A363" s="171">
        <v>362</v>
      </c>
      <c r="B363" s="171" t="s">
        <v>35</v>
      </c>
      <c r="C363" s="171">
        <v>7</v>
      </c>
    </row>
    <row r="364" spans="1:3">
      <c r="A364" s="171">
        <v>363</v>
      </c>
      <c r="B364" s="171" t="s">
        <v>35</v>
      </c>
      <c r="C364" s="171">
        <v>8</v>
      </c>
    </row>
    <row r="365" spans="1:3">
      <c r="A365" s="171">
        <v>364</v>
      </c>
      <c r="B365" s="171" t="s">
        <v>35</v>
      </c>
      <c r="C365" s="171">
        <v>9</v>
      </c>
    </row>
    <row r="366" spans="1:3">
      <c r="A366" s="171">
        <v>365</v>
      </c>
      <c r="B366" s="171" t="s">
        <v>35</v>
      </c>
      <c r="C366" s="171">
        <v>10</v>
      </c>
    </row>
    <row r="367" spans="1:3">
      <c r="A367" s="171">
        <v>366</v>
      </c>
      <c r="B367" s="171" t="s">
        <v>35</v>
      </c>
      <c r="C367" s="171">
        <v>11</v>
      </c>
    </row>
    <row r="368" spans="1:3">
      <c r="A368" s="171">
        <v>367</v>
      </c>
      <c r="B368" s="171" t="s">
        <v>35</v>
      </c>
      <c r="C368" s="171">
        <v>12</v>
      </c>
    </row>
    <row r="369" spans="1:4">
      <c r="A369" s="171">
        <v>368</v>
      </c>
      <c r="B369" s="171" t="s">
        <v>35</v>
      </c>
      <c r="C369" s="171">
        <v>13</v>
      </c>
    </row>
    <row r="370" spans="1:4">
      <c r="A370" s="171">
        <v>369</v>
      </c>
      <c r="B370" s="171" t="s">
        <v>35</v>
      </c>
      <c r="C370" s="171">
        <v>14</v>
      </c>
    </row>
    <row r="371" spans="1:4">
      <c r="A371" s="183">
        <v>370</v>
      </c>
      <c r="B371" s="183" t="s">
        <v>35</v>
      </c>
      <c r="C371" s="184">
        <v>15</v>
      </c>
      <c r="D371" s="332"/>
    </row>
    <row r="372" spans="1:4">
      <c r="A372" s="114">
        <v>371</v>
      </c>
      <c r="B372" s="114" t="s">
        <v>36</v>
      </c>
      <c r="C372" s="114">
        <v>1</v>
      </c>
    </row>
    <row r="373" spans="1:4">
      <c r="A373" s="114">
        <v>372</v>
      </c>
      <c r="B373" s="114" t="s">
        <v>36</v>
      </c>
      <c r="C373" s="114">
        <v>2</v>
      </c>
    </row>
    <row r="374" spans="1:4">
      <c r="A374" s="114">
        <v>373</v>
      </c>
      <c r="B374" s="114" t="s">
        <v>36</v>
      </c>
      <c r="C374" s="114">
        <v>3</v>
      </c>
    </row>
    <row r="375" spans="1:4">
      <c r="A375" s="114">
        <v>374</v>
      </c>
      <c r="B375" s="114" t="s">
        <v>36</v>
      </c>
      <c r="C375" s="114">
        <v>4</v>
      </c>
    </row>
    <row r="376" spans="1:4">
      <c r="A376" s="114">
        <v>375</v>
      </c>
      <c r="B376" s="114" t="s">
        <v>36</v>
      </c>
      <c r="C376" s="114">
        <v>5</v>
      </c>
    </row>
    <row r="377" spans="1:4">
      <c r="A377" s="114">
        <v>376</v>
      </c>
      <c r="B377" s="114" t="s">
        <v>36</v>
      </c>
      <c r="C377" s="114">
        <v>6</v>
      </c>
    </row>
    <row r="378" spans="1:4">
      <c r="A378" s="114">
        <v>377</v>
      </c>
      <c r="B378" s="114" t="s">
        <v>36</v>
      </c>
      <c r="C378" s="114">
        <v>7</v>
      </c>
    </row>
    <row r="379" spans="1:4">
      <c r="A379" s="114">
        <v>378</v>
      </c>
      <c r="B379" s="114" t="s">
        <v>36</v>
      </c>
      <c r="C379" s="114">
        <v>8</v>
      </c>
    </row>
    <row r="380" spans="1:4">
      <c r="A380" s="114">
        <v>379</v>
      </c>
      <c r="B380" s="114" t="s">
        <v>36</v>
      </c>
      <c r="C380" s="114">
        <v>9</v>
      </c>
    </row>
    <row r="381" spans="1:4">
      <c r="A381" s="114">
        <v>380</v>
      </c>
      <c r="B381" s="114" t="s">
        <v>36</v>
      </c>
      <c r="C381" s="114">
        <v>10</v>
      </c>
    </row>
    <row r="382" spans="1:4">
      <c r="A382" s="114">
        <v>381</v>
      </c>
      <c r="B382" s="114" t="s">
        <v>36</v>
      </c>
      <c r="C382" s="114">
        <v>11</v>
      </c>
    </row>
    <row r="383" spans="1:4">
      <c r="A383" s="114">
        <v>382</v>
      </c>
      <c r="B383" s="114" t="s">
        <v>36</v>
      </c>
      <c r="C383" s="114">
        <v>12</v>
      </c>
    </row>
    <row r="384" spans="1:4">
      <c r="A384" s="114">
        <v>383</v>
      </c>
      <c r="B384" s="114" t="s">
        <v>36</v>
      </c>
      <c r="C384" s="114">
        <v>13</v>
      </c>
    </row>
    <row r="385" spans="1:3">
      <c r="A385" s="114">
        <v>384</v>
      </c>
      <c r="B385" s="114" t="s">
        <v>36</v>
      </c>
      <c r="C385" s="114">
        <v>14</v>
      </c>
    </row>
    <row r="386" spans="1:3">
      <c r="A386" s="114">
        <v>385</v>
      </c>
      <c r="B386" s="114" t="s">
        <v>36</v>
      </c>
      <c r="C386" s="114">
        <v>15</v>
      </c>
    </row>
    <row r="387" spans="1:3">
      <c r="A387" s="167">
        <v>386</v>
      </c>
      <c r="B387" s="167" t="s">
        <v>37</v>
      </c>
      <c r="C387" s="167">
        <v>1</v>
      </c>
    </row>
    <row r="388" spans="1:3">
      <c r="A388" s="167">
        <v>387</v>
      </c>
      <c r="B388" s="167" t="s">
        <v>37</v>
      </c>
      <c r="C388" s="167">
        <v>2</v>
      </c>
    </row>
    <row r="389" spans="1:3">
      <c r="A389" s="167">
        <v>388</v>
      </c>
      <c r="B389" s="167" t="s">
        <v>37</v>
      </c>
      <c r="C389" s="167">
        <v>3</v>
      </c>
    </row>
    <row r="390" spans="1:3">
      <c r="A390" s="167">
        <v>389</v>
      </c>
      <c r="B390" s="167" t="s">
        <v>37</v>
      </c>
      <c r="C390" s="167">
        <v>4</v>
      </c>
    </row>
    <row r="391" spans="1:3">
      <c r="A391" s="167">
        <v>390</v>
      </c>
      <c r="B391" s="167" t="s">
        <v>37</v>
      </c>
      <c r="C391" s="167">
        <v>5</v>
      </c>
    </row>
    <row r="392" spans="1:3">
      <c r="A392" s="167">
        <v>391</v>
      </c>
      <c r="B392" s="167" t="s">
        <v>37</v>
      </c>
      <c r="C392" s="167">
        <v>6</v>
      </c>
    </row>
    <row r="393" spans="1:3">
      <c r="A393" s="167">
        <v>392</v>
      </c>
      <c r="B393" s="167" t="s">
        <v>37</v>
      </c>
      <c r="C393" s="167">
        <v>7</v>
      </c>
    </row>
    <row r="394" spans="1:3">
      <c r="A394" s="167">
        <v>393</v>
      </c>
      <c r="B394" s="167" t="s">
        <v>37</v>
      </c>
      <c r="C394" s="167">
        <v>8</v>
      </c>
    </row>
    <row r="395" spans="1:3">
      <c r="A395" s="167">
        <v>394</v>
      </c>
      <c r="B395" s="167" t="s">
        <v>37</v>
      </c>
      <c r="C395" s="167">
        <v>9</v>
      </c>
    </row>
    <row r="396" spans="1:3">
      <c r="A396" s="167">
        <v>395</v>
      </c>
      <c r="B396" s="167" t="s">
        <v>37</v>
      </c>
      <c r="C396" s="167">
        <v>10</v>
      </c>
    </row>
    <row r="397" spans="1:3">
      <c r="A397" s="167">
        <v>396</v>
      </c>
      <c r="B397" s="167" t="s">
        <v>37</v>
      </c>
      <c r="C397" s="167">
        <v>11</v>
      </c>
    </row>
    <row r="398" spans="1:3">
      <c r="A398" s="167">
        <v>397</v>
      </c>
      <c r="B398" s="167" t="s">
        <v>37</v>
      </c>
      <c r="C398" s="167">
        <v>12</v>
      </c>
    </row>
    <row r="399" spans="1:3">
      <c r="A399" s="167">
        <v>398</v>
      </c>
      <c r="B399" s="167" t="s">
        <v>37</v>
      </c>
      <c r="C399" s="167">
        <v>13</v>
      </c>
    </row>
    <row r="400" spans="1:3">
      <c r="A400" s="167">
        <v>399</v>
      </c>
      <c r="B400" s="167" t="s">
        <v>37</v>
      </c>
      <c r="C400" s="167">
        <v>14</v>
      </c>
    </row>
    <row r="401" spans="1:8">
      <c r="A401" s="167">
        <v>400</v>
      </c>
      <c r="B401" s="167" t="s">
        <v>37</v>
      </c>
      <c r="C401" s="167">
        <v>15</v>
      </c>
    </row>
    <row r="402" spans="1:8">
      <c r="A402" s="167">
        <v>401</v>
      </c>
      <c r="B402" s="167" t="s">
        <v>37</v>
      </c>
      <c r="C402" s="167">
        <v>16</v>
      </c>
    </row>
    <row r="403" spans="1:8">
      <c r="A403" s="167">
        <v>402</v>
      </c>
      <c r="B403" s="167" t="s">
        <v>37</v>
      </c>
      <c r="C403" s="167">
        <v>17</v>
      </c>
    </row>
    <row r="404" spans="1:8">
      <c r="A404" s="167">
        <v>403</v>
      </c>
      <c r="B404" s="167" t="s">
        <v>37</v>
      </c>
      <c r="C404" s="167">
        <v>18</v>
      </c>
    </row>
    <row r="405" spans="1:8">
      <c r="A405" s="167">
        <v>404</v>
      </c>
      <c r="B405" s="167" t="s">
        <v>37</v>
      </c>
      <c r="C405" s="167">
        <v>19</v>
      </c>
    </row>
    <row r="406" spans="1:8" s="110" customFormat="1">
      <c r="A406" s="167">
        <v>405</v>
      </c>
      <c r="B406" s="167" t="s">
        <v>37</v>
      </c>
      <c r="C406" s="167">
        <v>20</v>
      </c>
      <c r="H406" s="110" t="s">
        <v>181</v>
      </c>
    </row>
    <row r="407" spans="1:8">
      <c r="A407" s="114">
        <v>406</v>
      </c>
      <c r="B407" s="114" t="s">
        <v>38</v>
      </c>
      <c r="C407" s="114">
        <v>1</v>
      </c>
    </row>
    <row r="408" spans="1:8">
      <c r="A408" s="114">
        <v>407</v>
      </c>
      <c r="B408" s="114" t="s">
        <v>38</v>
      </c>
      <c r="C408" s="114">
        <v>2</v>
      </c>
    </row>
    <row r="409" spans="1:8">
      <c r="A409" s="114">
        <v>408</v>
      </c>
      <c r="B409" s="114" t="s">
        <v>38</v>
      </c>
      <c r="C409" s="114">
        <v>3</v>
      </c>
    </row>
    <row r="410" spans="1:8">
      <c r="A410" s="114">
        <v>409</v>
      </c>
      <c r="B410" s="114" t="s">
        <v>38</v>
      </c>
      <c r="C410" s="114">
        <v>4</v>
      </c>
    </row>
    <row r="411" spans="1:8">
      <c r="A411" s="114">
        <v>410</v>
      </c>
      <c r="B411" s="114" t="s">
        <v>38</v>
      </c>
      <c r="C411" s="114">
        <v>5</v>
      </c>
    </row>
    <row r="412" spans="1:8">
      <c r="A412" s="114">
        <v>411</v>
      </c>
      <c r="B412" s="114" t="s">
        <v>38</v>
      </c>
      <c r="C412" s="114">
        <v>6</v>
      </c>
    </row>
    <row r="413" spans="1:8">
      <c r="A413" s="114">
        <v>412</v>
      </c>
      <c r="B413" s="114" t="s">
        <v>38</v>
      </c>
      <c r="C413" s="114">
        <v>7</v>
      </c>
    </row>
    <row r="414" spans="1:8">
      <c r="A414" s="114">
        <v>413</v>
      </c>
      <c r="B414" s="114" t="s">
        <v>38</v>
      </c>
      <c r="C414" s="114">
        <v>8</v>
      </c>
    </row>
    <row r="415" spans="1:8">
      <c r="A415" s="114">
        <v>414</v>
      </c>
      <c r="B415" s="114" t="s">
        <v>38</v>
      </c>
      <c r="C415" s="114">
        <v>9</v>
      </c>
    </row>
    <row r="416" spans="1:8">
      <c r="A416" s="114">
        <v>415</v>
      </c>
      <c r="B416" s="114" t="s">
        <v>38</v>
      </c>
      <c r="C416" s="114">
        <v>10</v>
      </c>
    </row>
    <row r="417" spans="1:3">
      <c r="A417" s="167">
        <v>416</v>
      </c>
      <c r="B417" s="167" t="s">
        <v>39</v>
      </c>
      <c r="C417" s="167">
        <v>1</v>
      </c>
    </row>
    <row r="418" spans="1:3">
      <c r="A418" s="167">
        <v>417</v>
      </c>
      <c r="B418" s="167" t="s">
        <v>39</v>
      </c>
      <c r="C418" s="167">
        <v>2</v>
      </c>
    </row>
    <row r="419" spans="1:3">
      <c r="A419" s="167">
        <v>418</v>
      </c>
      <c r="B419" s="167" t="s">
        <v>39</v>
      </c>
      <c r="C419" s="167">
        <v>3</v>
      </c>
    </row>
    <row r="420" spans="1:3">
      <c r="A420" s="167">
        <v>419</v>
      </c>
      <c r="B420" s="167" t="s">
        <v>39</v>
      </c>
      <c r="C420" s="167">
        <v>4</v>
      </c>
    </row>
    <row r="421" spans="1:3">
      <c r="A421" s="167">
        <v>420</v>
      </c>
      <c r="B421" s="167" t="s">
        <v>39</v>
      </c>
      <c r="C421" s="167">
        <v>5</v>
      </c>
    </row>
    <row r="422" spans="1:3">
      <c r="A422" s="167">
        <v>421</v>
      </c>
      <c r="B422" s="167" t="s">
        <v>39</v>
      </c>
      <c r="C422" s="167">
        <v>6</v>
      </c>
    </row>
    <row r="423" spans="1:3">
      <c r="A423" s="167">
        <v>422</v>
      </c>
      <c r="B423" s="167" t="s">
        <v>39</v>
      </c>
      <c r="C423" s="167">
        <v>7</v>
      </c>
    </row>
    <row r="424" spans="1:3">
      <c r="A424" s="167">
        <v>423</v>
      </c>
      <c r="B424" s="167" t="s">
        <v>39</v>
      </c>
      <c r="C424" s="167">
        <v>8</v>
      </c>
    </row>
    <row r="425" spans="1:3">
      <c r="A425" s="167">
        <v>424</v>
      </c>
      <c r="B425" s="167" t="s">
        <v>39</v>
      </c>
      <c r="C425" s="167">
        <v>9</v>
      </c>
    </row>
    <row r="426" spans="1:3">
      <c r="A426" s="167">
        <v>425</v>
      </c>
      <c r="B426" s="167" t="s">
        <v>39</v>
      </c>
      <c r="C426" s="167">
        <v>10</v>
      </c>
    </row>
    <row r="427" spans="1:3">
      <c r="A427" s="167">
        <v>426</v>
      </c>
      <c r="B427" s="167" t="s">
        <v>39</v>
      </c>
      <c r="C427" s="167">
        <v>11</v>
      </c>
    </row>
    <row r="428" spans="1:3">
      <c r="A428" s="167">
        <v>427</v>
      </c>
      <c r="B428" s="167" t="s">
        <v>39</v>
      </c>
      <c r="C428" s="167">
        <v>12</v>
      </c>
    </row>
    <row r="429" spans="1:3">
      <c r="A429" s="167">
        <v>428</v>
      </c>
      <c r="B429" s="167" t="s">
        <v>39</v>
      </c>
      <c r="C429" s="167">
        <v>13</v>
      </c>
    </row>
    <row r="430" spans="1:3">
      <c r="A430" s="167">
        <v>429</v>
      </c>
      <c r="B430" s="167" t="s">
        <v>39</v>
      </c>
      <c r="C430" s="167">
        <v>14</v>
      </c>
    </row>
    <row r="431" spans="1:3">
      <c r="A431" s="167">
        <v>430</v>
      </c>
      <c r="B431" s="167" t="s">
        <v>39</v>
      </c>
      <c r="C431" s="167">
        <v>15</v>
      </c>
    </row>
    <row r="432" spans="1:3">
      <c r="A432" s="114">
        <v>431</v>
      </c>
      <c r="B432" s="114" t="s">
        <v>39</v>
      </c>
      <c r="C432" s="114">
        <v>16</v>
      </c>
    </row>
    <row r="433" spans="1:3">
      <c r="A433" s="114">
        <v>432</v>
      </c>
      <c r="B433" s="114" t="s">
        <v>39</v>
      </c>
      <c r="C433" s="114">
        <v>17</v>
      </c>
    </row>
    <row r="434" spans="1:3">
      <c r="A434" s="114">
        <v>433</v>
      </c>
      <c r="B434" s="114" t="s">
        <v>39</v>
      </c>
      <c r="C434" s="114">
        <v>18</v>
      </c>
    </row>
    <row r="435" spans="1:3">
      <c r="A435" s="114">
        <v>434</v>
      </c>
      <c r="B435" s="114" t="s">
        <v>39</v>
      </c>
      <c r="C435" s="114">
        <v>19</v>
      </c>
    </row>
    <row r="436" spans="1:3">
      <c r="A436" s="114">
        <v>435</v>
      </c>
      <c r="B436" s="114" t="s">
        <v>39</v>
      </c>
      <c r="C436" s="114">
        <v>20</v>
      </c>
    </row>
    <row r="437" spans="1:3">
      <c r="A437" s="114">
        <v>436</v>
      </c>
      <c r="B437" s="114" t="s">
        <v>39</v>
      </c>
      <c r="C437" s="114">
        <v>21</v>
      </c>
    </row>
    <row r="438" spans="1:3">
      <c r="A438" s="114">
        <v>437</v>
      </c>
      <c r="B438" s="114" t="s">
        <v>39</v>
      </c>
      <c r="C438" s="114">
        <v>22</v>
      </c>
    </row>
    <row r="439" spans="1:3">
      <c r="A439" s="114">
        <v>438</v>
      </c>
      <c r="B439" s="114" t="s">
        <v>39</v>
      </c>
      <c r="C439" s="114">
        <v>23</v>
      </c>
    </row>
    <row r="440" spans="1:3">
      <c r="A440" s="114">
        <v>439</v>
      </c>
      <c r="B440" s="114" t="s">
        <v>39</v>
      </c>
      <c r="C440" s="114">
        <v>24</v>
      </c>
    </row>
    <row r="441" spans="1:3">
      <c r="A441" s="114">
        <v>440</v>
      </c>
      <c r="B441" s="114" t="s">
        <v>39</v>
      </c>
      <c r="C441" s="114">
        <v>25</v>
      </c>
    </row>
    <row r="442" spans="1:3">
      <c r="A442" s="114">
        <v>441</v>
      </c>
      <c r="B442" s="114" t="s">
        <v>39</v>
      </c>
      <c r="C442" s="114">
        <v>26</v>
      </c>
    </row>
    <row r="443" spans="1:3">
      <c r="A443" s="114">
        <v>442</v>
      </c>
      <c r="B443" s="114" t="s">
        <v>39</v>
      </c>
      <c r="C443" s="114">
        <v>27</v>
      </c>
    </row>
    <row r="444" spans="1:3">
      <c r="A444" s="114">
        <v>443</v>
      </c>
      <c r="B444" s="114" t="s">
        <v>39</v>
      </c>
      <c r="C444" s="114">
        <v>28</v>
      </c>
    </row>
    <row r="445" spans="1:3">
      <c r="A445" s="114">
        <v>444</v>
      </c>
      <c r="B445" s="114" t="s">
        <v>39</v>
      </c>
      <c r="C445" s="114">
        <v>29</v>
      </c>
    </row>
    <row r="446" spans="1:3">
      <c r="A446" s="114">
        <v>445</v>
      </c>
      <c r="B446" s="114" t="s">
        <v>39</v>
      </c>
      <c r="C446" s="114">
        <v>30</v>
      </c>
    </row>
    <row r="447" spans="1:3">
      <c r="A447" s="167">
        <v>446</v>
      </c>
      <c r="B447" s="167" t="s">
        <v>40</v>
      </c>
      <c r="C447" s="167">
        <v>1</v>
      </c>
    </row>
    <row r="448" spans="1:3">
      <c r="A448" s="167">
        <v>447</v>
      </c>
      <c r="B448" s="167" t="s">
        <v>40</v>
      </c>
      <c r="C448" s="167">
        <v>2</v>
      </c>
    </row>
    <row r="449" spans="1:3">
      <c r="A449" s="167">
        <v>448</v>
      </c>
      <c r="B449" s="167" t="s">
        <v>40</v>
      </c>
      <c r="C449" s="167">
        <v>3</v>
      </c>
    </row>
    <row r="450" spans="1:3">
      <c r="A450" s="167">
        <v>449</v>
      </c>
      <c r="B450" s="167" t="s">
        <v>40</v>
      </c>
      <c r="C450" s="167">
        <v>4</v>
      </c>
    </row>
    <row r="451" spans="1:3">
      <c r="A451" s="167">
        <v>450</v>
      </c>
      <c r="B451" s="167" t="s">
        <v>40</v>
      </c>
      <c r="C451" s="167">
        <v>5</v>
      </c>
    </row>
    <row r="452" spans="1:3">
      <c r="A452" s="167">
        <v>451</v>
      </c>
      <c r="B452" s="167" t="s">
        <v>40</v>
      </c>
      <c r="C452" s="167">
        <v>6</v>
      </c>
    </row>
    <row r="453" spans="1:3">
      <c r="A453" s="167">
        <v>452</v>
      </c>
      <c r="B453" s="167" t="s">
        <v>40</v>
      </c>
      <c r="C453" s="167">
        <v>7</v>
      </c>
    </row>
    <row r="454" spans="1:3">
      <c r="A454" s="167">
        <v>453</v>
      </c>
      <c r="B454" s="167" t="s">
        <v>40</v>
      </c>
      <c r="C454" s="167">
        <v>8</v>
      </c>
    </row>
    <row r="455" spans="1:3">
      <c r="A455" s="167">
        <v>454</v>
      </c>
      <c r="B455" s="167" t="s">
        <v>40</v>
      </c>
      <c r="C455" s="167">
        <v>9</v>
      </c>
    </row>
    <row r="456" spans="1:3">
      <c r="A456" s="167">
        <v>455</v>
      </c>
      <c r="B456" s="167" t="s">
        <v>40</v>
      </c>
      <c r="C456" s="167">
        <v>10</v>
      </c>
    </row>
    <row r="457" spans="1:3">
      <c r="A457" s="167">
        <v>456</v>
      </c>
      <c r="B457" s="167" t="s">
        <v>40</v>
      </c>
      <c r="C457" s="167">
        <v>11</v>
      </c>
    </row>
    <row r="458" spans="1:3">
      <c r="A458" s="167">
        <v>457</v>
      </c>
      <c r="B458" s="167" t="s">
        <v>40</v>
      </c>
      <c r="C458" s="167">
        <v>12</v>
      </c>
    </row>
    <row r="459" spans="1:3">
      <c r="A459" s="167">
        <v>458</v>
      </c>
      <c r="B459" s="167" t="s">
        <v>40</v>
      </c>
      <c r="C459" s="167">
        <v>13</v>
      </c>
    </row>
    <row r="460" spans="1:3">
      <c r="A460" s="167">
        <v>459</v>
      </c>
      <c r="B460" s="167" t="s">
        <v>40</v>
      </c>
      <c r="C460" s="167">
        <v>14</v>
      </c>
    </row>
    <row r="461" spans="1:3">
      <c r="A461" s="167">
        <v>460</v>
      </c>
      <c r="B461" s="167" t="s">
        <v>40</v>
      </c>
      <c r="C461" s="167">
        <v>15</v>
      </c>
    </row>
    <row r="462" spans="1:3">
      <c r="A462" s="167">
        <v>461</v>
      </c>
      <c r="B462" s="167" t="s">
        <v>40</v>
      </c>
      <c r="C462" s="167">
        <v>16</v>
      </c>
    </row>
    <row r="463" spans="1:3">
      <c r="A463" s="167">
        <v>462</v>
      </c>
      <c r="B463" s="167" t="s">
        <v>40</v>
      </c>
      <c r="C463" s="167">
        <v>17</v>
      </c>
    </row>
    <row r="464" spans="1:3">
      <c r="A464" s="167">
        <v>463</v>
      </c>
      <c r="B464" s="167" t="s">
        <v>40</v>
      </c>
      <c r="C464" s="167">
        <v>18</v>
      </c>
    </row>
    <row r="465" spans="1:3">
      <c r="A465" s="167">
        <v>464</v>
      </c>
      <c r="B465" s="167" t="s">
        <v>40</v>
      </c>
      <c r="C465" s="167">
        <v>19</v>
      </c>
    </row>
    <row r="466" spans="1:3">
      <c r="A466" s="167">
        <v>465</v>
      </c>
      <c r="B466" s="167" t="s">
        <v>40</v>
      </c>
      <c r="C466" s="167">
        <v>20</v>
      </c>
    </row>
    <row r="467" spans="1:3">
      <c r="A467" s="114">
        <v>466</v>
      </c>
      <c r="B467" s="114" t="s">
        <v>41</v>
      </c>
      <c r="C467" s="114">
        <v>1</v>
      </c>
    </row>
    <row r="468" spans="1:3">
      <c r="A468" s="114">
        <v>467</v>
      </c>
      <c r="B468" s="114" t="s">
        <v>41</v>
      </c>
      <c r="C468" s="114">
        <v>2</v>
      </c>
    </row>
    <row r="469" spans="1:3">
      <c r="A469" s="114">
        <v>468</v>
      </c>
      <c r="B469" s="114" t="s">
        <v>41</v>
      </c>
      <c r="C469" s="114">
        <v>3</v>
      </c>
    </row>
    <row r="470" spans="1:3">
      <c r="A470" s="114">
        <v>469</v>
      </c>
      <c r="B470" s="114" t="s">
        <v>41</v>
      </c>
      <c r="C470" s="114">
        <v>4</v>
      </c>
    </row>
    <row r="471" spans="1:3">
      <c r="A471" s="114">
        <v>470</v>
      </c>
      <c r="B471" s="114" t="s">
        <v>41</v>
      </c>
      <c r="C471" s="114">
        <v>5</v>
      </c>
    </row>
    <row r="472" spans="1:3">
      <c r="A472" s="114">
        <v>471</v>
      </c>
      <c r="B472" s="114" t="s">
        <v>41</v>
      </c>
      <c r="C472" s="114">
        <v>6</v>
      </c>
    </row>
    <row r="473" spans="1:3">
      <c r="A473" s="114">
        <v>472</v>
      </c>
      <c r="B473" s="114" t="s">
        <v>41</v>
      </c>
      <c r="C473" s="114">
        <v>7</v>
      </c>
    </row>
    <row r="474" spans="1:3">
      <c r="A474" s="114">
        <v>473</v>
      </c>
      <c r="B474" s="114" t="s">
        <v>41</v>
      </c>
      <c r="C474" s="114">
        <v>8</v>
      </c>
    </row>
    <row r="475" spans="1:3">
      <c r="A475" s="114">
        <v>474</v>
      </c>
      <c r="B475" s="114" t="s">
        <v>41</v>
      </c>
      <c r="C475" s="114">
        <v>9</v>
      </c>
    </row>
    <row r="476" spans="1:3">
      <c r="A476" s="114">
        <v>475</v>
      </c>
      <c r="B476" s="114" t="s">
        <v>41</v>
      </c>
      <c r="C476" s="114">
        <v>10</v>
      </c>
    </row>
    <row r="477" spans="1:3">
      <c r="A477" s="114">
        <v>476</v>
      </c>
      <c r="B477" s="114" t="s">
        <v>41</v>
      </c>
      <c r="C477" s="114">
        <v>11</v>
      </c>
    </row>
    <row r="478" spans="1:3">
      <c r="A478" s="114">
        <v>477</v>
      </c>
      <c r="B478" s="114" t="s">
        <v>41</v>
      </c>
      <c r="C478" s="114">
        <v>12</v>
      </c>
    </row>
    <row r="479" spans="1:3">
      <c r="A479" s="114">
        <v>478</v>
      </c>
      <c r="B479" s="114" t="s">
        <v>41</v>
      </c>
      <c r="C479" s="114">
        <v>13</v>
      </c>
    </row>
    <row r="480" spans="1:3">
      <c r="A480" s="114">
        <v>479</v>
      </c>
      <c r="B480" s="114" t="s">
        <v>41</v>
      </c>
      <c r="C480" s="114">
        <v>14</v>
      </c>
    </row>
    <row r="481" spans="1:3">
      <c r="A481" s="114">
        <v>480</v>
      </c>
      <c r="B481" s="114" t="s">
        <v>41</v>
      </c>
      <c r="C481" s="114">
        <v>15</v>
      </c>
    </row>
    <row r="482" spans="1:3">
      <c r="A482" s="114">
        <v>481</v>
      </c>
      <c r="B482" s="114" t="s">
        <v>41</v>
      </c>
      <c r="C482" s="114">
        <v>16</v>
      </c>
    </row>
    <row r="483" spans="1:3">
      <c r="A483" s="114">
        <v>482</v>
      </c>
      <c r="B483" s="114" t="s">
        <v>41</v>
      </c>
      <c r="C483" s="114">
        <v>17</v>
      </c>
    </row>
    <row r="484" spans="1:3">
      <c r="A484" s="114">
        <v>483</v>
      </c>
      <c r="B484" s="114" t="s">
        <v>41</v>
      </c>
      <c r="C484" s="114">
        <v>18</v>
      </c>
    </row>
    <row r="485" spans="1:3">
      <c r="A485" s="114">
        <v>484</v>
      </c>
      <c r="B485" s="114" t="s">
        <v>41</v>
      </c>
      <c r="C485" s="114">
        <v>19</v>
      </c>
    </row>
    <row r="486" spans="1:3">
      <c r="A486" s="114">
        <v>485</v>
      </c>
      <c r="B486" s="114" t="s">
        <v>41</v>
      </c>
      <c r="C486" s="114">
        <v>20</v>
      </c>
    </row>
    <row r="487" spans="1:3">
      <c r="A487" s="167">
        <v>486</v>
      </c>
      <c r="B487" s="167" t="s">
        <v>42</v>
      </c>
      <c r="C487" s="167">
        <v>1</v>
      </c>
    </row>
    <row r="488" spans="1:3">
      <c r="A488" s="167">
        <v>487</v>
      </c>
      <c r="B488" s="167" t="s">
        <v>42</v>
      </c>
      <c r="C488" s="167">
        <v>2</v>
      </c>
    </row>
    <row r="489" spans="1:3">
      <c r="A489" s="167">
        <v>488</v>
      </c>
      <c r="B489" s="167" t="s">
        <v>42</v>
      </c>
      <c r="C489" s="167">
        <v>3</v>
      </c>
    </row>
    <row r="490" spans="1:3">
      <c r="A490" s="167">
        <v>489</v>
      </c>
      <c r="B490" s="167" t="s">
        <v>42</v>
      </c>
      <c r="C490" s="167">
        <v>4</v>
      </c>
    </row>
    <row r="491" spans="1:3">
      <c r="A491" s="167">
        <v>490</v>
      </c>
      <c r="B491" s="167" t="s">
        <v>42</v>
      </c>
      <c r="C491" s="167">
        <v>5</v>
      </c>
    </row>
    <row r="492" spans="1:3">
      <c r="A492" s="167">
        <v>491</v>
      </c>
      <c r="B492" s="167" t="s">
        <v>42</v>
      </c>
      <c r="C492" s="167">
        <v>6</v>
      </c>
    </row>
    <row r="493" spans="1:3">
      <c r="A493" s="167">
        <v>492</v>
      </c>
      <c r="B493" s="167" t="s">
        <v>42</v>
      </c>
      <c r="C493" s="167">
        <v>7</v>
      </c>
    </row>
    <row r="494" spans="1:3">
      <c r="A494" s="167">
        <v>493</v>
      </c>
      <c r="B494" s="167" t="s">
        <v>42</v>
      </c>
      <c r="C494" s="167">
        <v>8</v>
      </c>
    </row>
    <row r="495" spans="1:3">
      <c r="A495" s="167">
        <v>494</v>
      </c>
      <c r="B495" s="167" t="s">
        <v>42</v>
      </c>
      <c r="C495" s="167">
        <v>9</v>
      </c>
    </row>
    <row r="496" spans="1:3">
      <c r="A496" s="167">
        <v>495</v>
      </c>
      <c r="B496" s="167" t="s">
        <v>42</v>
      </c>
      <c r="C496" s="167">
        <v>10</v>
      </c>
    </row>
    <row r="497" spans="1:3">
      <c r="A497" s="167">
        <v>496</v>
      </c>
      <c r="B497" s="167" t="s">
        <v>42</v>
      </c>
      <c r="C497" s="167">
        <v>11</v>
      </c>
    </row>
    <row r="498" spans="1:3">
      <c r="A498" s="167">
        <v>497</v>
      </c>
      <c r="B498" s="167" t="s">
        <v>42</v>
      </c>
      <c r="C498" s="167">
        <v>12</v>
      </c>
    </row>
    <row r="499" spans="1:3">
      <c r="A499" s="167">
        <v>498</v>
      </c>
      <c r="B499" s="167" t="s">
        <v>42</v>
      </c>
      <c r="C499" s="167">
        <v>13</v>
      </c>
    </row>
    <row r="500" spans="1:3">
      <c r="A500" s="167">
        <v>499</v>
      </c>
      <c r="B500" s="167" t="s">
        <v>42</v>
      </c>
      <c r="C500" s="167">
        <v>14</v>
      </c>
    </row>
    <row r="501" spans="1:3">
      <c r="A501" s="167">
        <v>500</v>
      </c>
      <c r="B501" s="167" t="s">
        <v>42</v>
      </c>
      <c r="C501" s="167">
        <v>15</v>
      </c>
    </row>
    <row r="502" spans="1:3">
      <c r="A502" s="167">
        <v>501</v>
      </c>
      <c r="B502" s="167" t="s">
        <v>42</v>
      </c>
      <c r="C502" s="167">
        <v>16</v>
      </c>
    </row>
    <row r="503" spans="1:3">
      <c r="A503" s="167">
        <v>502</v>
      </c>
      <c r="B503" s="167" t="s">
        <v>42</v>
      </c>
      <c r="C503" s="167">
        <v>17</v>
      </c>
    </row>
    <row r="504" spans="1:3">
      <c r="A504" s="167">
        <v>503</v>
      </c>
      <c r="B504" s="167" t="s">
        <v>42</v>
      </c>
      <c r="C504" s="167">
        <v>18</v>
      </c>
    </row>
    <row r="505" spans="1:3">
      <c r="A505" s="167">
        <v>504</v>
      </c>
      <c r="B505" s="167" t="s">
        <v>42</v>
      </c>
      <c r="C505" s="167">
        <v>19</v>
      </c>
    </row>
    <row r="506" spans="1:3">
      <c r="A506" s="167">
        <v>505</v>
      </c>
      <c r="B506" s="167" t="s">
        <v>42</v>
      </c>
      <c r="C506" s="167">
        <v>20</v>
      </c>
    </row>
    <row r="507" spans="1:3">
      <c r="A507" s="167">
        <v>506</v>
      </c>
      <c r="B507" s="167" t="s">
        <v>42</v>
      </c>
      <c r="C507" s="167">
        <v>21</v>
      </c>
    </row>
    <row r="508" spans="1:3">
      <c r="A508" s="167">
        <v>507</v>
      </c>
      <c r="B508" s="167" t="s">
        <v>42</v>
      </c>
      <c r="C508" s="167">
        <v>22</v>
      </c>
    </row>
    <row r="509" spans="1:3">
      <c r="A509" s="167">
        <v>508</v>
      </c>
      <c r="B509" s="167" t="s">
        <v>42</v>
      </c>
      <c r="C509" s="167">
        <v>23</v>
      </c>
    </row>
    <row r="510" spans="1:3">
      <c r="A510" s="167">
        <v>509</v>
      </c>
      <c r="B510" s="167" t="s">
        <v>42</v>
      </c>
      <c r="C510" s="167">
        <v>24</v>
      </c>
    </row>
    <row r="511" spans="1:3">
      <c r="A511" s="167">
        <v>510</v>
      </c>
      <c r="B511" s="167" t="s">
        <v>42</v>
      </c>
      <c r="C511" s="167">
        <v>25</v>
      </c>
    </row>
    <row r="512" spans="1:3">
      <c r="A512" s="114">
        <v>511</v>
      </c>
      <c r="B512" s="114" t="s">
        <v>42</v>
      </c>
      <c r="C512" s="114">
        <v>26</v>
      </c>
    </row>
    <row r="513" spans="1:3">
      <c r="A513" s="114">
        <v>512</v>
      </c>
      <c r="B513" s="114" t="s">
        <v>42</v>
      </c>
      <c r="C513" s="114">
        <v>27</v>
      </c>
    </row>
    <row r="514" spans="1:3">
      <c r="A514" s="114">
        <v>513</v>
      </c>
      <c r="B514" s="114" t="s">
        <v>42</v>
      </c>
      <c r="C514" s="114">
        <v>28</v>
      </c>
    </row>
    <row r="515" spans="1:3">
      <c r="A515" s="114">
        <v>514</v>
      </c>
      <c r="B515" s="114" t="s">
        <v>42</v>
      </c>
      <c r="C515" s="114">
        <v>29</v>
      </c>
    </row>
    <row r="516" spans="1:3">
      <c r="A516" s="114">
        <v>515</v>
      </c>
      <c r="B516" s="114" t="s">
        <v>42</v>
      </c>
      <c r="C516" s="114">
        <v>30</v>
      </c>
    </row>
    <row r="517" spans="1:3">
      <c r="A517" s="114">
        <v>516</v>
      </c>
      <c r="B517" s="114" t="s">
        <v>42</v>
      </c>
      <c r="C517" s="114">
        <v>31</v>
      </c>
    </row>
    <row r="518" spans="1:3">
      <c r="A518" s="114">
        <v>517</v>
      </c>
      <c r="B518" s="114" t="s">
        <v>42</v>
      </c>
      <c r="C518" s="114">
        <v>32</v>
      </c>
    </row>
    <row r="519" spans="1:3">
      <c r="A519" s="114">
        <v>518</v>
      </c>
      <c r="B519" s="114" t="s">
        <v>42</v>
      </c>
      <c r="C519" s="114">
        <v>33</v>
      </c>
    </row>
    <row r="520" spans="1:3">
      <c r="A520" s="114">
        <v>519</v>
      </c>
      <c r="B520" s="114" t="s">
        <v>42</v>
      </c>
      <c r="C520" s="114">
        <v>34</v>
      </c>
    </row>
    <row r="521" spans="1:3">
      <c r="A521" s="114">
        <v>520</v>
      </c>
      <c r="B521" s="114" t="s">
        <v>42</v>
      </c>
      <c r="C521" s="114">
        <v>35</v>
      </c>
    </row>
    <row r="522" spans="1:3">
      <c r="A522" s="114">
        <v>521</v>
      </c>
      <c r="B522" s="114" t="s">
        <v>42</v>
      </c>
      <c r="C522" s="114">
        <v>36</v>
      </c>
    </row>
    <row r="523" spans="1:3">
      <c r="A523" s="114">
        <v>522</v>
      </c>
      <c r="B523" s="114" t="s">
        <v>42</v>
      </c>
      <c r="C523" s="114">
        <v>37</v>
      </c>
    </row>
    <row r="524" spans="1:3">
      <c r="A524" s="114">
        <v>523</v>
      </c>
      <c r="B524" s="114" t="s">
        <v>42</v>
      </c>
      <c r="C524" s="114">
        <v>38</v>
      </c>
    </row>
    <row r="525" spans="1:3">
      <c r="A525" s="114">
        <v>524</v>
      </c>
      <c r="B525" s="114" t="s">
        <v>42</v>
      </c>
      <c r="C525" s="114">
        <v>39</v>
      </c>
    </row>
    <row r="526" spans="1:3">
      <c r="A526" s="114">
        <v>525</v>
      </c>
      <c r="B526" s="114" t="s">
        <v>42</v>
      </c>
      <c r="C526" s="114">
        <v>40</v>
      </c>
    </row>
    <row r="527" spans="1:3">
      <c r="A527" s="114">
        <v>526</v>
      </c>
      <c r="B527" s="114" t="s">
        <v>42</v>
      </c>
      <c r="C527" s="114">
        <v>41</v>
      </c>
    </row>
    <row r="528" spans="1:3">
      <c r="A528" s="114">
        <v>527</v>
      </c>
      <c r="B528" s="114" t="s">
        <v>42</v>
      </c>
      <c r="C528" s="114">
        <v>42</v>
      </c>
    </row>
    <row r="529" spans="1:3">
      <c r="A529" s="114">
        <v>528</v>
      </c>
      <c r="B529" s="114" t="s">
        <v>42</v>
      </c>
      <c r="C529" s="114">
        <v>43</v>
      </c>
    </row>
    <row r="530" spans="1:3">
      <c r="A530" s="114">
        <v>529</v>
      </c>
      <c r="B530" s="114" t="s">
        <v>42</v>
      </c>
      <c r="C530" s="114">
        <v>44</v>
      </c>
    </row>
    <row r="531" spans="1:3">
      <c r="A531" s="114">
        <v>530</v>
      </c>
      <c r="B531" s="114" t="s">
        <v>42</v>
      </c>
      <c r="C531" s="114">
        <v>45</v>
      </c>
    </row>
    <row r="532" spans="1:3">
      <c r="A532" s="114">
        <v>531</v>
      </c>
      <c r="B532" s="114" t="s">
        <v>42</v>
      </c>
      <c r="C532" s="114">
        <v>46</v>
      </c>
    </row>
    <row r="533" spans="1:3">
      <c r="A533" s="114">
        <v>532</v>
      </c>
      <c r="B533" s="114" t="s">
        <v>42</v>
      </c>
      <c r="C533" s="114">
        <v>47</v>
      </c>
    </row>
    <row r="534" spans="1:3">
      <c r="A534" s="114">
        <v>533</v>
      </c>
      <c r="B534" s="114" t="s">
        <v>42</v>
      </c>
      <c r="C534" s="114">
        <v>48</v>
      </c>
    </row>
    <row r="535" spans="1:3">
      <c r="A535" s="114">
        <v>534</v>
      </c>
      <c r="B535" s="114" t="s">
        <v>42</v>
      </c>
      <c r="C535" s="114">
        <v>49</v>
      </c>
    </row>
    <row r="536" spans="1:3">
      <c r="A536" s="114">
        <v>535</v>
      </c>
      <c r="B536" s="114" t="s">
        <v>42</v>
      </c>
      <c r="C536" s="114">
        <v>50</v>
      </c>
    </row>
    <row r="537" spans="1:3">
      <c r="A537" s="167">
        <v>536</v>
      </c>
      <c r="B537" s="167" t="s">
        <v>43</v>
      </c>
      <c r="C537" s="167">
        <v>1</v>
      </c>
    </row>
    <row r="538" spans="1:3">
      <c r="A538" s="167">
        <v>537</v>
      </c>
      <c r="B538" s="167" t="s">
        <v>43</v>
      </c>
      <c r="C538" s="167">
        <v>2</v>
      </c>
    </row>
    <row r="539" spans="1:3">
      <c r="A539" s="167">
        <v>538</v>
      </c>
      <c r="B539" s="167" t="s">
        <v>43</v>
      </c>
      <c r="C539" s="167">
        <v>3</v>
      </c>
    </row>
    <row r="540" spans="1:3">
      <c r="A540" s="167">
        <v>539</v>
      </c>
      <c r="B540" s="167" t="s">
        <v>43</v>
      </c>
      <c r="C540" s="167">
        <v>4</v>
      </c>
    </row>
    <row r="541" spans="1:3">
      <c r="A541" s="167">
        <v>540</v>
      </c>
      <c r="B541" s="167" t="s">
        <v>43</v>
      </c>
      <c r="C541" s="167">
        <v>5</v>
      </c>
    </row>
    <row r="542" spans="1:3">
      <c r="A542" s="167">
        <v>541</v>
      </c>
      <c r="B542" s="167" t="s">
        <v>43</v>
      </c>
      <c r="C542" s="167">
        <v>6</v>
      </c>
    </row>
    <row r="543" spans="1:3">
      <c r="A543" s="167">
        <v>542</v>
      </c>
      <c r="B543" s="167" t="s">
        <v>43</v>
      </c>
      <c r="C543" s="167">
        <v>7</v>
      </c>
    </row>
    <row r="544" spans="1:3">
      <c r="A544" s="167">
        <v>543</v>
      </c>
      <c r="B544" s="167" t="s">
        <v>43</v>
      </c>
      <c r="C544" s="167">
        <v>8</v>
      </c>
    </row>
    <row r="545" spans="1:3">
      <c r="A545" s="167">
        <v>544</v>
      </c>
      <c r="B545" s="167" t="s">
        <v>43</v>
      </c>
      <c r="C545" s="167">
        <v>9</v>
      </c>
    </row>
    <row r="546" spans="1:3">
      <c r="A546" s="167">
        <v>545</v>
      </c>
      <c r="B546" s="167" t="s">
        <v>43</v>
      </c>
      <c r="C546" s="167">
        <v>10</v>
      </c>
    </row>
    <row r="547" spans="1:3">
      <c r="A547" s="167">
        <v>546</v>
      </c>
      <c r="B547" s="167" t="s">
        <v>43</v>
      </c>
      <c r="C547" s="167">
        <v>11</v>
      </c>
    </row>
    <row r="548" spans="1:3">
      <c r="A548" s="167">
        <v>547</v>
      </c>
      <c r="B548" s="167" t="s">
        <v>43</v>
      </c>
      <c r="C548" s="167">
        <v>12</v>
      </c>
    </row>
    <row r="549" spans="1:3">
      <c r="A549" s="167">
        <v>548</v>
      </c>
      <c r="B549" s="167" t="s">
        <v>43</v>
      </c>
      <c r="C549" s="167">
        <v>13</v>
      </c>
    </row>
    <row r="550" spans="1:3">
      <c r="A550" s="167">
        <v>549</v>
      </c>
      <c r="B550" s="167" t="s">
        <v>43</v>
      </c>
      <c r="C550" s="167">
        <v>14</v>
      </c>
    </row>
    <row r="551" spans="1:3">
      <c r="A551" s="167">
        <v>550</v>
      </c>
      <c r="B551" s="167" t="s">
        <v>43</v>
      </c>
      <c r="C551" s="167">
        <v>15</v>
      </c>
    </row>
    <row r="552" spans="1:3">
      <c r="A552" s="114">
        <v>551</v>
      </c>
      <c r="B552" s="114" t="s">
        <v>44</v>
      </c>
      <c r="C552" s="114">
        <v>1</v>
      </c>
    </row>
    <row r="553" spans="1:3">
      <c r="A553" s="114">
        <v>552</v>
      </c>
      <c r="B553" s="114" t="s">
        <v>44</v>
      </c>
      <c r="C553" s="114">
        <v>2</v>
      </c>
    </row>
    <row r="554" spans="1:3">
      <c r="A554" s="114">
        <v>553</v>
      </c>
      <c r="B554" s="114" t="s">
        <v>44</v>
      </c>
      <c r="C554" s="114">
        <v>3</v>
      </c>
    </row>
    <row r="555" spans="1:3">
      <c r="A555" s="114">
        <v>554</v>
      </c>
      <c r="B555" s="114" t="s">
        <v>44</v>
      </c>
      <c r="C555" s="114">
        <v>4</v>
      </c>
    </row>
    <row r="556" spans="1:3">
      <c r="A556" s="114">
        <v>555</v>
      </c>
      <c r="B556" s="114" t="s">
        <v>44</v>
      </c>
      <c r="C556" s="114">
        <v>5</v>
      </c>
    </row>
    <row r="557" spans="1:3">
      <c r="A557" s="114">
        <v>556</v>
      </c>
      <c r="B557" s="114" t="s">
        <v>44</v>
      </c>
      <c r="C557" s="114">
        <v>6</v>
      </c>
    </row>
    <row r="558" spans="1:3">
      <c r="A558" s="114">
        <v>557</v>
      </c>
      <c r="B558" s="114" t="s">
        <v>44</v>
      </c>
      <c r="C558" s="114">
        <v>7</v>
      </c>
    </row>
    <row r="559" spans="1:3">
      <c r="A559" s="114">
        <v>558</v>
      </c>
      <c r="B559" s="114" t="s">
        <v>44</v>
      </c>
      <c r="C559" s="114">
        <v>8</v>
      </c>
    </row>
    <row r="560" spans="1:3">
      <c r="A560" s="114">
        <v>559</v>
      </c>
      <c r="B560" s="114" t="s">
        <v>44</v>
      </c>
      <c r="C560" s="114">
        <v>9</v>
      </c>
    </row>
    <row r="561" spans="1:3">
      <c r="A561" s="114">
        <v>560</v>
      </c>
      <c r="B561" s="114" t="s">
        <v>44</v>
      </c>
      <c r="C561" s="114">
        <v>10</v>
      </c>
    </row>
    <row r="562" spans="1:3">
      <c r="A562" s="114">
        <v>561</v>
      </c>
      <c r="B562" s="114" t="s">
        <v>44</v>
      </c>
      <c r="C562" s="114">
        <v>11</v>
      </c>
    </row>
    <row r="563" spans="1:3">
      <c r="A563" s="114">
        <v>562</v>
      </c>
      <c r="B563" s="114" t="s">
        <v>44</v>
      </c>
      <c r="C563" s="114">
        <v>12</v>
      </c>
    </row>
    <row r="564" spans="1:3">
      <c r="A564" s="114">
        <v>563</v>
      </c>
      <c r="B564" s="114" t="s">
        <v>44</v>
      </c>
      <c r="C564" s="114">
        <v>13</v>
      </c>
    </row>
    <row r="565" spans="1:3">
      <c r="A565" s="114">
        <v>564</v>
      </c>
      <c r="B565" s="114" t="s">
        <v>44</v>
      </c>
      <c r="C565" s="114">
        <v>14</v>
      </c>
    </row>
    <row r="566" spans="1:3">
      <c r="A566" s="114">
        <v>565</v>
      </c>
      <c r="B566" s="114" t="s">
        <v>44</v>
      </c>
      <c r="C566" s="114">
        <v>15</v>
      </c>
    </row>
    <row r="567" spans="1:3">
      <c r="A567" s="114">
        <v>566</v>
      </c>
      <c r="B567" s="114" t="s">
        <v>44</v>
      </c>
      <c r="C567" s="114">
        <v>16</v>
      </c>
    </row>
    <row r="568" spans="1:3">
      <c r="A568" s="114">
        <v>567</v>
      </c>
      <c r="B568" s="114" t="s">
        <v>44</v>
      </c>
      <c r="C568" s="114">
        <v>17</v>
      </c>
    </row>
    <row r="569" spans="1:3">
      <c r="A569" s="114">
        <v>568</v>
      </c>
      <c r="B569" s="114" t="s">
        <v>44</v>
      </c>
      <c r="C569" s="114">
        <v>18</v>
      </c>
    </row>
    <row r="570" spans="1:3">
      <c r="A570" s="114">
        <v>569</v>
      </c>
      <c r="B570" s="114" t="s">
        <v>44</v>
      </c>
      <c r="C570" s="114">
        <v>19</v>
      </c>
    </row>
    <row r="571" spans="1:3">
      <c r="A571" s="114">
        <v>570</v>
      </c>
      <c r="B571" s="114" t="s">
        <v>44</v>
      </c>
      <c r="C571" s="114">
        <v>20</v>
      </c>
    </row>
    <row r="572" spans="1:3">
      <c r="A572" s="167">
        <v>571</v>
      </c>
      <c r="B572" s="167" t="s">
        <v>45</v>
      </c>
      <c r="C572" s="167">
        <v>1</v>
      </c>
    </row>
    <row r="573" spans="1:3">
      <c r="A573" s="167">
        <v>572</v>
      </c>
      <c r="B573" s="167" t="s">
        <v>45</v>
      </c>
      <c r="C573" s="167">
        <v>2</v>
      </c>
    </row>
    <row r="574" spans="1:3">
      <c r="A574" s="167">
        <v>573</v>
      </c>
      <c r="B574" s="167" t="s">
        <v>45</v>
      </c>
      <c r="C574" s="167">
        <v>3</v>
      </c>
    </row>
    <row r="575" spans="1:3">
      <c r="A575" s="167">
        <v>574</v>
      </c>
      <c r="B575" s="167" t="s">
        <v>45</v>
      </c>
      <c r="C575" s="167">
        <v>4</v>
      </c>
    </row>
    <row r="576" spans="1:3">
      <c r="A576" s="167">
        <v>575</v>
      </c>
      <c r="B576" s="167" t="s">
        <v>45</v>
      </c>
      <c r="C576" s="167">
        <v>5</v>
      </c>
    </row>
    <row r="577" spans="1:3">
      <c r="A577" s="167">
        <v>576</v>
      </c>
      <c r="B577" s="167" t="s">
        <v>45</v>
      </c>
      <c r="C577" s="167">
        <v>6</v>
      </c>
    </row>
    <row r="578" spans="1:3">
      <c r="A578" s="167">
        <v>577</v>
      </c>
      <c r="B578" s="167" t="s">
        <v>45</v>
      </c>
      <c r="C578" s="167">
        <v>7</v>
      </c>
    </row>
    <row r="579" spans="1:3">
      <c r="A579" s="167">
        <v>578</v>
      </c>
      <c r="B579" s="167" t="s">
        <v>45</v>
      </c>
      <c r="C579" s="167">
        <v>8</v>
      </c>
    </row>
    <row r="580" spans="1:3">
      <c r="A580" s="167">
        <v>579</v>
      </c>
      <c r="B580" s="167" t="s">
        <v>45</v>
      </c>
      <c r="C580" s="167">
        <v>9</v>
      </c>
    </row>
    <row r="581" spans="1:3">
      <c r="A581" s="167">
        <v>580</v>
      </c>
      <c r="B581" s="167" t="s">
        <v>45</v>
      </c>
      <c r="C581" s="167">
        <v>10</v>
      </c>
    </row>
    <row r="582" spans="1:3">
      <c r="A582" s="167">
        <v>581</v>
      </c>
      <c r="B582" s="167" t="s">
        <v>45</v>
      </c>
      <c r="C582" s="167">
        <v>11</v>
      </c>
    </row>
    <row r="583" spans="1:3">
      <c r="A583" s="167">
        <v>582</v>
      </c>
      <c r="B583" s="167" t="s">
        <v>45</v>
      </c>
      <c r="C583" s="167">
        <v>12</v>
      </c>
    </row>
    <row r="584" spans="1:3">
      <c r="A584" s="167">
        <v>583</v>
      </c>
      <c r="B584" s="167" t="s">
        <v>45</v>
      </c>
      <c r="C584" s="167">
        <v>13</v>
      </c>
    </row>
    <row r="585" spans="1:3">
      <c r="A585" s="167">
        <v>584</v>
      </c>
      <c r="B585" s="167" t="s">
        <v>45</v>
      </c>
      <c r="C585" s="167">
        <v>14</v>
      </c>
    </row>
    <row r="586" spans="1:3">
      <c r="A586" s="167">
        <v>585</v>
      </c>
      <c r="B586" s="167" t="s">
        <v>45</v>
      </c>
      <c r="C586" s="167">
        <v>15</v>
      </c>
    </row>
    <row r="587" spans="1:3">
      <c r="A587" s="167">
        <v>586</v>
      </c>
      <c r="B587" s="167" t="s">
        <v>45</v>
      </c>
      <c r="C587" s="167">
        <v>16</v>
      </c>
    </row>
    <row r="588" spans="1:3">
      <c r="A588" s="167">
        <v>587</v>
      </c>
      <c r="B588" s="167" t="s">
        <v>45</v>
      </c>
      <c r="C588" s="167">
        <v>17</v>
      </c>
    </row>
    <row r="589" spans="1:3">
      <c r="A589" s="167">
        <v>588</v>
      </c>
      <c r="B589" s="167" t="s">
        <v>45</v>
      </c>
      <c r="C589" s="167">
        <v>18</v>
      </c>
    </row>
    <row r="590" spans="1:3">
      <c r="A590" s="167">
        <v>589</v>
      </c>
      <c r="B590" s="167" t="s">
        <v>45</v>
      </c>
      <c r="C590" s="167">
        <v>19</v>
      </c>
    </row>
    <row r="591" spans="1:3">
      <c r="A591" s="167">
        <v>590</v>
      </c>
      <c r="B591" s="167" t="s">
        <v>45</v>
      </c>
      <c r="C591" s="167">
        <v>20</v>
      </c>
    </row>
    <row r="592" spans="1:3">
      <c r="A592" s="114">
        <v>591</v>
      </c>
      <c r="B592" s="114" t="s">
        <v>46</v>
      </c>
      <c r="C592" s="114">
        <v>1</v>
      </c>
    </row>
    <row r="593" spans="1:3">
      <c r="A593" s="114">
        <v>592</v>
      </c>
      <c r="B593" s="114" t="s">
        <v>46</v>
      </c>
      <c r="C593" s="114">
        <v>2</v>
      </c>
    </row>
    <row r="594" spans="1:3">
      <c r="A594" s="114">
        <v>593</v>
      </c>
      <c r="B594" s="114" t="s">
        <v>46</v>
      </c>
      <c r="C594" s="114">
        <v>3</v>
      </c>
    </row>
    <row r="595" spans="1:3">
      <c r="A595" s="114">
        <v>594</v>
      </c>
      <c r="B595" s="114" t="s">
        <v>46</v>
      </c>
      <c r="C595" s="114">
        <v>4</v>
      </c>
    </row>
    <row r="596" spans="1:3">
      <c r="A596" s="114">
        <v>595</v>
      </c>
      <c r="B596" s="114" t="s">
        <v>46</v>
      </c>
      <c r="C596" s="114">
        <v>5</v>
      </c>
    </row>
    <row r="597" spans="1:3">
      <c r="A597" s="114">
        <v>596</v>
      </c>
      <c r="B597" s="114" t="s">
        <v>46</v>
      </c>
      <c r="C597" s="114">
        <v>6</v>
      </c>
    </row>
    <row r="598" spans="1:3">
      <c r="A598" s="114">
        <v>597</v>
      </c>
      <c r="B598" s="114" t="s">
        <v>46</v>
      </c>
      <c r="C598" s="114">
        <v>7</v>
      </c>
    </row>
    <row r="599" spans="1:3">
      <c r="A599" s="114">
        <v>598</v>
      </c>
      <c r="B599" s="114" t="s">
        <v>46</v>
      </c>
      <c r="C599" s="114">
        <v>8</v>
      </c>
    </row>
    <row r="600" spans="1:3">
      <c r="A600" s="114">
        <v>599</v>
      </c>
      <c r="B600" s="114" t="s">
        <v>46</v>
      </c>
      <c r="C600" s="114">
        <v>9</v>
      </c>
    </row>
    <row r="601" spans="1:3">
      <c r="A601" s="114">
        <v>600</v>
      </c>
      <c r="B601" s="114" t="s">
        <v>46</v>
      </c>
      <c r="C601" s="114">
        <v>10</v>
      </c>
    </row>
    <row r="602" spans="1:3">
      <c r="A602" s="114">
        <v>601</v>
      </c>
      <c r="B602" s="114" t="s">
        <v>46</v>
      </c>
      <c r="C602" s="114">
        <v>11</v>
      </c>
    </row>
    <row r="603" spans="1:3">
      <c r="A603" s="114">
        <v>602</v>
      </c>
      <c r="B603" s="114" t="s">
        <v>46</v>
      </c>
      <c r="C603" s="114">
        <v>12</v>
      </c>
    </row>
    <row r="604" spans="1:3">
      <c r="A604" s="114">
        <v>603</v>
      </c>
      <c r="B604" s="114" t="s">
        <v>46</v>
      </c>
      <c r="C604" s="114">
        <v>13</v>
      </c>
    </row>
    <row r="605" spans="1:3">
      <c r="A605" s="114">
        <v>604</v>
      </c>
      <c r="B605" s="114" t="s">
        <v>46</v>
      </c>
      <c r="C605" s="114">
        <v>14</v>
      </c>
    </row>
    <row r="606" spans="1:3">
      <c r="A606" s="114">
        <v>605</v>
      </c>
      <c r="B606" s="114" t="s">
        <v>46</v>
      </c>
      <c r="C606" s="114">
        <v>15</v>
      </c>
    </row>
    <row r="607" spans="1:3">
      <c r="A607" s="167">
        <v>606</v>
      </c>
      <c r="B607" s="167" t="s">
        <v>47</v>
      </c>
      <c r="C607" s="167">
        <v>1</v>
      </c>
    </row>
    <row r="608" spans="1:3">
      <c r="A608" s="167">
        <v>607</v>
      </c>
      <c r="B608" s="167" t="s">
        <v>47</v>
      </c>
      <c r="C608" s="167">
        <v>2</v>
      </c>
    </row>
    <row r="609" spans="1:3">
      <c r="A609" s="167">
        <v>608</v>
      </c>
      <c r="B609" s="167" t="s">
        <v>47</v>
      </c>
      <c r="C609" s="167">
        <v>3</v>
      </c>
    </row>
    <row r="610" spans="1:3">
      <c r="A610" s="167">
        <v>609</v>
      </c>
      <c r="B610" s="167" t="s">
        <v>47</v>
      </c>
      <c r="C610" s="167">
        <v>4</v>
      </c>
    </row>
    <row r="611" spans="1:3">
      <c r="A611" s="167">
        <v>610</v>
      </c>
      <c r="B611" s="167" t="s">
        <v>47</v>
      </c>
      <c r="C611" s="167">
        <v>5</v>
      </c>
    </row>
    <row r="612" spans="1:3">
      <c r="A612" s="167">
        <v>611</v>
      </c>
      <c r="B612" s="167" t="s">
        <v>47</v>
      </c>
      <c r="C612" s="167">
        <v>6</v>
      </c>
    </row>
    <row r="613" spans="1:3">
      <c r="A613" s="167">
        <v>612</v>
      </c>
      <c r="B613" s="167" t="s">
        <v>47</v>
      </c>
      <c r="C613" s="167">
        <v>7</v>
      </c>
    </row>
    <row r="614" spans="1:3">
      <c r="A614" s="167">
        <v>613</v>
      </c>
      <c r="B614" s="167" t="s">
        <v>47</v>
      </c>
      <c r="C614" s="167">
        <v>8</v>
      </c>
    </row>
    <row r="615" spans="1:3">
      <c r="A615" s="167">
        <v>614</v>
      </c>
      <c r="B615" s="167" t="s">
        <v>47</v>
      </c>
      <c r="C615" s="167">
        <v>9</v>
      </c>
    </row>
    <row r="616" spans="1:3">
      <c r="A616" s="167">
        <v>615</v>
      </c>
      <c r="B616" s="167" t="s">
        <v>47</v>
      </c>
      <c r="C616" s="167">
        <v>10</v>
      </c>
    </row>
    <row r="617" spans="1:3">
      <c r="A617" s="167">
        <v>616</v>
      </c>
      <c r="B617" s="167" t="s">
        <v>47</v>
      </c>
      <c r="C617" s="167">
        <v>11</v>
      </c>
    </row>
    <row r="618" spans="1:3">
      <c r="A618" s="167">
        <v>617</v>
      </c>
      <c r="B618" s="167" t="s">
        <v>47</v>
      </c>
      <c r="C618" s="167">
        <v>12</v>
      </c>
    </row>
    <row r="619" spans="1:3">
      <c r="A619" s="167">
        <v>618</v>
      </c>
      <c r="B619" s="167" t="s">
        <v>47</v>
      </c>
      <c r="C619" s="167">
        <v>13</v>
      </c>
    </row>
    <row r="620" spans="1:3">
      <c r="A620" s="167">
        <v>619</v>
      </c>
      <c r="B620" s="167" t="s">
        <v>47</v>
      </c>
      <c r="C620" s="167">
        <v>14</v>
      </c>
    </row>
    <row r="621" spans="1:3">
      <c r="A621" s="167">
        <v>620</v>
      </c>
      <c r="B621" s="167" t="s">
        <v>47</v>
      </c>
      <c r="C621" s="167">
        <v>15</v>
      </c>
    </row>
    <row r="622" spans="1:3">
      <c r="A622" s="114">
        <v>621</v>
      </c>
      <c r="B622" s="114" t="s">
        <v>48</v>
      </c>
      <c r="C622" s="114">
        <v>1</v>
      </c>
    </row>
    <row r="623" spans="1:3">
      <c r="A623" s="114">
        <v>622</v>
      </c>
      <c r="B623" s="114" t="s">
        <v>48</v>
      </c>
      <c r="C623" s="114">
        <v>2</v>
      </c>
    </row>
    <row r="624" spans="1:3">
      <c r="A624" s="114">
        <v>623</v>
      </c>
      <c r="B624" s="114" t="s">
        <v>48</v>
      </c>
      <c r="C624" s="114">
        <v>3</v>
      </c>
    </row>
    <row r="625" spans="1:3">
      <c r="A625" s="114">
        <v>624</v>
      </c>
      <c r="B625" s="114" t="s">
        <v>48</v>
      </c>
      <c r="C625" s="114">
        <v>4</v>
      </c>
    </row>
    <row r="626" spans="1:3">
      <c r="A626" s="114">
        <v>625</v>
      </c>
      <c r="B626" s="114" t="s">
        <v>48</v>
      </c>
      <c r="C626" s="114">
        <v>5</v>
      </c>
    </row>
    <row r="627" spans="1:3">
      <c r="A627" s="114">
        <v>626</v>
      </c>
      <c r="B627" s="114" t="s">
        <v>48</v>
      </c>
      <c r="C627" s="114">
        <v>6</v>
      </c>
    </row>
    <row r="628" spans="1:3">
      <c r="A628" s="114">
        <v>627</v>
      </c>
      <c r="B628" s="114" t="s">
        <v>48</v>
      </c>
      <c r="C628" s="114">
        <v>7</v>
      </c>
    </row>
    <row r="629" spans="1:3">
      <c r="A629" s="114">
        <v>628</v>
      </c>
      <c r="B629" s="114" t="s">
        <v>48</v>
      </c>
      <c r="C629" s="114">
        <v>8</v>
      </c>
    </row>
    <row r="630" spans="1:3">
      <c r="A630" s="114">
        <v>629</v>
      </c>
      <c r="B630" s="114" t="s">
        <v>48</v>
      </c>
      <c r="C630" s="114">
        <v>9</v>
      </c>
    </row>
    <row r="631" spans="1:3">
      <c r="A631" s="114">
        <v>630</v>
      </c>
      <c r="B631" s="114" t="s">
        <v>48</v>
      </c>
      <c r="C631" s="114">
        <v>10</v>
      </c>
    </row>
    <row r="632" spans="1:3">
      <c r="A632" s="114">
        <v>631</v>
      </c>
      <c r="B632" s="114" t="s">
        <v>48</v>
      </c>
      <c r="C632" s="114">
        <v>11</v>
      </c>
    </row>
    <row r="633" spans="1:3">
      <c r="A633" s="114">
        <v>632</v>
      </c>
      <c r="B633" s="114" t="s">
        <v>48</v>
      </c>
      <c r="C633" s="114">
        <v>12</v>
      </c>
    </row>
    <row r="634" spans="1:3">
      <c r="A634" s="114">
        <v>633</v>
      </c>
      <c r="B634" s="114" t="s">
        <v>48</v>
      </c>
      <c r="C634" s="114">
        <v>13</v>
      </c>
    </row>
    <row r="635" spans="1:3">
      <c r="A635" s="114">
        <v>634</v>
      </c>
      <c r="B635" s="114" t="s">
        <v>48</v>
      </c>
      <c r="C635" s="114">
        <v>14</v>
      </c>
    </row>
    <row r="636" spans="1:3">
      <c r="A636" s="114">
        <v>635</v>
      </c>
      <c r="B636" s="114" t="s">
        <v>48</v>
      </c>
      <c r="C636" s="114">
        <v>15</v>
      </c>
    </row>
    <row r="637" spans="1:3">
      <c r="A637" s="114">
        <v>636</v>
      </c>
      <c r="B637" s="114" t="s">
        <v>48</v>
      </c>
      <c r="C637" s="114">
        <v>16</v>
      </c>
    </row>
    <row r="638" spans="1:3">
      <c r="A638" s="114">
        <v>637</v>
      </c>
      <c r="B638" s="114" t="s">
        <v>48</v>
      </c>
      <c r="C638" s="114">
        <v>17</v>
      </c>
    </row>
    <row r="639" spans="1:3">
      <c r="A639" s="114">
        <v>638</v>
      </c>
      <c r="B639" s="114" t="s">
        <v>48</v>
      </c>
      <c r="C639" s="114">
        <v>18</v>
      </c>
    </row>
    <row r="640" spans="1:3">
      <c r="A640" s="114">
        <v>639</v>
      </c>
      <c r="B640" s="114" t="s">
        <v>48</v>
      </c>
      <c r="C640" s="114">
        <v>19</v>
      </c>
    </row>
    <row r="641" spans="1:3">
      <c r="A641" s="114">
        <v>640</v>
      </c>
      <c r="B641" s="114" t="s">
        <v>48</v>
      </c>
      <c r="C641" s="114">
        <v>20</v>
      </c>
    </row>
    <row r="642" spans="1:3">
      <c r="A642" s="167">
        <v>641</v>
      </c>
      <c r="B642" s="167" t="s">
        <v>49</v>
      </c>
      <c r="C642" s="167">
        <v>1</v>
      </c>
    </row>
    <row r="643" spans="1:3">
      <c r="A643" s="167">
        <v>642</v>
      </c>
      <c r="B643" s="167" t="s">
        <v>49</v>
      </c>
      <c r="C643" s="167">
        <v>2</v>
      </c>
    </row>
    <row r="644" spans="1:3">
      <c r="A644" s="167">
        <v>643</v>
      </c>
      <c r="B644" s="167" t="s">
        <v>49</v>
      </c>
      <c r="C644" s="167">
        <v>3</v>
      </c>
    </row>
    <row r="645" spans="1:3">
      <c r="A645" s="167">
        <v>644</v>
      </c>
      <c r="B645" s="167" t="s">
        <v>49</v>
      </c>
      <c r="C645" s="167">
        <v>4</v>
      </c>
    </row>
    <row r="646" spans="1:3">
      <c r="A646" s="167">
        <v>645</v>
      </c>
      <c r="B646" s="167" t="s">
        <v>49</v>
      </c>
      <c r="C646" s="167">
        <v>5</v>
      </c>
    </row>
    <row r="647" spans="1:3">
      <c r="A647" s="167">
        <v>646</v>
      </c>
      <c r="B647" s="167" t="s">
        <v>49</v>
      </c>
      <c r="C647" s="167">
        <v>6</v>
      </c>
    </row>
    <row r="648" spans="1:3">
      <c r="A648" s="167">
        <v>647</v>
      </c>
      <c r="B648" s="167" t="s">
        <v>49</v>
      </c>
      <c r="C648" s="167">
        <v>7</v>
      </c>
    </row>
    <row r="649" spans="1:3">
      <c r="A649" s="167">
        <v>648</v>
      </c>
      <c r="B649" s="167" t="s">
        <v>49</v>
      </c>
      <c r="C649" s="167">
        <v>8</v>
      </c>
    </row>
    <row r="650" spans="1:3">
      <c r="A650" s="167">
        <v>649</v>
      </c>
      <c r="B650" s="167" t="s">
        <v>49</v>
      </c>
      <c r="C650" s="167">
        <v>9</v>
      </c>
    </row>
    <row r="651" spans="1:3">
      <c r="A651" s="167">
        <v>650</v>
      </c>
      <c r="B651" s="167" t="s">
        <v>49</v>
      </c>
      <c r="C651" s="167">
        <v>10</v>
      </c>
    </row>
    <row r="652" spans="1:3">
      <c r="A652" s="167">
        <v>651</v>
      </c>
      <c r="B652" s="167" t="s">
        <v>49</v>
      </c>
      <c r="C652" s="167">
        <v>11</v>
      </c>
    </row>
    <row r="653" spans="1:3">
      <c r="A653" s="167">
        <v>652</v>
      </c>
      <c r="B653" s="167" t="s">
        <v>49</v>
      </c>
      <c r="C653" s="167">
        <v>12</v>
      </c>
    </row>
    <row r="654" spans="1:3">
      <c r="A654" s="167">
        <v>653</v>
      </c>
      <c r="B654" s="167" t="s">
        <v>49</v>
      </c>
      <c r="C654" s="167">
        <v>13</v>
      </c>
    </row>
    <row r="655" spans="1:3">
      <c r="A655" s="167">
        <v>654</v>
      </c>
      <c r="B655" s="167" t="s">
        <v>49</v>
      </c>
      <c r="C655" s="167">
        <v>14</v>
      </c>
    </row>
    <row r="656" spans="1:3">
      <c r="A656" s="167">
        <v>655</v>
      </c>
      <c r="B656" s="167" t="s">
        <v>49</v>
      </c>
      <c r="C656" s="167">
        <v>15</v>
      </c>
    </row>
    <row r="657" spans="1:3">
      <c r="A657" s="167">
        <v>656</v>
      </c>
      <c r="B657" s="167" t="s">
        <v>49</v>
      </c>
      <c r="C657" s="167">
        <v>16</v>
      </c>
    </row>
    <row r="658" spans="1:3">
      <c r="A658" s="167">
        <v>657</v>
      </c>
      <c r="B658" s="167" t="s">
        <v>49</v>
      </c>
      <c r="C658" s="167">
        <v>17</v>
      </c>
    </row>
    <row r="659" spans="1:3">
      <c r="A659" s="167">
        <v>658</v>
      </c>
      <c r="B659" s="167" t="s">
        <v>49</v>
      </c>
      <c r="C659" s="167">
        <v>18</v>
      </c>
    </row>
    <row r="660" spans="1:3">
      <c r="A660" s="167">
        <v>659</v>
      </c>
      <c r="B660" s="167" t="s">
        <v>49</v>
      </c>
      <c r="C660" s="167">
        <v>19</v>
      </c>
    </row>
    <row r="661" spans="1:3">
      <c r="A661" s="167">
        <v>660</v>
      </c>
      <c r="B661" s="167" t="s">
        <v>49</v>
      </c>
      <c r="C661" s="167">
        <v>20</v>
      </c>
    </row>
    <row r="662" spans="1:3">
      <c r="A662" s="114">
        <v>661</v>
      </c>
      <c r="B662" s="114" t="s">
        <v>50</v>
      </c>
      <c r="C662" s="114">
        <v>1</v>
      </c>
    </row>
    <row r="663" spans="1:3">
      <c r="A663" s="114">
        <v>662</v>
      </c>
      <c r="B663" s="114" t="s">
        <v>50</v>
      </c>
      <c r="C663" s="114">
        <v>2</v>
      </c>
    </row>
    <row r="664" spans="1:3">
      <c r="A664" s="114">
        <v>663</v>
      </c>
      <c r="B664" s="114" t="s">
        <v>50</v>
      </c>
      <c r="C664" s="114">
        <v>3</v>
      </c>
    </row>
    <row r="665" spans="1:3">
      <c r="A665" s="114">
        <v>664</v>
      </c>
      <c r="B665" s="114" t="s">
        <v>50</v>
      </c>
      <c r="C665" s="114">
        <v>4</v>
      </c>
    </row>
    <row r="666" spans="1:3">
      <c r="A666" s="114">
        <v>665</v>
      </c>
      <c r="B666" s="114" t="s">
        <v>50</v>
      </c>
      <c r="C666" s="114">
        <v>5</v>
      </c>
    </row>
    <row r="667" spans="1:3">
      <c r="A667" s="167">
        <v>666</v>
      </c>
      <c r="B667" s="167" t="s">
        <v>51</v>
      </c>
      <c r="C667" s="167">
        <v>1</v>
      </c>
    </row>
    <row r="668" spans="1:3">
      <c r="A668" s="167">
        <v>667</v>
      </c>
      <c r="B668" s="167" t="s">
        <v>51</v>
      </c>
      <c r="C668" s="167">
        <v>2</v>
      </c>
    </row>
    <row r="669" spans="1:3">
      <c r="A669" s="167">
        <v>668</v>
      </c>
      <c r="B669" s="167" t="s">
        <v>51</v>
      </c>
      <c r="C669" s="167">
        <v>3</v>
      </c>
    </row>
    <row r="670" spans="1:3">
      <c r="A670" s="167">
        <v>669</v>
      </c>
      <c r="B670" s="167" t="s">
        <v>51</v>
      </c>
      <c r="C670" s="167">
        <v>4</v>
      </c>
    </row>
    <row r="671" spans="1:3">
      <c r="A671" s="167">
        <v>670</v>
      </c>
      <c r="B671" s="167" t="s">
        <v>51</v>
      </c>
      <c r="C671" s="167">
        <v>5</v>
      </c>
    </row>
    <row r="672" spans="1:3">
      <c r="A672" s="167">
        <v>671</v>
      </c>
      <c r="B672" s="167" t="s">
        <v>51</v>
      </c>
      <c r="C672" s="167">
        <v>6</v>
      </c>
    </row>
    <row r="673" spans="1:3">
      <c r="A673" s="167">
        <v>672</v>
      </c>
      <c r="B673" s="167" t="s">
        <v>51</v>
      </c>
      <c r="C673" s="167">
        <v>7</v>
      </c>
    </row>
    <row r="674" spans="1:3">
      <c r="A674" s="167">
        <v>673</v>
      </c>
      <c r="B674" s="167" t="s">
        <v>51</v>
      </c>
      <c r="C674" s="167">
        <v>8</v>
      </c>
    </row>
    <row r="675" spans="1:3">
      <c r="A675" s="167">
        <v>674</v>
      </c>
      <c r="B675" s="167" t="s">
        <v>51</v>
      </c>
      <c r="C675" s="167">
        <v>9</v>
      </c>
    </row>
    <row r="676" spans="1:3">
      <c r="A676" s="167">
        <v>675</v>
      </c>
      <c r="B676" s="167" t="s">
        <v>51</v>
      </c>
      <c r="C676" s="167">
        <v>10</v>
      </c>
    </row>
    <row r="677" spans="1:3">
      <c r="A677" s="114">
        <v>676</v>
      </c>
      <c r="B677" s="114" t="s">
        <v>52</v>
      </c>
      <c r="C677" s="114">
        <v>1</v>
      </c>
    </row>
    <row r="678" spans="1:3">
      <c r="A678" s="114">
        <v>677</v>
      </c>
      <c r="B678" s="114" t="s">
        <v>52</v>
      </c>
      <c r="C678" s="114">
        <v>2</v>
      </c>
    </row>
    <row r="679" spans="1:3">
      <c r="A679" s="114">
        <v>678</v>
      </c>
      <c r="B679" s="114" t="s">
        <v>52</v>
      </c>
      <c r="C679" s="114">
        <v>3</v>
      </c>
    </row>
    <row r="680" spans="1:3">
      <c r="A680" s="114">
        <v>679</v>
      </c>
      <c r="B680" s="114" t="s">
        <v>52</v>
      </c>
      <c r="C680" s="114">
        <v>4</v>
      </c>
    </row>
    <row r="681" spans="1:3">
      <c r="A681" s="114">
        <v>680</v>
      </c>
      <c r="B681" s="114" t="s">
        <v>52</v>
      </c>
      <c r="C681" s="114">
        <v>5</v>
      </c>
    </row>
    <row r="682" spans="1:3">
      <c r="A682" s="114">
        <v>681</v>
      </c>
      <c r="B682" s="114" t="s">
        <v>52</v>
      </c>
      <c r="C682" s="114">
        <v>6</v>
      </c>
    </row>
    <row r="683" spans="1:3">
      <c r="A683" s="114">
        <v>682</v>
      </c>
      <c r="B683" s="114" t="s">
        <v>52</v>
      </c>
      <c r="C683" s="114">
        <v>7</v>
      </c>
    </row>
    <row r="684" spans="1:3">
      <c r="A684" s="114">
        <v>683</v>
      </c>
      <c r="B684" s="114" t="s">
        <v>52</v>
      </c>
      <c r="C684" s="114">
        <v>8</v>
      </c>
    </row>
    <row r="685" spans="1:3">
      <c r="A685" s="114">
        <v>684</v>
      </c>
      <c r="B685" s="114" t="s">
        <v>52</v>
      </c>
      <c r="C685" s="114">
        <v>9</v>
      </c>
    </row>
    <row r="686" spans="1:3">
      <c r="A686" s="114">
        <v>685</v>
      </c>
      <c r="B686" s="114" t="s">
        <v>52</v>
      </c>
      <c r="C686" s="114">
        <v>10</v>
      </c>
    </row>
    <row r="687" spans="1:3">
      <c r="A687" s="114">
        <v>686</v>
      </c>
      <c r="B687" s="114" t="s">
        <v>52</v>
      </c>
      <c r="C687" s="114">
        <v>11</v>
      </c>
    </row>
    <row r="688" spans="1:3">
      <c r="A688" s="114">
        <v>687</v>
      </c>
      <c r="B688" s="114" t="s">
        <v>52</v>
      </c>
      <c r="C688" s="114">
        <v>12</v>
      </c>
    </row>
    <row r="689" spans="1:3">
      <c r="A689" s="114">
        <v>688</v>
      </c>
      <c r="B689" s="114" t="s">
        <v>52</v>
      </c>
      <c r="C689" s="114">
        <v>13</v>
      </c>
    </row>
    <row r="690" spans="1:3">
      <c r="A690" s="114">
        <v>689</v>
      </c>
      <c r="B690" s="114" t="s">
        <v>52</v>
      </c>
      <c r="C690" s="114">
        <v>14</v>
      </c>
    </row>
    <row r="691" spans="1:3">
      <c r="A691" s="114">
        <v>690</v>
      </c>
      <c r="B691" s="114" t="s">
        <v>52</v>
      </c>
      <c r="C691" s="114">
        <v>15</v>
      </c>
    </row>
    <row r="692" spans="1:3">
      <c r="A692" s="114">
        <v>691</v>
      </c>
      <c r="B692" s="114" t="s">
        <v>52</v>
      </c>
      <c r="C692" s="114">
        <v>16</v>
      </c>
    </row>
    <row r="693" spans="1:3">
      <c r="A693" s="114">
        <v>692</v>
      </c>
      <c r="B693" s="114" t="s">
        <v>52</v>
      </c>
      <c r="C693" s="114">
        <v>17</v>
      </c>
    </row>
    <row r="694" spans="1:3">
      <c r="A694" s="114">
        <v>693</v>
      </c>
      <c r="B694" s="114" t="s">
        <v>52</v>
      </c>
      <c r="C694" s="114">
        <v>18</v>
      </c>
    </row>
    <row r="695" spans="1:3">
      <c r="A695" s="114">
        <v>694</v>
      </c>
      <c r="B695" s="114" t="s">
        <v>52</v>
      </c>
      <c r="C695" s="114">
        <v>19</v>
      </c>
    </row>
    <row r="696" spans="1:3">
      <c r="A696" s="114">
        <v>695</v>
      </c>
      <c r="B696" s="114" t="s">
        <v>52</v>
      </c>
      <c r="C696" s="114">
        <v>20</v>
      </c>
    </row>
    <row r="697" spans="1:3">
      <c r="A697" s="167">
        <v>696</v>
      </c>
      <c r="B697" s="167" t="s">
        <v>53</v>
      </c>
      <c r="C697" s="167">
        <v>1</v>
      </c>
    </row>
    <row r="698" spans="1:3">
      <c r="A698" s="167">
        <v>697</v>
      </c>
      <c r="B698" s="167" t="s">
        <v>53</v>
      </c>
      <c r="C698" s="167">
        <v>2</v>
      </c>
    </row>
    <row r="699" spans="1:3">
      <c r="A699" s="167">
        <v>698</v>
      </c>
      <c r="B699" s="167" t="s">
        <v>53</v>
      </c>
      <c r="C699" s="167">
        <v>3</v>
      </c>
    </row>
    <row r="700" spans="1:3">
      <c r="A700" s="167">
        <v>699</v>
      </c>
      <c r="B700" s="167" t="s">
        <v>53</v>
      </c>
      <c r="C700" s="167">
        <v>4</v>
      </c>
    </row>
    <row r="701" spans="1:3">
      <c r="A701" s="167">
        <v>700</v>
      </c>
      <c r="B701" s="167" t="s">
        <v>53</v>
      </c>
      <c r="C701" s="167">
        <v>5</v>
      </c>
    </row>
    <row r="702" spans="1:3">
      <c r="A702" s="167">
        <v>701</v>
      </c>
      <c r="B702" s="167" t="s">
        <v>53</v>
      </c>
      <c r="C702" s="167">
        <v>6</v>
      </c>
    </row>
    <row r="703" spans="1:3">
      <c r="A703" s="167">
        <v>702</v>
      </c>
      <c r="B703" s="167" t="s">
        <v>53</v>
      </c>
      <c r="C703" s="167">
        <v>7</v>
      </c>
    </row>
    <row r="704" spans="1:3">
      <c r="A704" s="167">
        <v>703</v>
      </c>
      <c r="B704" s="167" t="s">
        <v>53</v>
      </c>
      <c r="C704" s="167">
        <v>8</v>
      </c>
    </row>
    <row r="705" spans="1:3">
      <c r="A705" s="167">
        <v>704</v>
      </c>
      <c r="B705" s="167" t="s">
        <v>53</v>
      </c>
      <c r="C705" s="167">
        <v>9</v>
      </c>
    </row>
    <row r="706" spans="1:3">
      <c r="A706" s="167">
        <v>705</v>
      </c>
      <c r="B706" s="167" t="s">
        <v>53</v>
      </c>
      <c r="C706" s="167">
        <v>10</v>
      </c>
    </row>
    <row r="707" spans="1:3">
      <c r="A707" s="167">
        <v>706</v>
      </c>
      <c r="B707" s="167" t="s">
        <v>53</v>
      </c>
      <c r="C707" s="167">
        <v>11</v>
      </c>
    </row>
    <row r="708" spans="1:3">
      <c r="A708" s="167">
        <v>707</v>
      </c>
      <c r="B708" s="167" t="s">
        <v>53</v>
      </c>
      <c r="C708" s="167">
        <v>12</v>
      </c>
    </row>
    <row r="709" spans="1:3">
      <c r="A709" s="167">
        <v>708</v>
      </c>
      <c r="B709" s="167" t="s">
        <v>53</v>
      </c>
      <c r="C709" s="167">
        <v>13</v>
      </c>
    </row>
    <row r="710" spans="1:3">
      <c r="A710" s="167">
        <v>709</v>
      </c>
      <c r="B710" s="167" t="s">
        <v>53</v>
      </c>
      <c r="C710" s="167">
        <v>14</v>
      </c>
    </row>
    <row r="711" spans="1:3">
      <c r="A711" s="167">
        <v>710</v>
      </c>
      <c r="B711" s="167" t="s">
        <v>53</v>
      </c>
      <c r="C711" s="167">
        <v>15</v>
      </c>
    </row>
    <row r="712" spans="1:3">
      <c r="A712" s="167">
        <v>711</v>
      </c>
      <c r="B712" s="167" t="s">
        <v>53</v>
      </c>
      <c r="C712" s="167">
        <v>16</v>
      </c>
    </row>
    <row r="713" spans="1:3">
      <c r="A713" s="167">
        <v>712</v>
      </c>
      <c r="B713" s="167" t="s">
        <v>53</v>
      </c>
      <c r="C713" s="167">
        <v>17</v>
      </c>
    </row>
    <row r="714" spans="1:3">
      <c r="A714" s="167">
        <v>713</v>
      </c>
      <c r="B714" s="167" t="s">
        <v>53</v>
      </c>
      <c r="C714" s="167">
        <v>18</v>
      </c>
    </row>
    <row r="715" spans="1:3">
      <c r="A715" s="167">
        <v>714</v>
      </c>
      <c r="B715" s="167" t="s">
        <v>53</v>
      </c>
      <c r="C715" s="167">
        <v>19</v>
      </c>
    </row>
    <row r="716" spans="1:3">
      <c r="A716" s="167">
        <v>715</v>
      </c>
      <c r="B716" s="167" t="s">
        <v>53</v>
      </c>
      <c r="C716" s="167">
        <v>20</v>
      </c>
    </row>
    <row r="717" spans="1:3">
      <c r="A717" s="114">
        <v>716</v>
      </c>
      <c r="B717" s="114" t="s">
        <v>54</v>
      </c>
      <c r="C717" s="114">
        <v>1</v>
      </c>
    </row>
    <row r="718" spans="1:3">
      <c r="A718" s="114">
        <v>717</v>
      </c>
      <c r="B718" s="114" t="s">
        <v>54</v>
      </c>
      <c r="C718" s="114">
        <v>2</v>
      </c>
    </row>
    <row r="719" spans="1:3">
      <c r="A719" s="114">
        <v>718</v>
      </c>
      <c r="B719" s="114" t="s">
        <v>54</v>
      </c>
      <c r="C719" s="114">
        <v>3</v>
      </c>
    </row>
    <row r="720" spans="1:3">
      <c r="A720" s="114">
        <v>719</v>
      </c>
      <c r="B720" s="114" t="s">
        <v>54</v>
      </c>
      <c r="C720" s="114">
        <v>4</v>
      </c>
    </row>
    <row r="721" spans="1:3">
      <c r="A721" s="114">
        <v>720</v>
      </c>
      <c r="B721" s="114" t="s">
        <v>54</v>
      </c>
      <c r="C721" s="114">
        <v>5</v>
      </c>
    </row>
    <row r="722" spans="1:3">
      <c r="A722" s="114">
        <v>721</v>
      </c>
      <c r="B722" s="114" t="s">
        <v>54</v>
      </c>
      <c r="C722" s="114">
        <v>6</v>
      </c>
    </row>
    <row r="723" spans="1:3">
      <c r="A723" s="114">
        <v>722</v>
      </c>
      <c r="B723" s="114" t="s">
        <v>54</v>
      </c>
      <c r="C723" s="114">
        <v>7</v>
      </c>
    </row>
    <row r="724" spans="1:3">
      <c r="A724" s="114">
        <v>723</v>
      </c>
      <c r="B724" s="114" t="s">
        <v>54</v>
      </c>
      <c r="C724" s="114">
        <v>8</v>
      </c>
    </row>
    <row r="725" spans="1:3">
      <c r="A725" s="114">
        <v>724</v>
      </c>
      <c r="B725" s="114" t="s">
        <v>54</v>
      </c>
      <c r="C725" s="114">
        <v>9</v>
      </c>
    </row>
    <row r="726" spans="1:3">
      <c r="A726" s="114">
        <v>725</v>
      </c>
      <c r="B726" s="114" t="s">
        <v>54</v>
      </c>
      <c r="C726" s="114">
        <v>10</v>
      </c>
    </row>
    <row r="727" spans="1:3">
      <c r="A727" s="114">
        <v>726</v>
      </c>
      <c r="B727" s="114" t="s">
        <v>54</v>
      </c>
      <c r="C727" s="114">
        <v>11</v>
      </c>
    </row>
    <row r="728" spans="1:3">
      <c r="A728" s="114">
        <v>727</v>
      </c>
      <c r="B728" s="114" t="s">
        <v>54</v>
      </c>
      <c r="C728" s="114">
        <v>12</v>
      </c>
    </row>
    <row r="729" spans="1:3">
      <c r="A729" s="114">
        <v>728</v>
      </c>
      <c r="B729" s="114" t="s">
        <v>54</v>
      </c>
      <c r="C729" s="114">
        <v>13</v>
      </c>
    </row>
    <row r="730" spans="1:3">
      <c r="A730" s="114">
        <v>729</v>
      </c>
      <c r="B730" s="114" t="s">
        <v>54</v>
      </c>
      <c r="C730" s="114">
        <v>14</v>
      </c>
    </row>
    <row r="731" spans="1:3">
      <c r="A731" s="114">
        <v>730</v>
      </c>
      <c r="B731" s="114" t="s">
        <v>54</v>
      </c>
      <c r="C731" s="114">
        <v>15</v>
      </c>
    </row>
    <row r="732" spans="1:3">
      <c r="A732" s="167">
        <v>731</v>
      </c>
      <c r="B732" s="167" t="s">
        <v>54</v>
      </c>
      <c r="C732" s="167">
        <v>16</v>
      </c>
    </row>
    <row r="733" spans="1:3">
      <c r="A733" s="167">
        <v>732</v>
      </c>
      <c r="B733" s="167" t="s">
        <v>54</v>
      </c>
      <c r="C733" s="167">
        <v>17</v>
      </c>
    </row>
    <row r="734" spans="1:3">
      <c r="A734" s="167">
        <v>733</v>
      </c>
      <c r="B734" s="167" t="s">
        <v>54</v>
      </c>
      <c r="C734" s="167">
        <v>18</v>
      </c>
    </row>
    <row r="735" spans="1:3">
      <c r="A735" s="167">
        <v>734</v>
      </c>
      <c r="B735" s="167" t="s">
        <v>54</v>
      </c>
      <c r="C735" s="167">
        <v>19</v>
      </c>
    </row>
    <row r="736" spans="1:3">
      <c r="A736" s="167">
        <v>735</v>
      </c>
      <c r="B736" s="167" t="s">
        <v>54</v>
      </c>
      <c r="C736" s="167">
        <v>20</v>
      </c>
    </row>
    <row r="737" spans="1:3">
      <c r="A737" s="167">
        <v>736</v>
      </c>
      <c r="B737" s="167" t="s">
        <v>54</v>
      </c>
      <c r="C737" s="167">
        <v>21</v>
      </c>
    </row>
    <row r="738" spans="1:3">
      <c r="A738" s="167">
        <v>737</v>
      </c>
      <c r="B738" s="167" t="s">
        <v>54</v>
      </c>
      <c r="C738" s="167">
        <v>22</v>
      </c>
    </row>
    <row r="739" spans="1:3">
      <c r="A739" s="167">
        <v>738</v>
      </c>
      <c r="B739" s="167" t="s">
        <v>54</v>
      </c>
      <c r="C739" s="167">
        <v>23</v>
      </c>
    </row>
    <row r="740" spans="1:3">
      <c r="A740" s="167">
        <v>739</v>
      </c>
      <c r="B740" s="167" t="s">
        <v>54</v>
      </c>
      <c r="C740" s="167">
        <v>24</v>
      </c>
    </row>
    <row r="741" spans="1:3">
      <c r="A741" s="167">
        <v>740</v>
      </c>
      <c r="B741" s="167" t="s">
        <v>54</v>
      </c>
      <c r="C741" s="167">
        <v>25</v>
      </c>
    </row>
    <row r="742" spans="1:3">
      <c r="A742" s="167">
        <v>741</v>
      </c>
      <c r="B742" s="167" t="s">
        <v>54</v>
      </c>
      <c r="C742" s="167">
        <v>26</v>
      </c>
    </row>
    <row r="743" spans="1:3">
      <c r="A743" s="167">
        <v>742</v>
      </c>
      <c r="B743" s="167" t="s">
        <v>54</v>
      </c>
      <c r="C743" s="167">
        <v>27</v>
      </c>
    </row>
    <row r="744" spans="1:3">
      <c r="A744" s="167">
        <v>743</v>
      </c>
      <c r="B744" s="167" t="s">
        <v>54</v>
      </c>
      <c r="C744" s="167">
        <v>28</v>
      </c>
    </row>
    <row r="745" spans="1:3">
      <c r="A745" s="167">
        <v>744</v>
      </c>
      <c r="B745" s="167" t="s">
        <v>54</v>
      </c>
      <c r="C745" s="167">
        <v>29</v>
      </c>
    </row>
    <row r="746" spans="1:3">
      <c r="A746" s="167">
        <v>745</v>
      </c>
      <c r="B746" s="167" t="s">
        <v>54</v>
      </c>
      <c r="C746" s="167">
        <v>30</v>
      </c>
    </row>
    <row r="747" spans="1:3">
      <c r="A747" s="114">
        <v>746</v>
      </c>
      <c r="B747" s="114" t="s">
        <v>55</v>
      </c>
      <c r="C747" s="114">
        <v>1</v>
      </c>
    </row>
    <row r="748" spans="1:3">
      <c r="A748" s="114">
        <v>747</v>
      </c>
      <c r="B748" s="114" t="s">
        <v>55</v>
      </c>
      <c r="C748" s="114">
        <v>2</v>
      </c>
    </row>
    <row r="749" spans="1:3">
      <c r="A749" s="114">
        <v>748</v>
      </c>
      <c r="B749" s="114" t="s">
        <v>55</v>
      </c>
      <c r="C749" s="114">
        <v>3</v>
      </c>
    </row>
    <row r="750" spans="1:3">
      <c r="A750" s="114">
        <v>749</v>
      </c>
      <c r="B750" s="114" t="s">
        <v>55</v>
      </c>
      <c r="C750" s="114">
        <v>4</v>
      </c>
    </row>
    <row r="751" spans="1:3">
      <c r="A751" s="114">
        <v>750</v>
      </c>
      <c r="B751" s="114" t="s">
        <v>55</v>
      </c>
      <c r="C751" s="114">
        <v>5</v>
      </c>
    </row>
    <row r="752" spans="1:3">
      <c r="A752" s="114">
        <v>751</v>
      </c>
      <c r="B752" s="114" t="s">
        <v>55</v>
      </c>
      <c r="C752" s="114">
        <v>6</v>
      </c>
    </row>
    <row r="753" spans="1:3">
      <c r="A753" s="114">
        <v>752</v>
      </c>
      <c r="B753" s="114" t="s">
        <v>55</v>
      </c>
      <c r="C753" s="114">
        <v>7</v>
      </c>
    </row>
    <row r="754" spans="1:3">
      <c r="A754" s="114">
        <v>753</v>
      </c>
      <c r="B754" s="114" t="s">
        <v>55</v>
      </c>
      <c r="C754" s="114">
        <v>8</v>
      </c>
    </row>
    <row r="755" spans="1:3">
      <c r="A755" s="114">
        <v>754</v>
      </c>
      <c r="B755" s="114" t="s">
        <v>55</v>
      </c>
      <c r="C755" s="114">
        <v>9</v>
      </c>
    </row>
    <row r="756" spans="1:3">
      <c r="A756" s="114">
        <v>755</v>
      </c>
      <c r="B756" s="114" t="s">
        <v>55</v>
      </c>
      <c r="C756" s="114">
        <v>10</v>
      </c>
    </row>
    <row r="757" spans="1:3">
      <c r="A757" s="114">
        <v>756</v>
      </c>
      <c r="B757" s="114" t="s">
        <v>55</v>
      </c>
      <c r="C757" s="114">
        <v>11</v>
      </c>
    </row>
    <row r="758" spans="1:3">
      <c r="A758" s="114">
        <v>757</v>
      </c>
      <c r="B758" s="114" t="s">
        <v>55</v>
      </c>
      <c r="C758" s="114">
        <v>12</v>
      </c>
    </row>
    <row r="759" spans="1:3">
      <c r="A759" s="114">
        <v>758</v>
      </c>
      <c r="B759" s="114" t="s">
        <v>55</v>
      </c>
      <c r="C759" s="114">
        <v>13</v>
      </c>
    </row>
    <row r="760" spans="1:3">
      <c r="A760" s="114">
        <v>759</v>
      </c>
      <c r="B760" s="114" t="s">
        <v>55</v>
      </c>
      <c r="C760" s="114">
        <v>14</v>
      </c>
    </row>
    <row r="761" spans="1:3">
      <c r="A761" s="114">
        <v>760</v>
      </c>
      <c r="B761" s="114" t="s">
        <v>55</v>
      </c>
      <c r="C761" s="114">
        <v>15</v>
      </c>
    </row>
    <row r="762" spans="1:3">
      <c r="A762" s="114">
        <v>761</v>
      </c>
      <c r="B762" s="114" t="s">
        <v>55</v>
      </c>
      <c r="C762" s="114">
        <v>16</v>
      </c>
    </row>
    <row r="763" spans="1:3">
      <c r="A763" s="114">
        <v>762</v>
      </c>
      <c r="B763" s="114" t="s">
        <v>55</v>
      </c>
      <c r="C763" s="114">
        <v>17</v>
      </c>
    </row>
    <row r="764" spans="1:3">
      <c r="A764" s="114">
        <v>763</v>
      </c>
      <c r="B764" s="114" t="s">
        <v>55</v>
      </c>
      <c r="C764" s="114">
        <v>18</v>
      </c>
    </row>
    <row r="765" spans="1:3">
      <c r="A765" s="114">
        <v>764</v>
      </c>
      <c r="B765" s="114" t="s">
        <v>55</v>
      </c>
      <c r="C765" s="114">
        <v>19</v>
      </c>
    </row>
    <row r="766" spans="1:3">
      <c r="A766" s="114">
        <v>765</v>
      </c>
      <c r="B766" s="114" t="s">
        <v>55</v>
      </c>
      <c r="C766" s="114">
        <v>20</v>
      </c>
    </row>
    <row r="767" spans="1:3">
      <c r="A767" s="114">
        <v>766</v>
      </c>
      <c r="B767" s="114" t="s">
        <v>55</v>
      </c>
      <c r="C767" s="114">
        <v>21</v>
      </c>
    </row>
    <row r="768" spans="1:3">
      <c r="A768" s="114">
        <v>767</v>
      </c>
      <c r="B768" s="114" t="s">
        <v>55</v>
      </c>
      <c r="C768" s="114">
        <v>22</v>
      </c>
    </row>
    <row r="769" spans="1:3">
      <c r="A769" s="167">
        <v>768</v>
      </c>
      <c r="B769" s="167" t="s">
        <v>55</v>
      </c>
      <c r="C769" s="167">
        <v>23</v>
      </c>
    </row>
    <row r="770" spans="1:3">
      <c r="A770" s="167">
        <v>769</v>
      </c>
      <c r="B770" s="167" t="s">
        <v>55</v>
      </c>
      <c r="C770" s="167">
        <v>24</v>
      </c>
    </row>
    <row r="771" spans="1:3">
      <c r="A771" s="167">
        <v>770</v>
      </c>
      <c r="B771" s="167" t="s">
        <v>55</v>
      </c>
      <c r="C771" s="167">
        <v>25</v>
      </c>
    </row>
    <row r="772" spans="1:3">
      <c r="A772" s="167">
        <v>771</v>
      </c>
      <c r="B772" s="167" t="s">
        <v>55</v>
      </c>
      <c r="C772" s="167">
        <v>26</v>
      </c>
    </row>
    <row r="773" spans="1:3">
      <c r="A773" s="167">
        <v>772</v>
      </c>
      <c r="B773" s="167" t="s">
        <v>55</v>
      </c>
      <c r="C773" s="167">
        <v>27</v>
      </c>
    </row>
    <row r="774" spans="1:3">
      <c r="A774" s="167">
        <v>773</v>
      </c>
      <c r="B774" s="167" t="s">
        <v>55</v>
      </c>
      <c r="C774" s="167">
        <v>28</v>
      </c>
    </row>
    <row r="775" spans="1:3">
      <c r="A775" s="167">
        <v>774</v>
      </c>
      <c r="B775" s="167" t="s">
        <v>55</v>
      </c>
      <c r="C775" s="167">
        <v>29</v>
      </c>
    </row>
    <row r="776" spans="1:3">
      <c r="A776" s="167">
        <v>775</v>
      </c>
      <c r="B776" s="167" t="s">
        <v>55</v>
      </c>
      <c r="C776" s="167">
        <v>30</v>
      </c>
    </row>
    <row r="777" spans="1:3">
      <c r="A777" s="167">
        <v>776</v>
      </c>
      <c r="B777" s="167" t="s">
        <v>55</v>
      </c>
      <c r="C777" s="167">
        <v>31</v>
      </c>
    </row>
    <row r="778" spans="1:3">
      <c r="A778" s="167">
        <v>777</v>
      </c>
      <c r="B778" s="167" t="s">
        <v>55</v>
      </c>
      <c r="C778" s="167">
        <v>32</v>
      </c>
    </row>
    <row r="779" spans="1:3">
      <c r="A779" s="167">
        <v>778</v>
      </c>
      <c r="B779" s="167" t="s">
        <v>55</v>
      </c>
      <c r="C779" s="167">
        <v>33</v>
      </c>
    </row>
    <row r="780" spans="1:3">
      <c r="A780" s="167">
        <v>779</v>
      </c>
      <c r="B780" s="167" t="s">
        <v>55</v>
      </c>
      <c r="C780" s="167">
        <v>34</v>
      </c>
    </row>
    <row r="781" spans="1:3">
      <c r="A781" s="167">
        <v>780</v>
      </c>
      <c r="B781" s="167" t="s">
        <v>55</v>
      </c>
      <c r="C781" s="167">
        <v>35</v>
      </c>
    </row>
    <row r="782" spans="1:3">
      <c r="A782" s="167">
        <v>781</v>
      </c>
      <c r="B782" s="167" t="s">
        <v>55</v>
      </c>
      <c r="C782" s="167">
        <v>36</v>
      </c>
    </row>
    <row r="783" spans="1:3">
      <c r="A783" s="167">
        <v>782</v>
      </c>
      <c r="B783" s="167" t="s">
        <v>55</v>
      </c>
      <c r="C783" s="167">
        <v>37</v>
      </c>
    </row>
    <row r="784" spans="1:3">
      <c r="A784" s="167">
        <v>783</v>
      </c>
      <c r="B784" s="167" t="s">
        <v>55</v>
      </c>
      <c r="C784" s="167">
        <v>38</v>
      </c>
    </row>
    <row r="785" spans="1:3">
      <c r="A785" s="167">
        <v>784</v>
      </c>
      <c r="B785" s="167" t="s">
        <v>55</v>
      </c>
      <c r="C785" s="167">
        <v>39</v>
      </c>
    </row>
    <row r="786" spans="1:3">
      <c r="A786" s="167">
        <v>785</v>
      </c>
      <c r="B786" s="167" t="s">
        <v>55</v>
      </c>
      <c r="C786" s="167">
        <v>40</v>
      </c>
    </row>
    <row r="787" spans="1:3">
      <c r="A787" s="167">
        <v>786</v>
      </c>
      <c r="B787" s="167" t="s">
        <v>55</v>
      </c>
      <c r="C787" s="167">
        <v>41</v>
      </c>
    </row>
    <row r="788" spans="1:3">
      <c r="A788" s="167">
        <v>787</v>
      </c>
      <c r="B788" s="167" t="s">
        <v>55</v>
      </c>
      <c r="C788" s="167">
        <v>42</v>
      </c>
    </row>
    <row r="789" spans="1:3">
      <c r="A789" s="167">
        <v>788</v>
      </c>
      <c r="B789" s="167" t="s">
        <v>55</v>
      </c>
      <c r="C789" s="167">
        <v>43</v>
      </c>
    </row>
    <row r="790" spans="1:3">
      <c r="A790" s="167">
        <v>789</v>
      </c>
      <c r="B790" s="167" t="s">
        <v>55</v>
      </c>
      <c r="C790" s="167">
        <v>44</v>
      </c>
    </row>
    <row r="791" spans="1:3" s="167" customFormat="1">
      <c r="A791" s="167">
        <v>790</v>
      </c>
      <c r="B791" s="167" t="s">
        <v>55</v>
      </c>
      <c r="C791" s="167">
        <v>45</v>
      </c>
    </row>
    <row r="792" spans="1:3">
      <c r="A792" s="114">
        <v>791</v>
      </c>
      <c r="B792" s="114" t="s">
        <v>1794</v>
      </c>
      <c r="C792" s="114">
        <v>1</v>
      </c>
    </row>
    <row r="793" spans="1:3">
      <c r="A793" s="114">
        <v>792</v>
      </c>
      <c r="B793" s="114" t="s">
        <v>1794</v>
      </c>
      <c r="C793" s="114">
        <v>2</v>
      </c>
    </row>
    <row r="794" spans="1:3">
      <c r="A794" s="114">
        <v>793</v>
      </c>
      <c r="B794" s="114" t="s">
        <v>1794</v>
      </c>
      <c r="C794" s="114">
        <v>3</v>
      </c>
    </row>
    <row r="795" spans="1:3">
      <c r="A795" s="114">
        <v>794</v>
      </c>
      <c r="B795" s="114" t="s">
        <v>1794</v>
      </c>
      <c r="C795" s="114">
        <v>4</v>
      </c>
    </row>
    <row r="796" spans="1:3">
      <c r="A796" s="114">
        <v>795</v>
      </c>
      <c r="B796" s="114" t="s">
        <v>1794</v>
      </c>
      <c r="C796" s="114">
        <v>5</v>
      </c>
    </row>
    <row r="797" spans="1:3">
      <c r="A797" s="114">
        <v>796</v>
      </c>
      <c r="B797" s="114" t="s">
        <v>1794</v>
      </c>
      <c r="C797" s="114">
        <v>6</v>
      </c>
    </row>
    <row r="798" spans="1:3">
      <c r="A798" s="114">
        <v>797</v>
      </c>
      <c r="B798" s="114" t="s">
        <v>1794</v>
      </c>
      <c r="C798" s="114">
        <v>7</v>
      </c>
    </row>
    <row r="799" spans="1:3">
      <c r="A799" s="114">
        <v>798</v>
      </c>
      <c r="B799" s="114" t="s">
        <v>1794</v>
      </c>
      <c r="C799" s="114">
        <v>8</v>
      </c>
    </row>
    <row r="800" spans="1:3">
      <c r="A800" s="114">
        <v>799</v>
      </c>
      <c r="B800" s="114" t="s">
        <v>1794</v>
      </c>
      <c r="C800" s="114">
        <v>9</v>
      </c>
    </row>
    <row r="801" spans="1:3">
      <c r="A801" s="114">
        <v>800</v>
      </c>
      <c r="B801" s="114" t="s">
        <v>1794</v>
      </c>
      <c r="C801" s="114">
        <v>10</v>
      </c>
    </row>
    <row r="802" spans="1:3">
      <c r="A802" s="114">
        <v>801</v>
      </c>
      <c r="B802" s="114" t="s">
        <v>1794</v>
      </c>
      <c r="C802" s="114">
        <v>11</v>
      </c>
    </row>
    <row r="803" spans="1:3">
      <c r="A803" s="114">
        <v>802</v>
      </c>
      <c r="B803" s="114" t="s">
        <v>1794</v>
      </c>
      <c r="C803" s="114">
        <v>12</v>
      </c>
    </row>
    <row r="804" spans="1:3">
      <c r="A804" s="114">
        <v>803</v>
      </c>
      <c r="B804" s="114" t="s">
        <v>1794</v>
      </c>
      <c r="C804" s="114">
        <v>13</v>
      </c>
    </row>
    <row r="805" spans="1:3">
      <c r="A805" s="114">
        <v>804</v>
      </c>
      <c r="B805" s="114" t="s">
        <v>1794</v>
      </c>
      <c r="C805" s="114">
        <v>14</v>
      </c>
    </row>
    <row r="806" spans="1:3">
      <c r="A806" s="114">
        <v>805</v>
      </c>
      <c r="B806" s="114" t="s">
        <v>1794</v>
      </c>
      <c r="C806" s="114">
        <v>15</v>
      </c>
    </row>
    <row r="807" spans="1:3">
      <c r="A807" s="114">
        <v>806</v>
      </c>
      <c r="B807" s="114" t="s">
        <v>1794</v>
      </c>
      <c r="C807" s="114">
        <v>16</v>
      </c>
    </row>
    <row r="808" spans="1:3">
      <c r="A808" s="114">
        <v>807</v>
      </c>
      <c r="B808" s="114" t="s">
        <v>1794</v>
      </c>
      <c r="C808" s="114">
        <v>17</v>
      </c>
    </row>
    <row r="809" spans="1:3">
      <c r="A809" s="114">
        <v>808</v>
      </c>
      <c r="B809" s="114" t="s">
        <v>1794</v>
      </c>
      <c r="C809" s="114">
        <v>18</v>
      </c>
    </row>
    <row r="810" spans="1:3">
      <c r="A810" s="114">
        <v>809</v>
      </c>
      <c r="B810" s="114" t="s">
        <v>1794</v>
      </c>
      <c r="C810" s="114">
        <v>19</v>
      </c>
    </row>
    <row r="811" spans="1:3">
      <c r="A811" s="114">
        <v>810</v>
      </c>
      <c r="B811" s="114" t="s">
        <v>1794</v>
      </c>
      <c r="C811" s="114">
        <v>20</v>
      </c>
    </row>
    <row r="812" spans="1:3">
      <c r="A812" s="114">
        <v>811</v>
      </c>
      <c r="B812" s="114" t="s">
        <v>1794</v>
      </c>
      <c r="C812" s="114">
        <v>21</v>
      </c>
    </row>
    <row r="813" spans="1:3">
      <c r="A813" s="114">
        <v>812</v>
      </c>
      <c r="B813" s="114" t="s">
        <v>1794</v>
      </c>
      <c r="C813" s="114">
        <v>22</v>
      </c>
    </row>
    <row r="814" spans="1:3">
      <c r="A814" s="114">
        <v>813</v>
      </c>
      <c r="B814" s="114" t="s">
        <v>1794</v>
      </c>
      <c r="C814" s="114">
        <v>23</v>
      </c>
    </row>
    <row r="815" spans="1:3">
      <c r="A815" s="114">
        <v>814</v>
      </c>
      <c r="B815" s="114" t="s">
        <v>1794</v>
      </c>
      <c r="C815" s="114">
        <v>24</v>
      </c>
    </row>
    <row r="816" spans="1:3">
      <c r="A816" s="114">
        <v>815</v>
      </c>
      <c r="B816" s="114" t="s">
        <v>1794</v>
      </c>
      <c r="C816" s="114">
        <v>25</v>
      </c>
    </row>
    <row r="817" spans="1:3">
      <c r="A817" s="167">
        <v>816</v>
      </c>
      <c r="B817" s="167" t="s">
        <v>1794</v>
      </c>
      <c r="C817" s="167">
        <v>26</v>
      </c>
    </row>
    <row r="818" spans="1:3">
      <c r="A818" s="167">
        <v>817</v>
      </c>
      <c r="B818" s="167" t="s">
        <v>1794</v>
      </c>
      <c r="C818" s="167">
        <v>27</v>
      </c>
    </row>
    <row r="819" spans="1:3">
      <c r="A819" s="167">
        <v>818</v>
      </c>
      <c r="B819" s="167" t="s">
        <v>1794</v>
      </c>
      <c r="C819" s="167">
        <v>28</v>
      </c>
    </row>
    <row r="820" spans="1:3">
      <c r="A820" s="167">
        <v>819</v>
      </c>
      <c r="B820" s="167" t="s">
        <v>1794</v>
      </c>
      <c r="C820" s="167">
        <v>29</v>
      </c>
    </row>
    <row r="821" spans="1:3">
      <c r="A821" s="167">
        <v>820</v>
      </c>
      <c r="B821" s="167" t="s">
        <v>1794</v>
      </c>
      <c r="C821" s="167">
        <v>30</v>
      </c>
    </row>
    <row r="822" spans="1:3">
      <c r="A822" s="167">
        <v>821</v>
      </c>
      <c r="B822" s="167" t="s">
        <v>1794</v>
      </c>
      <c r="C822" s="167">
        <v>31</v>
      </c>
    </row>
    <row r="823" spans="1:3">
      <c r="A823" s="167">
        <v>822</v>
      </c>
      <c r="B823" s="167" t="s">
        <v>1794</v>
      </c>
      <c r="C823" s="167">
        <v>32</v>
      </c>
    </row>
    <row r="824" spans="1:3">
      <c r="A824" s="167">
        <v>823</v>
      </c>
      <c r="B824" s="167" t="s">
        <v>1794</v>
      </c>
      <c r="C824" s="167">
        <v>33</v>
      </c>
    </row>
    <row r="825" spans="1:3">
      <c r="A825" s="167">
        <v>824</v>
      </c>
      <c r="B825" s="167" t="s">
        <v>1794</v>
      </c>
      <c r="C825" s="167">
        <v>34</v>
      </c>
    </row>
    <row r="826" spans="1:3">
      <c r="A826" s="167">
        <v>825</v>
      </c>
      <c r="B826" s="167" t="s">
        <v>1794</v>
      </c>
      <c r="C826" s="167">
        <v>35</v>
      </c>
    </row>
    <row r="827" spans="1:3">
      <c r="A827" s="167">
        <v>826</v>
      </c>
      <c r="B827" s="167" t="s">
        <v>1794</v>
      </c>
      <c r="C827" s="167">
        <v>36</v>
      </c>
    </row>
    <row r="828" spans="1:3">
      <c r="A828" s="167">
        <v>827</v>
      </c>
      <c r="B828" s="167" t="s">
        <v>1794</v>
      </c>
      <c r="C828" s="167">
        <v>37</v>
      </c>
    </row>
    <row r="829" spans="1:3">
      <c r="A829" s="167">
        <v>828</v>
      </c>
      <c r="B829" s="167" t="s">
        <v>1794</v>
      </c>
      <c r="C829" s="167">
        <v>38</v>
      </c>
    </row>
    <row r="830" spans="1:3">
      <c r="A830" s="167">
        <v>829</v>
      </c>
      <c r="B830" s="167" t="s">
        <v>1794</v>
      </c>
      <c r="C830" s="167">
        <v>39</v>
      </c>
    </row>
    <row r="831" spans="1:3">
      <c r="A831" s="167">
        <v>830</v>
      </c>
      <c r="B831" s="167" t="s">
        <v>1794</v>
      </c>
      <c r="C831" s="167">
        <v>40</v>
      </c>
    </row>
    <row r="832" spans="1:3">
      <c r="A832" s="167">
        <v>831</v>
      </c>
      <c r="B832" s="167" t="s">
        <v>1794</v>
      </c>
      <c r="C832" s="167">
        <v>41</v>
      </c>
    </row>
    <row r="833" spans="1:3">
      <c r="A833" s="167">
        <v>832</v>
      </c>
      <c r="B833" s="167" t="s">
        <v>1794</v>
      </c>
      <c r="C833" s="167">
        <v>42</v>
      </c>
    </row>
    <row r="834" spans="1:3">
      <c r="A834" s="167">
        <v>833</v>
      </c>
      <c r="B834" s="167" t="s">
        <v>1794</v>
      </c>
      <c r="C834" s="167">
        <v>43</v>
      </c>
    </row>
    <row r="835" spans="1:3">
      <c r="A835" s="167">
        <v>834</v>
      </c>
      <c r="B835" s="167" t="s">
        <v>1794</v>
      </c>
      <c r="C835" s="167">
        <v>44</v>
      </c>
    </row>
    <row r="836" spans="1:3">
      <c r="A836" s="167">
        <v>835</v>
      </c>
      <c r="B836" s="167" t="s">
        <v>1794</v>
      </c>
      <c r="C836" s="167">
        <v>45</v>
      </c>
    </row>
    <row r="837" spans="1:3">
      <c r="A837" s="167">
        <v>836</v>
      </c>
      <c r="B837" s="167" t="s">
        <v>1794</v>
      </c>
      <c r="C837" s="167">
        <v>46</v>
      </c>
    </row>
    <row r="838" spans="1:3">
      <c r="A838" s="167">
        <v>837</v>
      </c>
      <c r="B838" s="167" t="s">
        <v>1794</v>
      </c>
      <c r="C838" s="167">
        <v>47</v>
      </c>
    </row>
    <row r="839" spans="1:3">
      <c r="A839" s="167">
        <v>838</v>
      </c>
      <c r="B839" s="167" t="s">
        <v>1794</v>
      </c>
      <c r="C839" s="167">
        <v>48</v>
      </c>
    </row>
    <row r="840" spans="1:3">
      <c r="A840" s="167">
        <v>839</v>
      </c>
      <c r="B840" s="167" t="s">
        <v>1794</v>
      </c>
      <c r="C840" s="167">
        <v>49</v>
      </c>
    </row>
    <row r="841" spans="1:3">
      <c r="A841" s="167">
        <v>840</v>
      </c>
      <c r="B841" s="167" t="s">
        <v>1794</v>
      </c>
      <c r="C841" s="167">
        <v>50</v>
      </c>
    </row>
    <row r="842" spans="1:3">
      <c r="A842" s="114">
        <v>841</v>
      </c>
      <c r="B842" s="114" t="s">
        <v>1795</v>
      </c>
      <c r="C842" s="114">
        <v>1</v>
      </c>
    </row>
    <row r="843" spans="1:3">
      <c r="A843" s="114">
        <v>842</v>
      </c>
      <c r="B843" s="114" t="s">
        <v>1795</v>
      </c>
      <c r="C843" s="114">
        <v>2</v>
      </c>
    </row>
    <row r="844" spans="1:3">
      <c r="A844" s="114">
        <v>843</v>
      </c>
      <c r="B844" s="114" t="s">
        <v>1795</v>
      </c>
      <c r="C844" s="114">
        <v>3</v>
      </c>
    </row>
    <row r="845" spans="1:3">
      <c r="A845" s="114">
        <v>844</v>
      </c>
      <c r="B845" s="114" t="s">
        <v>1795</v>
      </c>
      <c r="C845" s="114">
        <v>4</v>
      </c>
    </row>
    <row r="846" spans="1:3">
      <c r="A846" s="114">
        <v>845</v>
      </c>
      <c r="B846" s="114" t="s">
        <v>1795</v>
      </c>
      <c r="C846" s="114">
        <v>5</v>
      </c>
    </row>
    <row r="847" spans="1:3">
      <c r="A847" s="114">
        <v>846</v>
      </c>
      <c r="B847" s="114" t="s">
        <v>1795</v>
      </c>
      <c r="C847" s="114">
        <v>6</v>
      </c>
    </row>
    <row r="848" spans="1:3">
      <c r="A848" s="114">
        <v>847</v>
      </c>
      <c r="B848" s="114" t="s">
        <v>1795</v>
      </c>
      <c r="C848" s="114">
        <v>7</v>
      </c>
    </row>
    <row r="849" spans="1:3">
      <c r="A849" s="114">
        <v>848</v>
      </c>
      <c r="B849" s="114" t="s">
        <v>1795</v>
      </c>
      <c r="C849" s="114">
        <v>8</v>
      </c>
    </row>
    <row r="850" spans="1:3">
      <c r="A850" s="114">
        <v>849</v>
      </c>
      <c r="B850" s="114" t="s">
        <v>1795</v>
      </c>
      <c r="C850" s="114">
        <v>9</v>
      </c>
    </row>
    <row r="851" spans="1:3">
      <c r="A851" s="114">
        <v>850</v>
      </c>
      <c r="B851" s="114" t="s">
        <v>1795</v>
      </c>
      <c r="C851" s="114">
        <v>10</v>
      </c>
    </row>
    <row r="852" spans="1:3">
      <c r="A852" s="114">
        <v>851</v>
      </c>
      <c r="B852" s="114" t="s">
        <v>1795</v>
      </c>
      <c r="C852" s="114">
        <v>11</v>
      </c>
    </row>
    <row r="853" spans="1:3">
      <c r="A853" s="114">
        <v>852</v>
      </c>
      <c r="B853" s="114" t="s">
        <v>1795</v>
      </c>
      <c r="C853" s="114">
        <v>12</v>
      </c>
    </row>
    <row r="854" spans="1:3">
      <c r="A854" s="114">
        <v>853</v>
      </c>
      <c r="B854" s="114" t="s">
        <v>1795</v>
      </c>
      <c r="C854" s="114">
        <v>13</v>
      </c>
    </row>
    <row r="855" spans="1:3">
      <c r="A855" s="114">
        <v>854</v>
      </c>
      <c r="B855" s="114" t="s">
        <v>1795</v>
      </c>
      <c r="C855" s="114">
        <v>14</v>
      </c>
    </row>
    <row r="856" spans="1:3">
      <c r="A856" s="114">
        <v>855</v>
      </c>
      <c r="B856" s="114" t="s">
        <v>1795</v>
      </c>
      <c r="C856" s="114">
        <v>15</v>
      </c>
    </row>
    <row r="857" spans="1:3">
      <c r="A857" s="114">
        <v>856</v>
      </c>
      <c r="B857" s="114" t="s">
        <v>1795</v>
      </c>
      <c r="C857" s="114">
        <v>16</v>
      </c>
    </row>
    <row r="858" spans="1:3">
      <c r="A858" s="114">
        <v>857</v>
      </c>
      <c r="B858" s="114" t="s">
        <v>1795</v>
      </c>
      <c r="C858" s="114">
        <v>17</v>
      </c>
    </row>
    <row r="859" spans="1:3">
      <c r="A859" s="114">
        <v>858</v>
      </c>
      <c r="B859" s="114" t="s">
        <v>1795</v>
      </c>
      <c r="C859" s="114">
        <v>18</v>
      </c>
    </row>
    <row r="860" spans="1:3">
      <c r="A860" s="114">
        <v>859</v>
      </c>
      <c r="B860" s="114" t="s">
        <v>1795</v>
      </c>
      <c r="C860" s="114">
        <v>19</v>
      </c>
    </row>
    <row r="861" spans="1:3">
      <c r="A861" s="114">
        <v>860</v>
      </c>
      <c r="B861" s="114" t="s">
        <v>1795</v>
      </c>
      <c r="C861" s="114">
        <v>20</v>
      </c>
    </row>
    <row r="862" spans="1:3">
      <c r="A862" s="114">
        <v>861</v>
      </c>
      <c r="B862" s="114" t="s">
        <v>1795</v>
      </c>
      <c r="C862" s="114">
        <v>21</v>
      </c>
    </row>
    <row r="863" spans="1:3">
      <c r="A863" s="114">
        <v>862</v>
      </c>
      <c r="B863" s="114" t="s">
        <v>1795</v>
      </c>
      <c r="C863" s="114">
        <v>22</v>
      </c>
    </row>
    <row r="864" spans="1:3">
      <c r="A864" s="114">
        <v>863</v>
      </c>
      <c r="B864" s="114" t="s">
        <v>1795</v>
      </c>
      <c r="C864" s="114">
        <v>23</v>
      </c>
    </row>
    <row r="865" spans="1:3">
      <c r="A865" s="114">
        <v>864</v>
      </c>
      <c r="B865" s="114" t="s">
        <v>1795</v>
      </c>
      <c r="C865" s="114">
        <v>24</v>
      </c>
    </row>
    <row r="866" spans="1:3">
      <c r="A866" s="114">
        <v>865</v>
      </c>
      <c r="B866" s="114" t="s">
        <v>1795</v>
      </c>
      <c r="C866" s="114">
        <v>25</v>
      </c>
    </row>
    <row r="867" spans="1:3">
      <c r="A867" s="167">
        <v>866</v>
      </c>
      <c r="B867" s="167" t="s">
        <v>1795</v>
      </c>
      <c r="C867" s="167">
        <v>26</v>
      </c>
    </row>
    <row r="868" spans="1:3">
      <c r="A868" s="167">
        <v>867</v>
      </c>
      <c r="B868" s="167" t="s">
        <v>1795</v>
      </c>
      <c r="C868" s="167">
        <v>27</v>
      </c>
    </row>
    <row r="869" spans="1:3">
      <c r="A869" s="167">
        <v>868</v>
      </c>
      <c r="B869" s="167" t="s">
        <v>1795</v>
      </c>
      <c r="C869" s="167">
        <v>28</v>
      </c>
    </row>
    <row r="870" spans="1:3">
      <c r="A870" s="167">
        <v>869</v>
      </c>
      <c r="B870" s="167" t="s">
        <v>1795</v>
      </c>
      <c r="C870" s="167">
        <v>29</v>
      </c>
    </row>
    <row r="871" spans="1:3">
      <c r="A871" s="167">
        <v>870</v>
      </c>
      <c r="B871" s="167" t="s">
        <v>1795</v>
      </c>
      <c r="C871" s="167">
        <v>30</v>
      </c>
    </row>
    <row r="872" spans="1:3">
      <c r="A872" s="167">
        <v>871</v>
      </c>
      <c r="B872" s="167" t="s">
        <v>1795</v>
      </c>
      <c r="C872" s="167">
        <v>31</v>
      </c>
    </row>
    <row r="873" spans="1:3">
      <c r="A873" s="167">
        <v>872</v>
      </c>
      <c r="B873" s="167" t="s">
        <v>1795</v>
      </c>
      <c r="C873" s="167">
        <v>32</v>
      </c>
    </row>
    <row r="874" spans="1:3">
      <c r="A874" s="167">
        <v>873</v>
      </c>
      <c r="B874" s="167" t="s">
        <v>1795</v>
      </c>
      <c r="C874" s="167">
        <v>33</v>
      </c>
    </row>
    <row r="875" spans="1:3">
      <c r="A875" s="167">
        <v>874</v>
      </c>
      <c r="B875" s="167" t="s">
        <v>1795</v>
      </c>
      <c r="C875" s="167">
        <v>34</v>
      </c>
    </row>
    <row r="876" spans="1:3">
      <c r="A876" s="167">
        <v>875</v>
      </c>
      <c r="B876" s="167" t="s">
        <v>1795</v>
      </c>
      <c r="C876" s="167">
        <v>35</v>
      </c>
    </row>
    <row r="877" spans="1:3">
      <c r="A877" s="167">
        <v>876</v>
      </c>
      <c r="B877" s="167" t="s">
        <v>1795</v>
      </c>
      <c r="C877" s="167">
        <v>36</v>
      </c>
    </row>
    <row r="878" spans="1:3">
      <c r="A878" s="167">
        <v>877</v>
      </c>
      <c r="B878" s="167" t="s">
        <v>1795</v>
      </c>
      <c r="C878" s="167">
        <v>37</v>
      </c>
    </row>
    <row r="879" spans="1:3">
      <c r="A879" s="167">
        <v>878</v>
      </c>
      <c r="B879" s="167" t="s">
        <v>1795</v>
      </c>
      <c r="C879" s="167">
        <v>38</v>
      </c>
    </row>
    <row r="880" spans="1:3">
      <c r="A880" s="167">
        <v>879</v>
      </c>
      <c r="B880" s="167" t="s">
        <v>1795</v>
      </c>
      <c r="C880" s="167">
        <v>39</v>
      </c>
    </row>
    <row r="881" spans="1:3">
      <c r="A881" s="167">
        <v>880</v>
      </c>
      <c r="B881" s="167" t="s">
        <v>1795</v>
      </c>
      <c r="C881" s="167">
        <v>40</v>
      </c>
    </row>
    <row r="882" spans="1:3">
      <c r="A882" s="167">
        <v>881</v>
      </c>
      <c r="B882" s="167" t="s">
        <v>1795</v>
      </c>
      <c r="C882" s="167">
        <v>41</v>
      </c>
    </row>
    <row r="883" spans="1:3">
      <c r="A883" s="167">
        <v>882</v>
      </c>
      <c r="B883" s="167" t="s">
        <v>1795</v>
      </c>
      <c r="C883" s="167">
        <v>42</v>
      </c>
    </row>
    <row r="884" spans="1:3">
      <c r="A884" s="167">
        <v>883</v>
      </c>
      <c r="B884" s="167" t="s">
        <v>1795</v>
      </c>
      <c r="C884" s="167">
        <v>43</v>
      </c>
    </row>
    <row r="885" spans="1:3">
      <c r="A885" s="167">
        <v>884</v>
      </c>
      <c r="B885" s="167" t="s">
        <v>1795</v>
      </c>
      <c r="C885" s="167">
        <v>44</v>
      </c>
    </row>
    <row r="886" spans="1:3">
      <c r="A886" s="167">
        <v>885</v>
      </c>
      <c r="B886" s="167" t="s">
        <v>1795</v>
      </c>
      <c r="C886" s="167">
        <v>45</v>
      </c>
    </row>
    <row r="887" spans="1:3">
      <c r="A887" s="167">
        <v>886</v>
      </c>
      <c r="B887" s="167" t="s">
        <v>1795</v>
      </c>
      <c r="C887" s="167">
        <v>46</v>
      </c>
    </row>
    <row r="888" spans="1:3">
      <c r="A888" s="167">
        <v>887</v>
      </c>
      <c r="B888" s="167" t="s">
        <v>1795</v>
      </c>
      <c r="C888" s="167">
        <v>47</v>
      </c>
    </row>
    <row r="889" spans="1:3">
      <c r="A889" s="167">
        <v>888</v>
      </c>
      <c r="B889" s="167" t="s">
        <v>1795</v>
      </c>
      <c r="C889" s="167">
        <v>48</v>
      </c>
    </row>
    <row r="890" spans="1:3">
      <c r="A890" s="167">
        <v>889</v>
      </c>
      <c r="B890" s="167" t="s">
        <v>1795</v>
      </c>
      <c r="C890" s="167">
        <v>49</v>
      </c>
    </row>
    <row r="891" spans="1:3">
      <c r="A891" s="167">
        <v>890</v>
      </c>
      <c r="B891" s="167" t="s">
        <v>1795</v>
      </c>
      <c r="C891" s="167">
        <v>50</v>
      </c>
    </row>
    <row r="892" spans="1:3">
      <c r="A892" s="114">
        <v>891</v>
      </c>
      <c r="B892" s="114" t="s">
        <v>982</v>
      </c>
      <c r="C892" s="114">
        <v>1</v>
      </c>
    </row>
    <row r="893" spans="1:3">
      <c r="A893" s="114">
        <v>892</v>
      </c>
      <c r="B893" s="114" t="s">
        <v>982</v>
      </c>
      <c r="C893" s="114">
        <v>2</v>
      </c>
    </row>
    <row r="894" spans="1:3">
      <c r="A894" s="114">
        <v>893</v>
      </c>
      <c r="B894" s="114" t="s">
        <v>982</v>
      </c>
      <c r="C894" s="114">
        <v>3</v>
      </c>
    </row>
    <row r="895" spans="1:3">
      <c r="A895" s="114">
        <v>894</v>
      </c>
      <c r="B895" s="114" t="s">
        <v>982</v>
      </c>
      <c r="C895" s="114">
        <v>4</v>
      </c>
    </row>
    <row r="896" spans="1:3">
      <c r="A896" s="114">
        <v>895</v>
      </c>
      <c r="B896" s="114" t="s">
        <v>982</v>
      </c>
      <c r="C896" s="114">
        <v>5</v>
      </c>
    </row>
    <row r="897" spans="1:3">
      <c r="A897" s="114">
        <v>896</v>
      </c>
      <c r="B897" s="114" t="s">
        <v>982</v>
      </c>
      <c r="C897" s="114">
        <v>6</v>
      </c>
    </row>
    <row r="898" spans="1:3">
      <c r="A898" s="114">
        <v>897</v>
      </c>
      <c r="B898" s="114" t="s">
        <v>982</v>
      </c>
      <c r="C898" s="114">
        <v>7</v>
      </c>
    </row>
    <row r="899" spans="1:3">
      <c r="A899" s="114">
        <v>898</v>
      </c>
      <c r="B899" s="114" t="s">
        <v>982</v>
      </c>
      <c r="C899" s="114">
        <v>8</v>
      </c>
    </row>
    <row r="900" spans="1:3">
      <c r="A900" s="114">
        <v>899</v>
      </c>
      <c r="B900" s="114" t="s">
        <v>982</v>
      </c>
      <c r="C900" s="114">
        <v>9</v>
      </c>
    </row>
    <row r="901" spans="1:3">
      <c r="A901" s="114">
        <v>900</v>
      </c>
      <c r="B901" s="114" t="s">
        <v>982</v>
      </c>
      <c r="C901" s="114">
        <v>10</v>
      </c>
    </row>
    <row r="902" spans="1:3">
      <c r="A902" s="114">
        <v>901</v>
      </c>
      <c r="B902" s="114" t="s">
        <v>982</v>
      </c>
      <c r="C902" s="114">
        <v>11</v>
      </c>
    </row>
    <row r="903" spans="1:3">
      <c r="A903" s="114">
        <v>902</v>
      </c>
      <c r="B903" s="114" t="s">
        <v>982</v>
      </c>
      <c r="C903" s="114">
        <v>12</v>
      </c>
    </row>
    <row r="904" spans="1:3">
      <c r="A904" s="114">
        <v>903</v>
      </c>
      <c r="B904" s="114" t="s">
        <v>982</v>
      </c>
      <c r="C904" s="114">
        <v>13</v>
      </c>
    </row>
    <row r="905" spans="1:3">
      <c r="A905" s="114">
        <v>904</v>
      </c>
      <c r="B905" s="114" t="s">
        <v>982</v>
      </c>
      <c r="C905" s="114">
        <v>14</v>
      </c>
    </row>
    <row r="906" spans="1:3">
      <c r="A906" s="114">
        <v>905</v>
      </c>
      <c r="B906" s="114" t="s">
        <v>982</v>
      </c>
      <c r="C906" s="114">
        <v>15</v>
      </c>
    </row>
    <row r="907" spans="1:3">
      <c r="A907" s="114">
        <v>906</v>
      </c>
      <c r="B907" s="114" t="s">
        <v>982</v>
      </c>
      <c r="C907" s="114">
        <v>16</v>
      </c>
    </row>
    <row r="908" spans="1:3">
      <c r="A908" s="114">
        <v>907</v>
      </c>
      <c r="B908" s="114" t="s">
        <v>982</v>
      </c>
      <c r="C908" s="114">
        <v>17</v>
      </c>
    </row>
    <row r="909" spans="1:3">
      <c r="A909" s="114">
        <v>908</v>
      </c>
      <c r="B909" s="114" t="s">
        <v>982</v>
      </c>
      <c r="C909" s="114">
        <v>18</v>
      </c>
    </row>
    <row r="910" spans="1:3">
      <c r="A910" s="114">
        <v>909</v>
      </c>
      <c r="B910" s="114" t="s">
        <v>982</v>
      </c>
      <c r="C910" s="114">
        <v>19</v>
      </c>
    </row>
    <row r="911" spans="1:3">
      <c r="A911" s="114">
        <v>910</v>
      </c>
      <c r="B911" s="114" t="s">
        <v>982</v>
      </c>
      <c r="C911" s="114">
        <v>20</v>
      </c>
    </row>
    <row r="912" spans="1:3">
      <c r="A912" s="114">
        <v>911</v>
      </c>
      <c r="B912" s="114" t="s">
        <v>982</v>
      </c>
      <c r="C912" s="114">
        <v>21</v>
      </c>
    </row>
    <row r="913" spans="1:3">
      <c r="A913" s="114">
        <v>912</v>
      </c>
      <c r="B913" s="114" t="s">
        <v>982</v>
      </c>
      <c r="C913" s="114">
        <v>22</v>
      </c>
    </row>
    <row r="914" spans="1:3">
      <c r="A914" s="114">
        <v>913</v>
      </c>
      <c r="B914" s="114" t="s">
        <v>982</v>
      </c>
      <c r="C914" s="114">
        <v>23</v>
      </c>
    </row>
    <row r="915" spans="1:3">
      <c r="A915" s="114">
        <v>914</v>
      </c>
      <c r="B915" s="114" t="s">
        <v>982</v>
      </c>
      <c r="C915" s="114">
        <v>24</v>
      </c>
    </row>
    <row r="916" spans="1:3">
      <c r="A916" s="114">
        <v>915</v>
      </c>
      <c r="B916" s="114" t="s">
        <v>982</v>
      </c>
      <c r="C916" s="114">
        <v>25</v>
      </c>
    </row>
    <row r="917" spans="1:3">
      <c r="A917" s="167">
        <v>916</v>
      </c>
      <c r="B917" s="167" t="s">
        <v>982</v>
      </c>
      <c r="C917" s="167">
        <v>26</v>
      </c>
    </row>
    <row r="918" spans="1:3">
      <c r="A918" s="167">
        <v>917</v>
      </c>
      <c r="B918" s="167" t="s">
        <v>982</v>
      </c>
      <c r="C918" s="167">
        <v>27</v>
      </c>
    </row>
    <row r="919" spans="1:3">
      <c r="A919" s="167">
        <v>918</v>
      </c>
      <c r="B919" s="167" t="s">
        <v>982</v>
      </c>
      <c r="C919" s="167">
        <v>28</v>
      </c>
    </row>
    <row r="920" spans="1:3">
      <c r="A920" s="167">
        <v>919</v>
      </c>
      <c r="B920" s="167" t="s">
        <v>982</v>
      </c>
      <c r="C920" s="167">
        <v>29</v>
      </c>
    </row>
    <row r="921" spans="1:3">
      <c r="A921" s="167">
        <v>920</v>
      </c>
      <c r="B921" s="167" t="s">
        <v>982</v>
      </c>
      <c r="C921" s="167">
        <v>30</v>
      </c>
    </row>
    <row r="922" spans="1:3">
      <c r="A922" s="167">
        <v>921</v>
      </c>
      <c r="B922" s="167" t="s">
        <v>982</v>
      </c>
      <c r="C922" s="167">
        <v>31</v>
      </c>
    </row>
    <row r="923" spans="1:3">
      <c r="A923" s="167">
        <v>922</v>
      </c>
      <c r="B923" s="167" t="s">
        <v>982</v>
      </c>
      <c r="C923" s="167">
        <v>32</v>
      </c>
    </row>
    <row r="924" spans="1:3">
      <c r="A924" s="167">
        <v>923</v>
      </c>
      <c r="B924" s="167" t="s">
        <v>982</v>
      </c>
      <c r="C924" s="167">
        <v>33</v>
      </c>
    </row>
    <row r="925" spans="1:3">
      <c r="A925" s="167">
        <v>924</v>
      </c>
      <c r="B925" s="167" t="s">
        <v>982</v>
      </c>
      <c r="C925" s="167">
        <v>34</v>
      </c>
    </row>
    <row r="926" spans="1:3">
      <c r="A926" s="167">
        <v>925</v>
      </c>
      <c r="B926" s="167" t="s">
        <v>982</v>
      </c>
      <c r="C926" s="167">
        <v>35</v>
      </c>
    </row>
    <row r="927" spans="1:3">
      <c r="A927" s="167">
        <v>926</v>
      </c>
      <c r="B927" s="167" t="s">
        <v>982</v>
      </c>
      <c r="C927" s="167">
        <v>36</v>
      </c>
    </row>
    <row r="928" spans="1:3">
      <c r="A928" s="167">
        <v>927</v>
      </c>
      <c r="B928" s="167" t="s">
        <v>982</v>
      </c>
      <c r="C928" s="167">
        <v>37</v>
      </c>
    </row>
    <row r="929" spans="1:3">
      <c r="A929" s="167">
        <v>928</v>
      </c>
      <c r="B929" s="167" t="s">
        <v>982</v>
      </c>
      <c r="C929" s="167">
        <v>38</v>
      </c>
    </row>
    <row r="930" spans="1:3">
      <c r="A930" s="167">
        <v>929</v>
      </c>
      <c r="B930" s="167" t="s">
        <v>982</v>
      </c>
      <c r="C930" s="167">
        <v>39</v>
      </c>
    </row>
    <row r="931" spans="1:3">
      <c r="A931" s="167">
        <v>930</v>
      </c>
      <c r="B931" s="167" t="s">
        <v>982</v>
      </c>
      <c r="C931" s="167">
        <v>40</v>
      </c>
    </row>
    <row r="932" spans="1:3">
      <c r="A932" s="167">
        <v>931</v>
      </c>
      <c r="B932" s="167" t="s">
        <v>982</v>
      </c>
      <c r="C932" s="167">
        <v>41</v>
      </c>
    </row>
    <row r="933" spans="1:3">
      <c r="A933" s="167">
        <v>932</v>
      </c>
      <c r="B933" s="167" t="s">
        <v>982</v>
      </c>
      <c r="C933" s="167">
        <v>42</v>
      </c>
    </row>
    <row r="934" spans="1:3">
      <c r="A934" s="167">
        <v>933</v>
      </c>
      <c r="B934" s="167" t="s">
        <v>982</v>
      </c>
      <c r="C934" s="167">
        <v>43</v>
      </c>
    </row>
    <row r="935" spans="1:3">
      <c r="A935" s="167">
        <v>934</v>
      </c>
      <c r="B935" s="167" t="s">
        <v>982</v>
      </c>
      <c r="C935" s="167">
        <v>44</v>
      </c>
    </row>
    <row r="936" spans="1:3">
      <c r="A936" s="167">
        <v>935</v>
      </c>
      <c r="B936" s="167" t="s">
        <v>982</v>
      </c>
      <c r="C936" s="167">
        <v>45</v>
      </c>
    </row>
    <row r="937" spans="1:3">
      <c r="A937" s="167">
        <v>936</v>
      </c>
      <c r="B937" s="167" t="s">
        <v>982</v>
      </c>
      <c r="C937" s="167">
        <v>46</v>
      </c>
    </row>
    <row r="938" spans="1:3">
      <c r="A938" s="167">
        <v>937</v>
      </c>
      <c r="B938" s="167" t="s">
        <v>982</v>
      </c>
      <c r="C938" s="167">
        <v>47</v>
      </c>
    </row>
    <row r="939" spans="1:3">
      <c r="A939" s="167">
        <v>938</v>
      </c>
      <c r="B939" s="167" t="s">
        <v>982</v>
      </c>
      <c r="C939" s="167">
        <v>48</v>
      </c>
    </row>
    <row r="940" spans="1:3">
      <c r="A940" s="167">
        <v>939</v>
      </c>
      <c r="B940" s="167" t="s">
        <v>982</v>
      </c>
      <c r="C940" s="167">
        <v>49</v>
      </c>
    </row>
    <row r="941" spans="1:3">
      <c r="A941" s="167">
        <v>940</v>
      </c>
      <c r="B941" s="167" t="s">
        <v>982</v>
      </c>
      <c r="C941" s="167">
        <v>50</v>
      </c>
    </row>
    <row r="942" spans="1:3">
      <c r="A942" s="114">
        <v>941</v>
      </c>
      <c r="B942" s="114" t="s">
        <v>983</v>
      </c>
      <c r="C942" s="114">
        <v>1</v>
      </c>
    </row>
    <row r="943" spans="1:3">
      <c r="A943" s="114">
        <v>942</v>
      </c>
      <c r="B943" s="114" t="s">
        <v>983</v>
      </c>
      <c r="C943" s="114">
        <v>2</v>
      </c>
    </row>
    <row r="944" spans="1:3">
      <c r="A944" s="114">
        <v>943</v>
      </c>
      <c r="B944" s="114" t="s">
        <v>983</v>
      </c>
      <c r="C944" s="114">
        <v>3</v>
      </c>
    </row>
    <row r="945" spans="1:3">
      <c r="A945" s="114">
        <v>944</v>
      </c>
      <c r="B945" s="114" t="s">
        <v>983</v>
      </c>
      <c r="C945" s="114">
        <v>4</v>
      </c>
    </row>
    <row r="946" spans="1:3">
      <c r="A946" s="114">
        <v>945</v>
      </c>
      <c r="B946" s="114" t="s">
        <v>983</v>
      </c>
      <c r="C946" s="114">
        <v>5</v>
      </c>
    </row>
    <row r="947" spans="1:3">
      <c r="A947" s="114">
        <v>946</v>
      </c>
      <c r="B947" s="114" t="s">
        <v>983</v>
      </c>
      <c r="C947" s="114">
        <v>6</v>
      </c>
    </row>
    <row r="948" spans="1:3">
      <c r="A948" s="114">
        <v>947</v>
      </c>
      <c r="B948" s="114" t="s">
        <v>983</v>
      </c>
      <c r="C948" s="114">
        <v>7</v>
      </c>
    </row>
    <row r="949" spans="1:3">
      <c r="A949" s="114">
        <v>948</v>
      </c>
      <c r="B949" s="114" t="s">
        <v>983</v>
      </c>
      <c r="C949" s="114">
        <v>8</v>
      </c>
    </row>
    <row r="950" spans="1:3">
      <c r="A950" s="114">
        <v>949</v>
      </c>
      <c r="B950" s="114" t="s">
        <v>983</v>
      </c>
      <c r="C950" s="114">
        <v>9</v>
      </c>
    </row>
    <row r="951" spans="1:3">
      <c r="A951" s="114">
        <v>950</v>
      </c>
      <c r="B951" s="114" t="s">
        <v>983</v>
      </c>
      <c r="C951" s="114">
        <v>10</v>
      </c>
    </row>
    <row r="952" spans="1:3">
      <c r="A952" s="114">
        <v>951</v>
      </c>
      <c r="B952" s="114" t="s">
        <v>983</v>
      </c>
      <c r="C952" s="114">
        <v>11</v>
      </c>
    </row>
    <row r="953" spans="1:3">
      <c r="A953" s="114">
        <v>952</v>
      </c>
      <c r="B953" s="114" t="s">
        <v>983</v>
      </c>
      <c r="C953" s="114">
        <v>12</v>
      </c>
    </row>
    <row r="954" spans="1:3">
      <c r="A954" s="114">
        <v>953</v>
      </c>
      <c r="B954" s="114" t="s">
        <v>983</v>
      </c>
      <c r="C954" s="114">
        <v>13</v>
      </c>
    </row>
    <row r="955" spans="1:3">
      <c r="A955" s="114">
        <v>954</v>
      </c>
      <c r="B955" s="114" t="s">
        <v>983</v>
      </c>
      <c r="C955" s="114">
        <v>14</v>
      </c>
    </row>
    <row r="956" spans="1:3">
      <c r="A956" s="114">
        <v>955</v>
      </c>
      <c r="B956" s="114" t="s">
        <v>983</v>
      </c>
      <c r="C956" s="114">
        <v>15</v>
      </c>
    </row>
    <row r="957" spans="1:3">
      <c r="A957" s="114">
        <v>956</v>
      </c>
      <c r="B957" s="114" t="s">
        <v>983</v>
      </c>
      <c r="C957" s="114">
        <v>16</v>
      </c>
    </row>
    <row r="958" spans="1:3">
      <c r="A958" s="114">
        <v>957</v>
      </c>
      <c r="B958" s="114" t="s">
        <v>983</v>
      </c>
      <c r="C958" s="114">
        <v>17</v>
      </c>
    </row>
    <row r="959" spans="1:3">
      <c r="A959" s="114">
        <v>958</v>
      </c>
      <c r="B959" s="114" t="s">
        <v>983</v>
      </c>
      <c r="C959" s="114">
        <v>18</v>
      </c>
    </row>
    <row r="960" spans="1:3">
      <c r="A960" s="114">
        <v>959</v>
      </c>
      <c r="B960" s="114" t="s">
        <v>983</v>
      </c>
      <c r="C960" s="114">
        <v>19</v>
      </c>
    </row>
    <row r="961" spans="1:3">
      <c r="A961" s="114">
        <v>960</v>
      </c>
      <c r="B961" s="114" t="s">
        <v>983</v>
      </c>
      <c r="C961" s="114">
        <v>20</v>
      </c>
    </row>
    <row r="962" spans="1:3">
      <c r="A962" s="114">
        <v>961</v>
      </c>
      <c r="B962" s="114" t="s">
        <v>983</v>
      </c>
      <c r="C962" s="114">
        <v>21</v>
      </c>
    </row>
    <row r="963" spans="1:3">
      <c r="A963" s="114">
        <v>962</v>
      </c>
      <c r="B963" s="114" t="s">
        <v>983</v>
      </c>
      <c r="C963" s="114">
        <v>22</v>
      </c>
    </row>
    <row r="964" spans="1:3">
      <c r="A964" s="114">
        <v>963</v>
      </c>
      <c r="B964" s="114" t="s">
        <v>983</v>
      </c>
      <c r="C964" s="114">
        <v>23</v>
      </c>
    </row>
    <row r="965" spans="1:3">
      <c r="A965" s="114">
        <v>964</v>
      </c>
      <c r="B965" s="114" t="s">
        <v>983</v>
      </c>
      <c r="C965" s="114">
        <v>24</v>
      </c>
    </row>
    <row r="966" spans="1:3">
      <c r="A966" s="114">
        <v>965</v>
      </c>
      <c r="B966" s="114" t="s">
        <v>983</v>
      </c>
      <c r="C966" s="114">
        <v>25</v>
      </c>
    </row>
    <row r="967" spans="1:3">
      <c r="A967" s="167">
        <v>966</v>
      </c>
      <c r="B967" s="167" t="s">
        <v>983</v>
      </c>
      <c r="C967" s="167">
        <v>26</v>
      </c>
    </row>
    <row r="968" spans="1:3">
      <c r="A968" s="167">
        <v>967</v>
      </c>
      <c r="B968" s="167" t="s">
        <v>983</v>
      </c>
      <c r="C968" s="167">
        <v>27</v>
      </c>
    </row>
    <row r="969" spans="1:3">
      <c r="A969" s="167">
        <v>968</v>
      </c>
      <c r="B969" s="167" t="s">
        <v>983</v>
      </c>
      <c r="C969" s="167">
        <v>28</v>
      </c>
    </row>
    <row r="970" spans="1:3">
      <c r="A970" s="167">
        <v>969</v>
      </c>
      <c r="B970" s="167" t="s">
        <v>983</v>
      </c>
      <c r="C970" s="167">
        <v>29</v>
      </c>
    </row>
    <row r="971" spans="1:3">
      <c r="A971" s="167">
        <v>970</v>
      </c>
      <c r="B971" s="167" t="s">
        <v>983</v>
      </c>
      <c r="C971" s="167">
        <v>30</v>
      </c>
    </row>
    <row r="972" spans="1:3">
      <c r="A972" s="167">
        <v>971</v>
      </c>
      <c r="B972" s="167" t="s">
        <v>983</v>
      </c>
      <c r="C972" s="167">
        <v>31</v>
      </c>
    </row>
    <row r="973" spans="1:3">
      <c r="A973" s="167">
        <v>972</v>
      </c>
      <c r="B973" s="167" t="s">
        <v>983</v>
      </c>
      <c r="C973" s="167">
        <v>32</v>
      </c>
    </row>
    <row r="974" spans="1:3">
      <c r="A974" s="167">
        <v>973</v>
      </c>
      <c r="B974" s="167" t="s">
        <v>983</v>
      </c>
      <c r="C974" s="167">
        <v>33</v>
      </c>
    </row>
    <row r="975" spans="1:3">
      <c r="A975" s="167">
        <v>974</v>
      </c>
      <c r="B975" s="167" t="s">
        <v>983</v>
      </c>
      <c r="C975" s="167">
        <v>34</v>
      </c>
    </row>
    <row r="976" spans="1:3">
      <c r="A976" s="167">
        <v>975</v>
      </c>
      <c r="B976" s="167" t="s">
        <v>983</v>
      </c>
      <c r="C976" s="167">
        <v>35</v>
      </c>
    </row>
    <row r="977" spans="1:3">
      <c r="A977" s="167">
        <v>976</v>
      </c>
      <c r="B977" s="167" t="s">
        <v>983</v>
      </c>
      <c r="C977" s="167">
        <v>36</v>
      </c>
    </row>
    <row r="978" spans="1:3">
      <c r="A978" s="167">
        <v>977</v>
      </c>
      <c r="B978" s="167" t="s">
        <v>983</v>
      </c>
      <c r="C978" s="167">
        <v>37</v>
      </c>
    </row>
    <row r="979" spans="1:3">
      <c r="A979" s="167">
        <v>978</v>
      </c>
      <c r="B979" s="167" t="s">
        <v>983</v>
      </c>
      <c r="C979" s="167">
        <v>38</v>
      </c>
    </row>
    <row r="980" spans="1:3">
      <c r="A980" s="167">
        <v>979</v>
      </c>
      <c r="B980" s="167" t="s">
        <v>983</v>
      </c>
      <c r="C980" s="167">
        <v>39</v>
      </c>
    </row>
    <row r="981" spans="1:3">
      <c r="A981" s="167">
        <v>980</v>
      </c>
      <c r="B981" s="167" t="s">
        <v>983</v>
      </c>
      <c r="C981" s="167">
        <v>40</v>
      </c>
    </row>
    <row r="982" spans="1:3">
      <c r="A982" s="167">
        <v>981</v>
      </c>
      <c r="B982" s="167" t="s">
        <v>983</v>
      </c>
      <c r="C982" s="167">
        <v>41</v>
      </c>
    </row>
    <row r="983" spans="1:3">
      <c r="A983" s="167">
        <v>982</v>
      </c>
      <c r="B983" s="167" t="s">
        <v>983</v>
      </c>
      <c r="C983" s="167">
        <v>42</v>
      </c>
    </row>
    <row r="984" spans="1:3">
      <c r="A984" s="167">
        <v>983</v>
      </c>
      <c r="B984" s="167" t="s">
        <v>983</v>
      </c>
      <c r="C984" s="167">
        <v>43</v>
      </c>
    </row>
    <row r="985" spans="1:3">
      <c r="A985" s="167">
        <v>984</v>
      </c>
      <c r="B985" s="167" t="s">
        <v>983</v>
      </c>
      <c r="C985" s="167">
        <v>44</v>
      </c>
    </row>
    <row r="986" spans="1:3">
      <c r="A986" s="167">
        <v>985</v>
      </c>
      <c r="B986" s="167" t="s">
        <v>983</v>
      </c>
      <c r="C986" s="167">
        <v>45</v>
      </c>
    </row>
    <row r="987" spans="1:3">
      <c r="A987" s="167">
        <v>986</v>
      </c>
      <c r="B987" s="167" t="s">
        <v>983</v>
      </c>
      <c r="C987" s="167">
        <v>46</v>
      </c>
    </row>
    <row r="988" spans="1:3">
      <c r="A988" s="167">
        <v>987</v>
      </c>
      <c r="B988" s="167" t="s">
        <v>983</v>
      </c>
      <c r="C988" s="167">
        <v>47</v>
      </c>
    </row>
    <row r="989" spans="1:3">
      <c r="A989" s="167">
        <v>988</v>
      </c>
      <c r="B989" s="167" t="s">
        <v>983</v>
      </c>
      <c r="C989" s="167">
        <v>48</v>
      </c>
    </row>
    <row r="990" spans="1:3">
      <c r="A990" s="167">
        <v>989</v>
      </c>
      <c r="B990" s="167" t="s">
        <v>983</v>
      </c>
      <c r="C990" s="167">
        <v>49</v>
      </c>
    </row>
    <row r="991" spans="1:3">
      <c r="A991" s="167">
        <v>990</v>
      </c>
      <c r="B991" s="167" t="s">
        <v>983</v>
      </c>
      <c r="C991" s="167">
        <v>50</v>
      </c>
    </row>
    <row r="992" spans="1:3">
      <c r="A992" s="114">
        <v>991</v>
      </c>
      <c r="B992" s="114" t="s">
        <v>984</v>
      </c>
      <c r="C992" s="114">
        <v>1</v>
      </c>
    </row>
    <row r="993" spans="1:3">
      <c r="A993" s="114">
        <v>992</v>
      </c>
      <c r="B993" s="114" t="s">
        <v>984</v>
      </c>
      <c r="C993" s="114">
        <v>2</v>
      </c>
    </row>
    <row r="994" spans="1:3">
      <c r="A994" s="114">
        <v>993</v>
      </c>
      <c r="B994" s="114" t="s">
        <v>984</v>
      </c>
      <c r="C994" s="114">
        <v>3</v>
      </c>
    </row>
    <row r="995" spans="1:3">
      <c r="A995" s="114">
        <v>994</v>
      </c>
      <c r="B995" s="114" t="s">
        <v>984</v>
      </c>
      <c r="C995" s="114">
        <v>4</v>
      </c>
    </row>
    <row r="996" spans="1:3">
      <c r="A996" s="114">
        <v>995</v>
      </c>
      <c r="B996" s="114" t="s">
        <v>984</v>
      </c>
      <c r="C996" s="114">
        <v>5</v>
      </c>
    </row>
    <row r="997" spans="1:3">
      <c r="A997" s="114">
        <v>996</v>
      </c>
      <c r="B997" s="114" t="s">
        <v>984</v>
      </c>
      <c r="C997" s="114">
        <v>6</v>
      </c>
    </row>
    <row r="998" spans="1:3">
      <c r="A998" s="114">
        <v>997</v>
      </c>
      <c r="B998" s="114" t="s">
        <v>984</v>
      </c>
      <c r="C998" s="114">
        <v>7</v>
      </c>
    </row>
    <row r="999" spans="1:3">
      <c r="A999" s="114">
        <v>998</v>
      </c>
      <c r="B999" s="114" t="s">
        <v>984</v>
      </c>
      <c r="C999" s="114">
        <v>8</v>
      </c>
    </row>
    <row r="1000" spans="1:3">
      <c r="A1000" s="114">
        <v>999</v>
      </c>
      <c r="B1000" s="114" t="s">
        <v>984</v>
      </c>
      <c r="C1000" s="114">
        <v>9</v>
      </c>
    </row>
    <row r="1001" spans="1:3">
      <c r="A1001" s="114">
        <v>1000</v>
      </c>
      <c r="B1001" s="114" t="s">
        <v>984</v>
      </c>
      <c r="C1001" s="114">
        <v>10</v>
      </c>
    </row>
    <row r="1002" spans="1:3">
      <c r="A1002" s="114">
        <v>1001</v>
      </c>
      <c r="B1002" s="114" t="s">
        <v>984</v>
      </c>
      <c r="C1002" s="114">
        <v>11</v>
      </c>
    </row>
    <row r="1003" spans="1:3">
      <c r="A1003" s="114">
        <v>1002</v>
      </c>
      <c r="B1003" s="114" t="s">
        <v>984</v>
      </c>
      <c r="C1003" s="114">
        <v>12</v>
      </c>
    </row>
    <row r="1004" spans="1:3">
      <c r="A1004" s="114">
        <v>1003</v>
      </c>
      <c r="B1004" s="114" t="s">
        <v>984</v>
      </c>
      <c r="C1004" s="114">
        <v>13</v>
      </c>
    </row>
    <row r="1005" spans="1:3">
      <c r="A1005" s="114">
        <v>1004</v>
      </c>
      <c r="B1005" s="114" t="s">
        <v>984</v>
      </c>
      <c r="C1005" s="114">
        <v>14</v>
      </c>
    </row>
    <row r="1006" spans="1:3">
      <c r="A1006" s="114">
        <v>1005</v>
      </c>
      <c r="B1006" s="114" t="s">
        <v>984</v>
      </c>
      <c r="C1006" s="114">
        <v>15</v>
      </c>
    </row>
    <row r="1007" spans="1:3">
      <c r="A1007" s="114">
        <v>1006</v>
      </c>
      <c r="B1007" s="114" t="s">
        <v>984</v>
      </c>
      <c r="C1007" s="114">
        <v>16</v>
      </c>
    </row>
    <row r="1008" spans="1:3">
      <c r="A1008" s="114">
        <v>1007</v>
      </c>
      <c r="B1008" s="114" t="s">
        <v>984</v>
      </c>
      <c r="C1008" s="114">
        <v>17</v>
      </c>
    </row>
    <row r="1009" spans="1:3">
      <c r="A1009" s="114">
        <v>1008</v>
      </c>
      <c r="B1009" s="114" t="s">
        <v>984</v>
      </c>
      <c r="C1009" s="114">
        <v>18</v>
      </c>
    </row>
    <row r="1010" spans="1:3">
      <c r="A1010" s="114">
        <v>1009</v>
      </c>
      <c r="B1010" s="114" t="s">
        <v>984</v>
      </c>
      <c r="C1010" s="114">
        <v>19</v>
      </c>
    </row>
    <row r="1011" spans="1:3">
      <c r="A1011" s="114">
        <v>1010</v>
      </c>
      <c r="B1011" s="114" t="s">
        <v>984</v>
      </c>
      <c r="C1011" s="114">
        <v>20</v>
      </c>
    </row>
    <row r="1012" spans="1:3">
      <c r="A1012" s="114">
        <v>1011</v>
      </c>
      <c r="B1012" s="114" t="s">
        <v>984</v>
      </c>
      <c r="C1012" s="114">
        <v>21</v>
      </c>
    </row>
    <row r="1013" spans="1:3">
      <c r="A1013" s="114">
        <v>1012</v>
      </c>
      <c r="B1013" s="114" t="s">
        <v>984</v>
      </c>
      <c r="C1013" s="114">
        <v>22</v>
      </c>
    </row>
    <row r="1014" spans="1:3">
      <c r="A1014" s="114">
        <v>1013</v>
      </c>
      <c r="B1014" s="114" t="s">
        <v>984</v>
      </c>
      <c r="C1014" s="114">
        <v>23</v>
      </c>
    </row>
    <row r="1015" spans="1:3">
      <c r="A1015" s="114">
        <v>1014</v>
      </c>
      <c r="B1015" s="114" t="s">
        <v>984</v>
      </c>
      <c r="C1015" s="114">
        <v>24</v>
      </c>
    </row>
    <row r="1016" spans="1:3">
      <c r="A1016" s="114">
        <v>1015</v>
      </c>
      <c r="B1016" s="114" t="s">
        <v>984</v>
      </c>
      <c r="C1016" s="114">
        <v>25</v>
      </c>
    </row>
    <row r="1017" spans="1:3">
      <c r="A1017" s="167">
        <v>1016</v>
      </c>
      <c r="B1017" s="167" t="s">
        <v>984</v>
      </c>
      <c r="C1017" s="167">
        <v>26</v>
      </c>
    </row>
    <row r="1018" spans="1:3">
      <c r="A1018" s="167">
        <v>1017</v>
      </c>
      <c r="B1018" s="167" t="s">
        <v>984</v>
      </c>
      <c r="C1018" s="167">
        <v>27</v>
      </c>
    </row>
    <row r="1019" spans="1:3">
      <c r="A1019" s="167">
        <v>1018</v>
      </c>
      <c r="B1019" s="167" t="s">
        <v>984</v>
      </c>
      <c r="C1019" s="167">
        <v>28</v>
      </c>
    </row>
    <row r="1020" spans="1:3">
      <c r="A1020" s="167">
        <v>1019</v>
      </c>
      <c r="B1020" s="167" t="s">
        <v>984</v>
      </c>
      <c r="C1020" s="167">
        <v>29</v>
      </c>
    </row>
    <row r="1021" spans="1:3">
      <c r="A1021" s="167">
        <v>1020</v>
      </c>
      <c r="B1021" s="167" t="s">
        <v>984</v>
      </c>
      <c r="C1021" s="167">
        <v>30</v>
      </c>
    </row>
    <row r="1022" spans="1:3">
      <c r="A1022" s="167">
        <v>1021</v>
      </c>
      <c r="B1022" s="167" t="s">
        <v>984</v>
      </c>
      <c r="C1022" s="167">
        <v>31</v>
      </c>
    </row>
    <row r="1023" spans="1:3">
      <c r="A1023" s="167">
        <v>1022</v>
      </c>
      <c r="B1023" s="167" t="s">
        <v>984</v>
      </c>
      <c r="C1023" s="167">
        <v>32</v>
      </c>
    </row>
    <row r="1024" spans="1:3">
      <c r="A1024" s="167">
        <v>1023</v>
      </c>
      <c r="B1024" s="167" t="s">
        <v>984</v>
      </c>
      <c r="C1024" s="167">
        <v>33</v>
      </c>
    </row>
    <row r="1025" spans="1:3">
      <c r="A1025" s="167">
        <v>1024</v>
      </c>
      <c r="B1025" s="167" t="s">
        <v>984</v>
      </c>
      <c r="C1025" s="167">
        <v>34</v>
      </c>
    </row>
    <row r="1026" spans="1:3">
      <c r="A1026" s="167">
        <v>1025</v>
      </c>
      <c r="B1026" s="167" t="s">
        <v>984</v>
      </c>
      <c r="C1026" s="167">
        <v>35</v>
      </c>
    </row>
    <row r="1027" spans="1:3">
      <c r="A1027" s="167">
        <v>1026</v>
      </c>
      <c r="B1027" s="167" t="s">
        <v>984</v>
      </c>
      <c r="C1027" s="167">
        <v>36</v>
      </c>
    </row>
    <row r="1028" spans="1:3">
      <c r="A1028" s="167">
        <v>1027</v>
      </c>
      <c r="B1028" s="167" t="s">
        <v>984</v>
      </c>
      <c r="C1028" s="167">
        <v>37</v>
      </c>
    </row>
    <row r="1029" spans="1:3">
      <c r="A1029" s="167">
        <v>1028</v>
      </c>
      <c r="B1029" s="167" t="s">
        <v>984</v>
      </c>
      <c r="C1029" s="167">
        <v>38</v>
      </c>
    </row>
    <row r="1030" spans="1:3">
      <c r="A1030" s="167">
        <v>1029</v>
      </c>
      <c r="B1030" s="167" t="s">
        <v>984</v>
      </c>
      <c r="C1030" s="167">
        <v>39</v>
      </c>
    </row>
    <row r="1031" spans="1:3">
      <c r="A1031" s="167">
        <v>1030</v>
      </c>
      <c r="B1031" s="167" t="s">
        <v>984</v>
      </c>
      <c r="C1031" s="167">
        <v>40</v>
      </c>
    </row>
    <row r="1032" spans="1:3">
      <c r="A1032" s="167">
        <v>1031</v>
      </c>
      <c r="B1032" s="167" t="s">
        <v>984</v>
      </c>
      <c r="C1032" s="167">
        <v>41</v>
      </c>
    </row>
    <row r="1033" spans="1:3">
      <c r="A1033" s="167">
        <v>1032</v>
      </c>
      <c r="B1033" s="167" t="s">
        <v>984</v>
      </c>
      <c r="C1033" s="167">
        <v>42</v>
      </c>
    </row>
    <row r="1034" spans="1:3">
      <c r="A1034" s="167">
        <v>1033</v>
      </c>
      <c r="B1034" s="167" t="s">
        <v>984</v>
      </c>
      <c r="C1034" s="167">
        <v>43</v>
      </c>
    </row>
    <row r="1035" spans="1:3">
      <c r="A1035" s="167">
        <v>1034</v>
      </c>
      <c r="B1035" s="167" t="s">
        <v>984</v>
      </c>
      <c r="C1035" s="167">
        <v>44</v>
      </c>
    </row>
    <row r="1036" spans="1:3">
      <c r="A1036" s="167">
        <v>1035</v>
      </c>
      <c r="B1036" s="167" t="s">
        <v>984</v>
      </c>
      <c r="C1036" s="167">
        <v>45</v>
      </c>
    </row>
    <row r="1037" spans="1:3">
      <c r="A1037" s="167">
        <v>1036</v>
      </c>
      <c r="B1037" s="167" t="s">
        <v>984</v>
      </c>
      <c r="C1037" s="167">
        <v>46</v>
      </c>
    </row>
    <row r="1038" spans="1:3">
      <c r="A1038" s="167">
        <v>1037</v>
      </c>
      <c r="B1038" s="167" t="s">
        <v>984</v>
      </c>
      <c r="C1038" s="167">
        <v>47</v>
      </c>
    </row>
    <row r="1039" spans="1:3">
      <c r="A1039" s="167">
        <v>1038</v>
      </c>
      <c r="B1039" s="167" t="s">
        <v>984</v>
      </c>
      <c r="C1039" s="167">
        <v>48</v>
      </c>
    </row>
    <row r="1040" spans="1:3">
      <c r="A1040" s="167">
        <v>1039</v>
      </c>
      <c r="B1040" s="167" t="s">
        <v>984</v>
      </c>
      <c r="C1040" s="167">
        <v>49</v>
      </c>
    </row>
    <row r="1041" spans="1:3">
      <c r="A1041" s="167">
        <v>1040</v>
      </c>
      <c r="B1041" s="167" t="s">
        <v>984</v>
      </c>
      <c r="C1041" s="167">
        <v>50</v>
      </c>
    </row>
    <row r="1042" spans="1:3">
      <c r="A1042" s="114">
        <v>1041</v>
      </c>
      <c r="B1042" s="114" t="s">
        <v>986</v>
      </c>
      <c r="C1042" s="114">
        <v>1</v>
      </c>
    </row>
    <row r="1043" spans="1:3">
      <c r="A1043" s="114">
        <v>1042</v>
      </c>
      <c r="B1043" s="114" t="s">
        <v>986</v>
      </c>
      <c r="C1043" s="114">
        <v>2</v>
      </c>
    </row>
    <row r="1044" spans="1:3">
      <c r="A1044" s="114">
        <v>1043</v>
      </c>
      <c r="B1044" s="114" t="s">
        <v>986</v>
      </c>
      <c r="C1044" s="114">
        <v>3</v>
      </c>
    </row>
    <row r="1045" spans="1:3">
      <c r="A1045" s="114">
        <v>1044</v>
      </c>
      <c r="B1045" s="114" t="s">
        <v>986</v>
      </c>
      <c r="C1045" s="114">
        <v>4</v>
      </c>
    </row>
    <row r="1046" spans="1:3">
      <c r="A1046" s="114">
        <v>1045</v>
      </c>
      <c r="B1046" s="114" t="s">
        <v>986</v>
      </c>
      <c r="C1046" s="114">
        <v>5</v>
      </c>
    </row>
    <row r="1047" spans="1:3">
      <c r="A1047" s="114">
        <v>1046</v>
      </c>
      <c r="B1047" s="114" t="s">
        <v>986</v>
      </c>
      <c r="C1047" s="114">
        <v>6</v>
      </c>
    </row>
    <row r="1048" spans="1:3">
      <c r="A1048" s="114">
        <v>1047</v>
      </c>
      <c r="B1048" s="114" t="s">
        <v>986</v>
      </c>
      <c r="C1048" s="114">
        <v>7</v>
      </c>
    </row>
    <row r="1049" spans="1:3">
      <c r="A1049" s="114">
        <v>1048</v>
      </c>
      <c r="B1049" s="114" t="s">
        <v>986</v>
      </c>
      <c r="C1049" s="114">
        <v>8</v>
      </c>
    </row>
    <row r="1050" spans="1:3">
      <c r="A1050" s="114">
        <v>1049</v>
      </c>
      <c r="B1050" s="114" t="s">
        <v>986</v>
      </c>
      <c r="C1050" s="114">
        <v>9</v>
      </c>
    </row>
    <row r="1051" spans="1:3">
      <c r="A1051" s="114">
        <v>1050</v>
      </c>
      <c r="B1051" s="114" t="s">
        <v>986</v>
      </c>
      <c r="C1051" s="114">
        <v>10</v>
      </c>
    </row>
    <row r="1052" spans="1:3">
      <c r="A1052" s="114">
        <v>1051</v>
      </c>
      <c r="B1052" s="114" t="s">
        <v>986</v>
      </c>
      <c r="C1052" s="114">
        <v>11</v>
      </c>
    </row>
    <row r="1053" spans="1:3">
      <c r="A1053" s="114">
        <v>1052</v>
      </c>
      <c r="B1053" s="114" t="s">
        <v>986</v>
      </c>
      <c r="C1053" s="114">
        <v>12</v>
      </c>
    </row>
    <row r="1054" spans="1:3">
      <c r="A1054" s="114">
        <v>1053</v>
      </c>
      <c r="B1054" s="114" t="s">
        <v>986</v>
      </c>
      <c r="C1054" s="114">
        <v>13</v>
      </c>
    </row>
    <row r="1055" spans="1:3">
      <c r="A1055" s="114">
        <v>1054</v>
      </c>
      <c r="B1055" s="114" t="s">
        <v>986</v>
      </c>
      <c r="C1055" s="114">
        <v>14</v>
      </c>
    </row>
    <row r="1056" spans="1:3">
      <c r="A1056" s="114">
        <v>1055</v>
      </c>
      <c r="B1056" s="114" t="s">
        <v>986</v>
      </c>
      <c r="C1056" s="114">
        <v>15</v>
      </c>
    </row>
    <row r="1057" spans="1:3">
      <c r="A1057" s="114">
        <v>1056</v>
      </c>
      <c r="B1057" s="114" t="s">
        <v>986</v>
      </c>
      <c r="C1057" s="114">
        <v>16</v>
      </c>
    </row>
    <row r="1058" spans="1:3">
      <c r="A1058" s="114">
        <v>1057</v>
      </c>
      <c r="B1058" s="114" t="s">
        <v>986</v>
      </c>
      <c r="C1058" s="114">
        <v>17</v>
      </c>
    </row>
    <row r="1059" spans="1:3">
      <c r="A1059" s="114">
        <v>1058</v>
      </c>
      <c r="B1059" s="114" t="s">
        <v>986</v>
      </c>
      <c r="C1059" s="114">
        <v>18</v>
      </c>
    </row>
    <row r="1060" spans="1:3">
      <c r="A1060" s="114">
        <v>1059</v>
      </c>
      <c r="B1060" s="114" t="s">
        <v>986</v>
      </c>
      <c r="C1060" s="114">
        <v>19</v>
      </c>
    </row>
    <row r="1061" spans="1:3">
      <c r="A1061" s="114">
        <v>1060</v>
      </c>
      <c r="B1061" s="114" t="s">
        <v>986</v>
      </c>
      <c r="C1061" s="114">
        <v>20</v>
      </c>
    </row>
    <row r="1062" spans="1:3">
      <c r="A1062" s="114">
        <v>1061</v>
      </c>
      <c r="B1062" s="114" t="s">
        <v>986</v>
      </c>
      <c r="C1062" s="114">
        <v>21</v>
      </c>
    </row>
    <row r="1063" spans="1:3">
      <c r="A1063" s="114">
        <v>1062</v>
      </c>
      <c r="B1063" s="114" t="s">
        <v>986</v>
      </c>
      <c r="C1063" s="114">
        <v>22</v>
      </c>
    </row>
    <row r="1064" spans="1:3">
      <c r="A1064" s="114">
        <v>1063</v>
      </c>
      <c r="B1064" s="114" t="s">
        <v>986</v>
      </c>
      <c r="C1064" s="114">
        <v>23</v>
      </c>
    </row>
    <row r="1065" spans="1:3">
      <c r="A1065" s="114">
        <v>1064</v>
      </c>
      <c r="B1065" s="114" t="s">
        <v>986</v>
      </c>
      <c r="C1065" s="114">
        <v>24</v>
      </c>
    </row>
    <row r="1066" spans="1:3">
      <c r="A1066" s="114">
        <v>1065</v>
      </c>
      <c r="B1066" s="114" t="s">
        <v>986</v>
      </c>
      <c r="C1066" s="114">
        <v>25</v>
      </c>
    </row>
    <row r="1067" spans="1:3">
      <c r="A1067" s="167">
        <v>1066</v>
      </c>
      <c r="B1067" s="167" t="s">
        <v>986</v>
      </c>
      <c r="C1067" s="167">
        <v>26</v>
      </c>
    </row>
    <row r="1068" spans="1:3">
      <c r="A1068" s="167">
        <v>1067</v>
      </c>
      <c r="B1068" s="167" t="s">
        <v>986</v>
      </c>
      <c r="C1068" s="167">
        <v>27</v>
      </c>
    </row>
    <row r="1069" spans="1:3">
      <c r="A1069" s="167">
        <v>1068</v>
      </c>
      <c r="B1069" s="167" t="s">
        <v>986</v>
      </c>
      <c r="C1069" s="167">
        <v>28</v>
      </c>
    </row>
    <row r="1070" spans="1:3">
      <c r="A1070" s="167">
        <v>1069</v>
      </c>
      <c r="B1070" s="167" t="s">
        <v>986</v>
      </c>
      <c r="C1070" s="167">
        <v>29</v>
      </c>
    </row>
    <row r="1071" spans="1:3">
      <c r="A1071" s="167">
        <v>1070</v>
      </c>
      <c r="B1071" s="167" t="s">
        <v>986</v>
      </c>
      <c r="C1071" s="167">
        <v>30</v>
      </c>
    </row>
    <row r="1072" spans="1:3">
      <c r="A1072" s="167">
        <v>1071</v>
      </c>
      <c r="B1072" s="167" t="s">
        <v>986</v>
      </c>
      <c r="C1072" s="167">
        <v>31</v>
      </c>
    </row>
    <row r="1073" spans="1:3">
      <c r="A1073" s="167">
        <v>1072</v>
      </c>
      <c r="B1073" s="167" t="s">
        <v>986</v>
      </c>
      <c r="C1073" s="167">
        <v>32</v>
      </c>
    </row>
    <row r="1074" spans="1:3">
      <c r="A1074" s="167">
        <v>1073</v>
      </c>
      <c r="B1074" s="167" t="s">
        <v>986</v>
      </c>
      <c r="C1074" s="167">
        <v>33</v>
      </c>
    </row>
    <row r="1075" spans="1:3">
      <c r="A1075" s="167">
        <v>1074</v>
      </c>
      <c r="B1075" s="167" t="s">
        <v>986</v>
      </c>
      <c r="C1075" s="167">
        <v>34</v>
      </c>
    </row>
    <row r="1076" spans="1:3">
      <c r="A1076" s="167">
        <v>1075</v>
      </c>
      <c r="B1076" s="167" t="s">
        <v>986</v>
      </c>
      <c r="C1076" s="167">
        <v>35</v>
      </c>
    </row>
    <row r="1077" spans="1:3">
      <c r="A1077" s="167">
        <v>1076</v>
      </c>
      <c r="B1077" s="167" t="s">
        <v>986</v>
      </c>
      <c r="C1077" s="167">
        <v>36</v>
      </c>
    </row>
    <row r="1078" spans="1:3">
      <c r="A1078" s="167">
        <v>1077</v>
      </c>
      <c r="B1078" s="167" t="s">
        <v>986</v>
      </c>
      <c r="C1078" s="167">
        <v>37</v>
      </c>
    </row>
    <row r="1079" spans="1:3">
      <c r="A1079" s="167">
        <v>1078</v>
      </c>
      <c r="B1079" s="167" t="s">
        <v>986</v>
      </c>
      <c r="C1079" s="167">
        <v>38</v>
      </c>
    </row>
    <row r="1080" spans="1:3">
      <c r="A1080" s="167">
        <v>1079</v>
      </c>
      <c r="B1080" s="167" t="s">
        <v>986</v>
      </c>
      <c r="C1080" s="167">
        <v>39</v>
      </c>
    </row>
    <row r="1081" spans="1:3">
      <c r="A1081" s="167">
        <v>1080</v>
      </c>
      <c r="B1081" s="167" t="s">
        <v>986</v>
      </c>
      <c r="C1081" s="167">
        <v>40</v>
      </c>
    </row>
    <row r="1082" spans="1:3">
      <c r="A1082" s="167">
        <v>1081</v>
      </c>
      <c r="B1082" s="167" t="s">
        <v>986</v>
      </c>
      <c r="C1082" s="167">
        <v>41</v>
      </c>
    </row>
    <row r="1083" spans="1:3">
      <c r="A1083" s="167">
        <v>1082</v>
      </c>
      <c r="B1083" s="167" t="s">
        <v>986</v>
      </c>
      <c r="C1083" s="167">
        <v>42</v>
      </c>
    </row>
    <row r="1084" spans="1:3">
      <c r="A1084" s="167">
        <v>1083</v>
      </c>
      <c r="B1084" s="167" t="s">
        <v>986</v>
      </c>
      <c r="C1084" s="167">
        <v>43</v>
      </c>
    </row>
    <row r="1085" spans="1:3">
      <c r="A1085" s="167">
        <v>1084</v>
      </c>
      <c r="B1085" s="167" t="s">
        <v>986</v>
      </c>
      <c r="C1085" s="167">
        <v>44</v>
      </c>
    </row>
    <row r="1086" spans="1:3">
      <c r="A1086" s="167">
        <v>1085</v>
      </c>
      <c r="B1086" s="167" t="s">
        <v>986</v>
      </c>
      <c r="C1086" s="167">
        <v>45</v>
      </c>
    </row>
    <row r="1087" spans="1:3">
      <c r="A1087" s="167">
        <v>1086</v>
      </c>
      <c r="B1087" s="167" t="s">
        <v>986</v>
      </c>
      <c r="C1087" s="167">
        <v>46</v>
      </c>
    </row>
    <row r="1088" spans="1:3">
      <c r="A1088" s="167">
        <v>1087</v>
      </c>
      <c r="B1088" s="167" t="s">
        <v>986</v>
      </c>
      <c r="C1088" s="167">
        <v>47</v>
      </c>
    </row>
    <row r="1089" spans="1:3">
      <c r="A1089" s="167">
        <v>1088</v>
      </c>
      <c r="B1089" s="167" t="s">
        <v>986</v>
      </c>
      <c r="C1089" s="167">
        <v>48</v>
      </c>
    </row>
    <row r="1090" spans="1:3">
      <c r="A1090" s="167">
        <v>1089</v>
      </c>
      <c r="B1090" s="167" t="s">
        <v>986</v>
      </c>
      <c r="C1090" s="167">
        <v>49</v>
      </c>
    </row>
    <row r="1091" spans="1:3">
      <c r="A1091" s="167">
        <v>1090</v>
      </c>
      <c r="B1091" s="167" t="s">
        <v>986</v>
      </c>
      <c r="C1091" s="167">
        <v>50</v>
      </c>
    </row>
    <row r="1092" spans="1:3">
      <c r="A1092" s="114">
        <v>1091</v>
      </c>
      <c r="B1092" s="114" t="s">
        <v>990</v>
      </c>
      <c r="C1092" s="114">
        <v>1</v>
      </c>
    </row>
    <row r="1093" spans="1:3">
      <c r="A1093" s="114">
        <v>1092</v>
      </c>
      <c r="B1093" s="114" t="s">
        <v>990</v>
      </c>
      <c r="C1093" s="114">
        <v>2</v>
      </c>
    </row>
    <row r="1094" spans="1:3">
      <c r="A1094" s="114">
        <v>1093</v>
      </c>
      <c r="B1094" s="114" t="s">
        <v>990</v>
      </c>
      <c r="C1094" s="114">
        <v>3</v>
      </c>
    </row>
    <row r="1095" spans="1:3">
      <c r="A1095" s="114">
        <v>1094</v>
      </c>
      <c r="B1095" s="114" t="s">
        <v>990</v>
      </c>
      <c r="C1095" s="114">
        <v>4</v>
      </c>
    </row>
    <row r="1096" spans="1:3">
      <c r="A1096" s="114">
        <v>1095</v>
      </c>
      <c r="B1096" s="114" t="s">
        <v>990</v>
      </c>
      <c r="C1096" s="114">
        <v>5</v>
      </c>
    </row>
    <row r="1097" spans="1:3">
      <c r="A1097" s="114">
        <v>1096</v>
      </c>
      <c r="B1097" s="114" t="s">
        <v>990</v>
      </c>
      <c r="C1097" s="114">
        <v>6</v>
      </c>
    </row>
    <row r="1098" spans="1:3">
      <c r="A1098" s="114">
        <v>1097</v>
      </c>
      <c r="B1098" s="114" t="s">
        <v>990</v>
      </c>
      <c r="C1098" s="114">
        <v>7</v>
      </c>
    </row>
    <row r="1099" spans="1:3">
      <c r="A1099" s="114">
        <v>1098</v>
      </c>
      <c r="B1099" s="114" t="s">
        <v>990</v>
      </c>
      <c r="C1099" s="114">
        <v>8</v>
      </c>
    </row>
    <row r="1100" spans="1:3">
      <c r="A1100" s="114">
        <v>1099</v>
      </c>
      <c r="B1100" s="114" t="s">
        <v>990</v>
      </c>
      <c r="C1100" s="114">
        <v>9</v>
      </c>
    </row>
    <row r="1101" spans="1:3">
      <c r="A1101" s="114">
        <v>1100</v>
      </c>
      <c r="B1101" s="114" t="s">
        <v>990</v>
      </c>
      <c r="C1101" s="114">
        <v>10</v>
      </c>
    </row>
    <row r="1102" spans="1:3">
      <c r="A1102" s="114">
        <v>1101</v>
      </c>
      <c r="B1102" s="114" t="s">
        <v>990</v>
      </c>
      <c r="C1102" s="114">
        <v>11</v>
      </c>
    </row>
    <row r="1103" spans="1:3">
      <c r="A1103" s="114">
        <v>1102</v>
      </c>
      <c r="B1103" s="114" t="s">
        <v>990</v>
      </c>
      <c r="C1103" s="114">
        <v>12</v>
      </c>
    </row>
    <row r="1104" spans="1:3">
      <c r="A1104" s="114">
        <v>1103</v>
      </c>
      <c r="B1104" s="114" t="s">
        <v>990</v>
      </c>
      <c r="C1104" s="114">
        <v>13</v>
      </c>
    </row>
    <row r="1105" spans="1:3">
      <c r="A1105" s="114">
        <v>1104</v>
      </c>
      <c r="B1105" s="114" t="s">
        <v>990</v>
      </c>
      <c r="C1105" s="114">
        <v>14</v>
      </c>
    </row>
    <row r="1106" spans="1:3">
      <c r="A1106" s="114">
        <v>1105</v>
      </c>
      <c r="B1106" s="114" t="s">
        <v>990</v>
      </c>
      <c r="C1106" s="114">
        <v>15</v>
      </c>
    </row>
    <row r="1107" spans="1:3">
      <c r="A1107" s="114">
        <v>1106</v>
      </c>
      <c r="B1107" s="114" t="s">
        <v>990</v>
      </c>
      <c r="C1107" s="114">
        <v>16</v>
      </c>
    </row>
    <row r="1108" spans="1:3">
      <c r="A1108" s="114">
        <v>1107</v>
      </c>
      <c r="B1108" s="114" t="s">
        <v>990</v>
      </c>
      <c r="C1108" s="114">
        <v>17</v>
      </c>
    </row>
    <row r="1109" spans="1:3">
      <c r="A1109" s="114">
        <v>1108</v>
      </c>
      <c r="B1109" s="114" t="s">
        <v>990</v>
      </c>
      <c r="C1109" s="114">
        <v>18</v>
      </c>
    </row>
    <row r="1110" spans="1:3">
      <c r="A1110" s="114">
        <v>1109</v>
      </c>
      <c r="B1110" s="114" t="s">
        <v>990</v>
      </c>
      <c r="C1110" s="114">
        <v>19</v>
      </c>
    </row>
    <row r="1111" spans="1:3">
      <c r="A1111" s="114">
        <v>1110</v>
      </c>
      <c r="B1111" s="114" t="s">
        <v>990</v>
      </c>
      <c r="C1111" s="114">
        <v>20</v>
      </c>
    </row>
    <row r="1112" spans="1:3">
      <c r="A1112" s="114">
        <v>1111</v>
      </c>
      <c r="B1112" s="114" t="s">
        <v>990</v>
      </c>
      <c r="C1112" s="114">
        <v>21</v>
      </c>
    </row>
    <row r="1113" spans="1:3">
      <c r="A1113" s="114">
        <v>1112</v>
      </c>
      <c r="B1113" s="114" t="s">
        <v>990</v>
      </c>
      <c r="C1113" s="114">
        <v>22</v>
      </c>
    </row>
    <row r="1114" spans="1:3">
      <c r="A1114" s="114">
        <v>1113</v>
      </c>
      <c r="B1114" s="114" t="s">
        <v>990</v>
      </c>
      <c r="C1114" s="114">
        <v>23</v>
      </c>
    </row>
    <row r="1115" spans="1:3">
      <c r="A1115" s="114">
        <v>1114</v>
      </c>
      <c r="B1115" s="114" t="s">
        <v>990</v>
      </c>
      <c r="C1115" s="114">
        <v>24</v>
      </c>
    </row>
    <row r="1116" spans="1:3">
      <c r="A1116" s="114">
        <v>1115</v>
      </c>
      <c r="B1116" s="114" t="s">
        <v>990</v>
      </c>
      <c r="C1116" s="114">
        <v>25</v>
      </c>
    </row>
    <row r="1117" spans="1:3">
      <c r="A1117" s="167">
        <v>1116</v>
      </c>
      <c r="B1117" s="167" t="s">
        <v>990</v>
      </c>
      <c r="C1117" s="167">
        <v>26</v>
      </c>
    </row>
    <row r="1118" spans="1:3">
      <c r="A1118" s="167">
        <v>1117</v>
      </c>
      <c r="B1118" s="167" t="s">
        <v>990</v>
      </c>
      <c r="C1118" s="167">
        <v>27</v>
      </c>
    </row>
    <row r="1119" spans="1:3">
      <c r="A1119" s="167">
        <v>1118</v>
      </c>
      <c r="B1119" s="167" t="s">
        <v>990</v>
      </c>
      <c r="C1119" s="167">
        <v>28</v>
      </c>
    </row>
    <row r="1120" spans="1:3">
      <c r="A1120" s="167">
        <v>1119</v>
      </c>
      <c r="B1120" s="167" t="s">
        <v>990</v>
      </c>
      <c r="C1120" s="167">
        <v>29</v>
      </c>
    </row>
    <row r="1121" spans="1:3">
      <c r="A1121" s="167">
        <v>1120</v>
      </c>
      <c r="B1121" s="167" t="s">
        <v>990</v>
      </c>
      <c r="C1121" s="167">
        <v>30</v>
      </c>
    </row>
    <row r="1122" spans="1:3">
      <c r="A1122" s="167">
        <v>1121</v>
      </c>
      <c r="B1122" s="167" t="s">
        <v>990</v>
      </c>
      <c r="C1122" s="167">
        <v>31</v>
      </c>
    </row>
    <row r="1123" spans="1:3">
      <c r="A1123" s="167">
        <v>1122</v>
      </c>
      <c r="B1123" s="167" t="s">
        <v>990</v>
      </c>
      <c r="C1123" s="167">
        <v>32</v>
      </c>
    </row>
    <row r="1124" spans="1:3">
      <c r="A1124" s="167">
        <v>1123</v>
      </c>
      <c r="B1124" s="167" t="s">
        <v>990</v>
      </c>
      <c r="C1124" s="167">
        <v>33</v>
      </c>
    </row>
    <row r="1125" spans="1:3">
      <c r="A1125" s="167">
        <v>1124</v>
      </c>
      <c r="B1125" s="167" t="s">
        <v>990</v>
      </c>
      <c r="C1125" s="167">
        <v>34</v>
      </c>
    </row>
    <row r="1126" spans="1:3">
      <c r="A1126" s="167">
        <v>1125</v>
      </c>
      <c r="B1126" s="167" t="s">
        <v>990</v>
      </c>
      <c r="C1126" s="167">
        <v>35</v>
      </c>
    </row>
    <row r="1127" spans="1:3">
      <c r="A1127" s="167">
        <v>1126</v>
      </c>
      <c r="B1127" s="167" t="s">
        <v>990</v>
      </c>
      <c r="C1127" s="167">
        <v>36</v>
      </c>
    </row>
    <row r="1128" spans="1:3">
      <c r="A1128" s="167">
        <v>1127</v>
      </c>
      <c r="B1128" s="167" t="s">
        <v>990</v>
      </c>
      <c r="C1128" s="167">
        <v>37</v>
      </c>
    </row>
    <row r="1129" spans="1:3">
      <c r="A1129" s="167">
        <v>1128</v>
      </c>
      <c r="B1129" s="167" t="s">
        <v>990</v>
      </c>
      <c r="C1129" s="167">
        <v>38</v>
      </c>
    </row>
    <row r="1130" spans="1:3">
      <c r="A1130" s="167">
        <v>1129</v>
      </c>
      <c r="B1130" s="167" t="s">
        <v>990</v>
      </c>
      <c r="C1130" s="167">
        <v>39</v>
      </c>
    </row>
    <row r="1131" spans="1:3">
      <c r="A1131" s="167">
        <v>1130</v>
      </c>
      <c r="B1131" s="167" t="s">
        <v>990</v>
      </c>
      <c r="C1131" s="167">
        <v>40</v>
      </c>
    </row>
    <row r="1132" spans="1:3">
      <c r="A1132" s="167">
        <v>1131</v>
      </c>
      <c r="B1132" s="167" t="s">
        <v>990</v>
      </c>
      <c r="C1132" s="167">
        <v>41</v>
      </c>
    </row>
    <row r="1133" spans="1:3">
      <c r="A1133" s="167">
        <v>1132</v>
      </c>
      <c r="B1133" s="167" t="s">
        <v>990</v>
      </c>
      <c r="C1133" s="167">
        <v>42</v>
      </c>
    </row>
    <row r="1134" spans="1:3">
      <c r="A1134" s="167">
        <v>1133</v>
      </c>
      <c r="B1134" s="167" t="s">
        <v>990</v>
      </c>
      <c r="C1134" s="167">
        <v>43</v>
      </c>
    </row>
    <row r="1135" spans="1:3">
      <c r="A1135" s="167">
        <v>1134</v>
      </c>
      <c r="B1135" s="167" t="s">
        <v>990</v>
      </c>
      <c r="C1135" s="167">
        <v>44</v>
      </c>
    </row>
    <row r="1136" spans="1:3">
      <c r="A1136" s="167">
        <v>1135</v>
      </c>
      <c r="B1136" s="167" t="s">
        <v>990</v>
      </c>
      <c r="C1136" s="167">
        <v>45</v>
      </c>
    </row>
    <row r="1137" spans="1:3">
      <c r="A1137" s="167">
        <v>1136</v>
      </c>
      <c r="B1137" s="167" t="s">
        <v>990</v>
      </c>
      <c r="C1137" s="167">
        <v>46</v>
      </c>
    </row>
    <row r="1138" spans="1:3">
      <c r="A1138" s="167">
        <v>1137</v>
      </c>
      <c r="B1138" s="167" t="s">
        <v>990</v>
      </c>
      <c r="C1138" s="167">
        <v>47</v>
      </c>
    </row>
    <row r="1139" spans="1:3">
      <c r="A1139" s="167">
        <v>1138</v>
      </c>
      <c r="B1139" s="167" t="s">
        <v>990</v>
      </c>
      <c r="C1139" s="167">
        <v>48</v>
      </c>
    </row>
    <row r="1140" spans="1:3">
      <c r="A1140" s="167">
        <v>1139</v>
      </c>
      <c r="B1140" s="167" t="s">
        <v>990</v>
      </c>
      <c r="C1140" s="167">
        <v>49</v>
      </c>
    </row>
    <row r="1141" spans="1:3">
      <c r="A1141" s="167">
        <v>1140</v>
      </c>
      <c r="B1141" s="167" t="s">
        <v>990</v>
      </c>
      <c r="C1141" s="167">
        <v>50</v>
      </c>
    </row>
    <row r="1142" spans="1:3">
      <c r="A1142" s="114">
        <v>1141</v>
      </c>
      <c r="B1142" s="114" t="s">
        <v>56</v>
      </c>
      <c r="C1142" s="114">
        <v>1</v>
      </c>
    </row>
    <row r="1143" spans="1:3">
      <c r="A1143" s="114">
        <v>1142</v>
      </c>
      <c r="B1143" s="114" t="s">
        <v>56</v>
      </c>
      <c r="C1143" s="114">
        <v>2</v>
      </c>
    </row>
    <row r="1144" spans="1:3">
      <c r="A1144" s="114">
        <v>1143</v>
      </c>
      <c r="B1144" s="114" t="s">
        <v>56</v>
      </c>
      <c r="C1144" s="114">
        <v>3</v>
      </c>
    </row>
    <row r="1145" spans="1:3">
      <c r="A1145" s="114">
        <v>1144</v>
      </c>
      <c r="B1145" s="114" t="s">
        <v>56</v>
      </c>
      <c r="C1145" s="114">
        <v>4</v>
      </c>
    </row>
    <row r="1146" spans="1:3">
      <c r="A1146" s="114">
        <v>1145</v>
      </c>
      <c r="B1146" s="114" t="s">
        <v>56</v>
      </c>
      <c r="C1146" s="114">
        <v>5</v>
      </c>
    </row>
    <row r="1147" spans="1:3">
      <c r="A1147" s="114">
        <v>1146</v>
      </c>
      <c r="B1147" s="114" t="s">
        <v>56</v>
      </c>
      <c r="C1147" s="114">
        <v>6</v>
      </c>
    </row>
    <row r="1148" spans="1:3">
      <c r="A1148" s="114">
        <v>1147</v>
      </c>
      <c r="B1148" s="114" t="s">
        <v>56</v>
      </c>
      <c r="C1148" s="114">
        <v>7</v>
      </c>
    </row>
    <row r="1149" spans="1:3">
      <c r="A1149" s="114">
        <v>1148</v>
      </c>
      <c r="B1149" s="114" t="s">
        <v>56</v>
      </c>
      <c r="C1149" s="114">
        <v>8</v>
      </c>
    </row>
    <row r="1150" spans="1:3">
      <c r="A1150" s="114">
        <v>1149</v>
      </c>
      <c r="B1150" s="114" t="s">
        <v>56</v>
      </c>
      <c r="C1150" s="114">
        <v>9</v>
      </c>
    </row>
    <row r="1151" spans="1:3">
      <c r="A1151" s="114">
        <v>1150</v>
      </c>
      <c r="B1151" s="114" t="s">
        <v>56</v>
      </c>
      <c r="C1151" s="114">
        <v>10</v>
      </c>
    </row>
    <row r="1152" spans="1:3">
      <c r="A1152" s="114">
        <v>1151</v>
      </c>
      <c r="B1152" s="114" t="s">
        <v>57</v>
      </c>
      <c r="C1152" s="114">
        <v>1</v>
      </c>
    </row>
    <row r="1153" spans="1:3">
      <c r="A1153" s="114">
        <v>1152</v>
      </c>
      <c r="B1153" s="114" t="s">
        <v>57</v>
      </c>
      <c r="C1153" s="114">
        <v>2</v>
      </c>
    </row>
    <row r="1154" spans="1:3">
      <c r="A1154" s="114">
        <v>1153</v>
      </c>
      <c r="B1154" s="114" t="s">
        <v>57</v>
      </c>
      <c r="C1154" s="114">
        <v>3</v>
      </c>
    </row>
    <row r="1155" spans="1:3">
      <c r="A1155" s="114">
        <v>1154</v>
      </c>
      <c r="B1155" s="114" t="s">
        <v>57</v>
      </c>
      <c r="C1155" s="114">
        <v>4</v>
      </c>
    </row>
    <row r="1156" spans="1:3">
      <c r="A1156" s="114">
        <v>1155</v>
      </c>
      <c r="B1156" s="114" t="s">
        <v>57</v>
      </c>
      <c r="C1156" s="114">
        <v>5</v>
      </c>
    </row>
    <row r="1157" spans="1:3">
      <c r="A1157" s="114">
        <v>1156</v>
      </c>
      <c r="B1157" s="114" t="s">
        <v>57</v>
      </c>
      <c r="C1157" s="114">
        <v>6</v>
      </c>
    </row>
    <row r="1158" spans="1:3">
      <c r="A1158" s="114">
        <v>1157</v>
      </c>
      <c r="B1158" s="114" t="s">
        <v>57</v>
      </c>
      <c r="C1158" s="114">
        <v>7</v>
      </c>
    </row>
    <row r="1159" spans="1:3">
      <c r="A1159" s="114">
        <v>1158</v>
      </c>
      <c r="B1159" s="114" t="s">
        <v>57</v>
      </c>
      <c r="C1159" s="114">
        <v>8</v>
      </c>
    </row>
    <row r="1160" spans="1:3">
      <c r="A1160" s="114">
        <v>1159</v>
      </c>
      <c r="B1160" s="114" t="s">
        <v>57</v>
      </c>
      <c r="C1160" s="114">
        <v>9</v>
      </c>
    </row>
    <row r="1161" spans="1:3">
      <c r="A1161" s="114">
        <v>1160</v>
      </c>
      <c r="B1161" s="114" t="s">
        <v>57</v>
      </c>
      <c r="C1161" s="114">
        <v>10</v>
      </c>
    </row>
    <row r="1162" spans="1:3">
      <c r="A1162" s="114">
        <v>1161</v>
      </c>
      <c r="B1162" s="114" t="s">
        <v>58</v>
      </c>
      <c r="C1162" s="114">
        <v>1</v>
      </c>
    </row>
    <row r="1163" spans="1:3">
      <c r="A1163" s="114">
        <v>1162</v>
      </c>
      <c r="B1163" s="114" t="s">
        <v>58</v>
      </c>
      <c r="C1163" s="114">
        <v>2</v>
      </c>
    </row>
    <row r="1164" spans="1:3">
      <c r="A1164" s="114">
        <v>1163</v>
      </c>
      <c r="B1164" s="114" t="s">
        <v>58</v>
      </c>
      <c r="C1164" s="114">
        <v>3</v>
      </c>
    </row>
    <row r="1165" spans="1:3">
      <c r="A1165" s="114">
        <v>1164</v>
      </c>
      <c r="B1165" s="114" t="s">
        <v>58</v>
      </c>
      <c r="C1165" s="114">
        <v>4</v>
      </c>
    </row>
    <row r="1166" spans="1:3">
      <c r="A1166" s="114">
        <v>1165</v>
      </c>
      <c r="B1166" s="114" t="s">
        <v>58</v>
      </c>
      <c r="C1166" s="114">
        <v>5</v>
      </c>
    </row>
    <row r="1167" spans="1:3">
      <c r="A1167" s="114">
        <v>1166</v>
      </c>
      <c r="B1167" s="114" t="s">
        <v>58</v>
      </c>
      <c r="C1167" s="114">
        <v>6</v>
      </c>
    </row>
    <row r="1168" spans="1:3">
      <c r="A1168" s="114">
        <v>1167</v>
      </c>
      <c r="B1168" s="114" t="s">
        <v>58</v>
      </c>
      <c r="C1168" s="114">
        <v>7</v>
      </c>
    </row>
    <row r="1169" spans="1:3">
      <c r="A1169" s="114">
        <v>1168</v>
      </c>
      <c r="B1169" s="114" t="s">
        <v>58</v>
      </c>
      <c r="C1169" s="114">
        <v>8</v>
      </c>
    </row>
    <row r="1170" spans="1:3">
      <c r="A1170" s="114">
        <v>1169</v>
      </c>
      <c r="B1170" s="114" t="s">
        <v>58</v>
      </c>
      <c r="C1170" s="114">
        <v>9</v>
      </c>
    </row>
    <row r="1171" spans="1:3">
      <c r="A1171" s="114">
        <v>1170</v>
      </c>
      <c r="B1171" s="114" t="s">
        <v>58</v>
      </c>
      <c r="C1171" s="114">
        <v>10</v>
      </c>
    </row>
    <row r="1172" spans="1:3">
      <c r="A1172" s="114">
        <v>1171</v>
      </c>
      <c r="B1172" s="114" t="s">
        <v>59</v>
      </c>
      <c r="C1172" s="114">
        <v>1</v>
      </c>
    </row>
    <row r="1173" spans="1:3">
      <c r="A1173" s="114">
        <v>1172</v>
      </c>
      <c r="B1173" s="114" t="s">
        <v>59</v>
      </c>
      <c r="C1173" s="114">
        <v>2</v>
      </c>
    </row>
    <row r="1174" spans="1:3">
      <c r="A1174" s="114">
        <v>1173</v>
      </c>
      <c r="B1174" s="114" t="s">
        <v>59</v>
      </c>
      <c r="C1174" s="114">
        <v>3</v>
      </c>
    </row>
    <row r="1175" spans="1:3">
      <c r="A1175" s="114">
        <v>1174</v>
      </c>
      <c r="B1175" s="114" t="s">
        <v>59</v>
      </c>
      <c r="C1175" s="114">
        <v>4</v>
      </c>
    </row>
    <row r="1176" spans="1:3">
      <c r="A1176" s="114">
        <v>1175</v>
      </c>
      <c r="B1176" s="114" t="s">
        <v>59</v>
      </c>
      <c r="C1176" s="114">
        <v>5</v>
      </c>
    </row>
    <row r="1177" spans="1:3">
      <c r="A1177" s="114">
        <v>1176</v>
      </c>
      <c r="B1177" s="114" t="s">
        <v>59</v>
      </c>
      <c r="C1177" s="114">
        <v>6</v>
      </c>
    </row>
    <row r="1178" spans="1:3">
      <c r="A1178" s="114">
        <v>1177</v>
      </c>
      <c r="B1178" s="114" t="s">
        <v>59</v>
      </c>
      <c r="C1178" s="114">
        <v>7</v>
      </c>
    </row>
    <row r="1179" spans="1:3">
      <c r="A1179" s="114">
        <v>1178</v>
      </c>
      <c r="B1179" s="114" t="s">
        <v>59</v>
      </c>
      <c r="C1179" s="114">
        <v>8</v>
      </c>
    </row>
    <row r="1180" spans="1:3">
      <c r="A1180" s="114">
        <v>1179</v>
      </c>
      <c r="B1180" s="114" t="s">
        <v>59</v>
      </c>
      <c r="C1180" s="114">
        <v>9</v>
      </c>
    </row>
    <row r="1181" spans="1:3">
      <c r="A1181" s="114">
        <v>1180</v>
      </c>
      <c r="B1181" s="114" t="s">
        <v>59</v>
      </c>
      <c r="C1181" s="114">
        <v>10</v>
      </c>
    </row>
    <row r="1182" spans="1:3">
      <c r="A1182" s="114">
        <v>1181</v>
      </c>
      <c r="B1182" s="114" t="s">
        <v>60</v>
      </c>
      <c r="C1182" s="114">
        <v>1</v>
      </c>
    </row>
    <row r="1183" spans="1:3">
      <c r="A1183" s="114">
        <v>1182</v>
      </c>
      <c r="B1183" s="114" t="s">
        <v>60</v>
      </c>
      <c r="C1183" s="114">
        <v>2</v>
      </c>
    </row>
    <row r="1184" spans="1:3">
      <c r="A1184" s="114">
        <v>1183</v>
      </c>
      <c r="B1184" s="114" t="s">
        <v>60</v>
      </c>
      <c r="C1184" s="114">
        <v>3</v>
      </c>
    </row>
    <row r="1185" spans="1:3">
      <c r="A1185" s="114">
        <v>1184</v>
      </c>
      <c r="B1185" s="114" t="s">
        <v>60</v>
      </c>
      <c r="C1185" s="114">
        <v>4</v>
      </c>
    </row>
    <row r="1186" spans="1:3">
      <c r="A1186" s="114">
        <v>1185</v>
      </c>
      <c r="B1186" s="114" t="s">
        <v>60</v>
      </c>
      <c r="C1186" s="114">
        <v>5</v>
      </c>
    </row>
    <row r="1187" spans="1:3">
      <c r="A1187" s="114">
        <v>1186</v>
      </c>
      <c r="B1187" s="114" t="s">
        <v>60</v>
      </c>
      <c r="C1187" s="114">
        <v>6</v>
      </c>
    </row>
    <row r="1188" spans="1:3">
      <c r="A1188" s="114">
        <v>1187</v>
      </c>
      <c r="B1188" s="114" t="s">
        <v>60</v>
      </c>
      <c r="C1188" s="114">
        <v>7</v>
      </c>
    </row>
    <row r="1189" spans="1:3">
      <c r="A1189" s="114">
        <v>1188</v>
      </c>
      <c r="B1189" s="114" t="s">
        <v>60</v>
      </c>
      <c r="C1189" s="114">
        <v>8</v>
      </c>
    </row>
    <row r="1190" spans="1:3">
      <c r="A1190" s="114">
        <v>1189</v>
      </c>
      <c r="B1190" s="114" t="s">
        <v>60</v>
      </c>
      <c r="C1190" s="114">
        <v>9</v>
      </c>
    </row>
    <row r="1191" spans="1:3">
      <c r="A1191" s="114">
        <v>1190</v>
      </c>
      <c r="B1191" s="114" t="s">
        <v>60</v>
      </c>
      <c r="C1191" s="114">
        <v>10</v>
      </c>
    </row>
    <row r="1192" spans="1:3">
      <c r="A1192" s="114">
        <v>1191</v>
      </c>
      <c r="B1192" s="114" t="s">
        <v>56</v>
      </c>
      <c r="C1192" s="114">
        <v>1</v>
      </c>
    </row>
    <row r="1193" spans="1:3">
      <c r="A1193" s="114">
        <v>1192</v>
      </c>
      <c r="B1193" s="114" t="s">
        <v>56</v>
      </c>
      <c r="C1193" s="114">
        <v>2</v>
      </c>
    </row>
    <row r="1194" spans="1:3">
      <c r="A1194" s="114">
        <v>1193</v>
      </c>
      <c r="B1194" s="114" t="s">
        <v>56</v>
      </c>
      <c r="C1194" s="114">
        <v>3</v>
      </c>
    </row>
    <row r="1195" spans="1:3">
      <c r="A1195" s="114">
        <v>1194</v>
      </c>
      <c r="B1195" s="114" t="s">
        <v>56</v>
      </c>
      <c r="C1195" s="114">
        <v>4</v>
      </c>
    </row>
    <row r="1196" spans="1:3">
      <c r="A1196" s="114">
        <v>1195</v>
      </c>
      <c r="B1196" s="114" t="s">
        <v>56</v>
      </c>
      <c r="C1196" s="114">
        <v>5</v>
      </c>
    </row>
    <row r="1197" spans="1:3">
      <c r="A1197" s="114">
        <v>1196</v>
      </c>
      <c r="B1197" s="114" t="s">
        <v>56</v>
      </c>
      <c r="C1197" s="114">
        <v>6</v>
      </c>
    </row>
    <row r="1198" spans="1:3">
      <c r="A1198" s="114">
        <v>1197</v>
      </c>
      <c r="B1198" s="114" t="s">
        <v>56</v>
      </c>
      <c r="C1198" s="114">
        <v>7</v>
      </c>
    </row>
    <row r="1199" spans="1:3">
      <c r="A1199" s="114">
        <v>1198</v>
      </c>
      <c r="B1199" s="114" t="s">
        <v>56</v>
      </c>
      <c r="C1199" s="114">
        <v>8</v>
      </c>
    </row>
    <row r="1200" spans="1:3">
      <c r="A1200" s="114">
        <v>1199</v>
      </c>
      <c r="B1200" s="114" t="s">
        <v>56</v>
      </c>
      <c r="C1200" s="114">
        <v>9</v>
      </c>
    </row>
    <row r="1201" spans="1:3">
      <c r="A1201" s="114">
        <v>1200</v>
      </c>
      <c r="B1201" s="114" t="s">
        <v>56</v>
      </c>
      <c r="C1201" s="114">
        <v>10</v>
      </c>
    </row>
    <row r="1202" spans="1:3">
      <c r="A1202" s="114">
        <v>1201</v>
      </c>
      <c r="B1202" s="114" t="s">
        <v>57</v>
      </c>
      <c r="C1202" s="114">
        <v>1</v>
      </c>
    </row>
    <row r="1203" spans="1:3">
      <c r="A1203" s="114">
        <v>1202</v>
      </c>
      <c r="B1203" s="114" t="s">
        <v>57</v>
      </c>
      <c r="C1203" s="114">
        <v>2</v>
      </c>
    </row>
    <row r="1204" spans="1:3">
      <c r="A1204" s="114">
        <v>1203</v>
      </c>
      <c r="B1204" s="114" t="s">
        <v>57</v>
      </c>
      <c r="C1204" s="114">
        <v>3</v>
      </c>
    </row>
    <row r="1205" spans="1:3">
      <c r="A1205" s="114">
        <v>1204</v>
      </c>
      <c r="B1205" s="114" t="s">
        <v>57</v>
      </c>
      <c r="C1205" s="114">
        <v>4</v>
      </c>
    </row>
    <row r="1206" spans="1:3">
      <c r="A1206" s="114">
        <v>1205</v>
      </c>
      <c r="B1206" s="114" t="s">
        <v>57</v>
      </c>
      <c r="C1206" s="114">
        <v>5</v>
      </c>
    </row>
    <row r="1207" spans="1:3">
      <c r="A1207" s="114">
        <v>1206</v>
      </c>
      <c r="B1207" s="114" t="s">
        <v>57</v>
      </c>
      <c r="C1207" s="114">
        <v>6</v>
      </c>
    </row>
    <row r="1208" spans="1:3">
      <c r="A1208" s="114">
        <v>1207</v>
      </c>
      <c r="B1208" s="114" t="s">
        <v>57</v>
      </c>
      <c r="C1208" s="114">
        <v>7</v>
      </c>
    </row>
    <row r="1209" spans="1:3">
      <c r="A1209" s="114">
        <v>1208</v>
      </c>
      <c r="B1209" s="114" t="s">
        <v>57</v>
      </c>
      <c r="C1209" s="114">
        <v>8</v>
      </c>
    </row>
    <row r="1210" spans="1:3">
      <c r="A1210" s="114">
        <v>1209</v>
      </c>
      <c r="B1210" s="114" t="s">
        <v>57</v>
      </c>
      <c r="C1210" s="114">
        <v>9</v>
      </c>
    </row>
    <row r="1211" spans="1:3">
      <c r="A1211" s="114">
        <v>1210</v>
      </c>
      <c r="B1211" s="114" t="s">
        <v>57</v>
      </c>
      <c r="C1211" s="114">
        <v>10</v>
      </c>
    </row>
    <row r="1212" spans="1:3">
      <c r="A1212" s="114">
        <v>1211</v>
      </c>
      <c r="B1212" s="114" t="s">
        <v>58</v>
      </c>
      <c r="C1212" s="114">
        <v>1</v>
      </c>
    </row>
    <row r="1213" spans="1:3">
      <c r="A1213" s="114">
        <v>1212</v>
      </c>
      <c r="B1213" s="114" t="s">
        <v>58</v>
      </c>
      <c r="C1213" s="114">
        <v>2</v>
      </c>
    </row>
    <row r="1214" spans="1:3">
      <c r="A1214" s="114">
        <v>1213</v>
      </c>
      <c r="B1214" s="114" t="s">
        <v>58</v>
      </c>
      <c r="C1214" s="114">
        <v>3</v>
      </c>
    </row>
    <row r="1215" spans="1:3">
      <c r="A1215" s="114">
        <v>1214</v>
      </c>
      <c r="B1215" s="114" t="s">
        <v>58</v>
      </c>
      <c r="C1215" s="114">
        <v>4</v>
      </c>
    </row>
    <row r="1216" spans="1:3">
      <c r="A1216" s="114">
        <v>1215</v>
      </c>
      <c r="B1216" s="114" t="s">
        <v>58</v>
      </c>
      <c r="C1216" s="114">
        <v>5</v>
      </c>
    </row>
    <row r="1217" spans="1:3">
      <c r="A1217" s="114">
        <v>1216</v>
      </c>
      <c r="B1217" s="114" t="s">
        <v>58</v>
      </c>
      <c r="C1217" s="114">
        <v>6</v>
      </c>
    </row>
    <row r="1218" spans="1:3">
      <c r="A1218" s="114">
        <v>1217</v>
      </c>
      <c r="B1218" s="114" t="s">
        <v>58</v>
      </c>
      <c r="C1218" s="114">
        <v>7</v>
      </c>
    </row>
    <row r="1219" spans="1:3">
      <c r="A1219" s="114">
        <v>1218</v>
      </c>
      <c r="B1219" s="114" t="s">
        <v>58</v>
      </c>
      <c r="C1219" s="114">
        <v>8</v>
      </c>
    </row>
    <row r="1220" spans="1:3">
      <c r="A1220" s="114">
        <v>1219</v>
      </c>
      <c r="B1220" s="114" t="s">
        <v>58</v>
      </c>
      <c r="C1220" s="114">
        <v>9</v>
      </c>
    </row>
    <row r="1221" spans="1:3">
      <c r="A1221" s="114">
        <v>1220</v>
      </c>
      <c r="B1221" s="114" t="s">
        <v>58</v>
      </c>
      <c r="C1221" s="114">
        <v>10</v>
      </c>
    </row>
    <row r="1222" spans="1:3">
      <c r="A1222" s="114">
        <v>1221</v>
      </c>
      <c r="B1222" s="114" t="s">
        <v>59</v>
      </c>
      <c r="C1222" s="114">
        <v>1</v>
      </c>
    </row>
    <row r="1223" spans="1:3">
      <c r="A1223" s="114">
        <v>1222</v>
      </c>
      <c r="B1223" s="114" t="s">
        <v>59</v>
      </c>
      <c r="C1223" s="114">
        <v>2</v>
      </c>
    </row>
    <row r="1224" spans="1:3">
      <c r="A1224" s="114">
        <v>1223</v>
      </c>
      <c r="B1224" s="114" t="s">
        <v>59</v>
      </c>
      <c r="C1224" s="114">
        <v>3</v>
      </c>
    </row>
    <row r="1225" spans="1:3">
      <c r="A1225" s="114">
        <v>1224</v>
      </c>
      <c r="B1225" s="114" t="s">
        <v>59</v>
      </c>
      <c r="C1225" s="114">
        <v>4</v>
      </c>
    </row>
    <row r="1226" spans="1:3">
      <c r="A1226" s="114">
        <v>1225</v>
      </c>
      <c r="B1226" s="114" t="s">
        <v>59</v>
      </c>
      <c r="C1226" s="114">
        <v>5</v>
      </c>
    </row>
    <row r="1227" spans="1:3">
      <c r="A1227" s="114">
        <v>1226</v>
      </c>
      <c r="B1227" s="114" t="s">
        <v>59</v>
      </c>
      <c r="C1227" s="114">
        <v>6</v>
      </c>
    </row>
    <row r="1228" spans="1:3">
      <c r="A1228" s="114">
        <v>1227</v>
      </c>
      <c r="B1228" s="114" t="s">
        <v>59</v>
      </c>
      <c r="C1228" s="114">
        <v>7</v>
      </c>
    </row>
    <row r="1229" spans="1:3">
      <c r="A1229" s="114">
        <v>1228</v>
      </c>
      <c r="B1229" s="114" t="s">
        <v>59</v>
      </c>
      <c r="C1229" s="114">
        <v>8</v>
      </c>
    </row>
    <row r="1230" spans="1:3">
      <c r="A1230" s="114">
        <v>1229</v>
      </c>
      <c r="B1230" s="114" t="s">
        <v>59</v>
      </c>
      <c r="C1230" s="114">
        <v>9</v>
      </c>
    </row>
    <row r="1231" spans="1:3">
      <c r="A1231" s="114">
        <v>1230</v>
      </c>
      <c r="B1231" s="114" t="s">
        <v>59</v>
      </c>
      <c r="C1231" s="114">
        <v>10</v>
      </c>
    </row>
    <row r="1232" spans="1:3">
      <c r="A1232" s="114">
        <v>1231</v>
      </c>
      <c r="B1232" s="114" t="s">
        <v>60</v>
      </c>
      <c r="C1232" s="114">
        <v>1</v>
      </c>
    </row>
    <row r="1233" spans="1:3">
      <c r="A1233" s="114">
        <v>1232</v>
      </c>
      <c r="B1233" s="114" t="s">
        <v>60</v>
      </c>
      <c r="C1233" s="114">
        <v>2</v>
      </c>
    </row>
    <row r="1234" spans="1:3">
      <c r="A1234" s="114">
        <v>1233</v>
      </c>
      <c r="B1234" s="114" t="s">
        <v>60</v>
      </c>
      <c r="C1234" s="114">
        <v>3</v>
      </c>
    </row>
    <row r="1235" spans="1:3">
      <c r="A1235" s="114">
        <v>1234</v>
      </c>
      <c r="B1235" s="114" t="s">
        <v>60</v>
      </c>
      <c r="C1235" s="114">
        <v>4</v>
      </c>
    </row>
    <row r="1236" spans="1:3">
      <c r="A1236" s="114">
        <v>1235</v>
      </c>
      <c r="B1236" s="114" t="s">
        <v>60</v>
      </c>
      <c r="C1236" s="114">
        <v>5</v>
      </c>
    </row>
    <row r="1237" spans="1:3">
      <c r="A1237" s="114">
        <v>1236</v>
      </c>
      <c r="B1237" s="114" t="s">
        <v>60</v>
      </c>
      <c r="C1237" s="114">
        <v>6</v>
      </c>
    </row>
    <row r="1238" spans="1:3">
      <c r="A1238" s="114">
        <v>1237</v>
      </c>
      <c r="B1238" s="114" t="s">
        <v>60</v>
      </c>
      <c r="C1238" s="114">
        <v>7</v>
      </c>
    </row>
    <row r="1239" spans="1:3">
      <c r="A1239" s="114">
        <v>1238</v>
      </c>
      <c r="B1239" s="114" t="s">
        <v>60</v>
      </c>
      <c r="C1239" s="114">
        <v>8</v>
      </c>
    </row>
    <row r="1240" spans="1:3">
      <c r="A1240" s="114">
        <v>1239</v>
      </c>
      <c r="B1240" s="114" t="s">
        <v>60</v>
      </c>
      <c r="C1240" s="114">
        <v>9</v>
      </c>
    </row>
    <row r="1241" spans="1:3">
      <c r="A1241" s="114">
        <v>1240</v>
      </c>
      <c r="B1241" s="114" t="s">
        <v>60</v>
      </c>
      <c r="C1241" s="114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68" activePane="bottomLeft" state="frozen"/>
      <selection activeCell="B1" sqref="B1"/>
      <selection pane="bottomLeft" activeCell="E324" sqref="E324"/>
    </sheetView>
  </sheetViews>
  <sheetFormatPr defaultRowHeight="16.5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>
      <c r="I1317" s="37">
        <f t="shared" si="170"/>
        <v>0</v>
      </c>
    </row>
    <row r="1318" spans="9:21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>
      <c r="A173">
        <v>172</v>
      </c>
      <c r="M173" s="7">
        <f t="shared" si="7"/>
        <v>-6362842</v>
      </c>
      <c r="N173" s="7">
        <f t="shared" si="7"/>
        <v>-20568</v>
      </c>
    </row>
    <row r="174" spans="1:15">
      <c r="A174">
        <v>173</v>
      </c>
      <c r="M174" s="7">
        <f t="shared" si="7"/>
        <v>0</v>
      </c>
      <c r="N174" s="7">
        <f t="shared" si="7"/>
        <v>0</v>
      </c>
    </row>
    <row r="175" spans="1:15">
      <c r="A175">
        <v>174</v>
      </c>
      <c r="M175" s="7">
        <f t="shared" si="7"/>
        <v>0</v>
      </c>
      <c r="N175" s="7">
        <f t="shared" si="7"/>
        <v>0</v>
      </c>
    </row>
    <row r="176" spans="1:15">
      <c r="A176">
        <v>175</v>
      </c>
      <c r="M176" s="7">
        <f t="shared" si="7"/>
        <v>0</v>
      </c>
      <c r="N176" s="7">
        <f t="shared" si="7"/>
        <v>0</v>
      </c>
    </row>
    <row r="177" spans="1:14">
      <c r="A177">
        <v>176</v>
      </c>
      <c r="M177" s="7">
        <f t="shared" si="7"/>
        <v>0</v>
      </c>
      <c r="N177" s="7">
        <f t="shared" si="7"/>
        <v>0</v>
      </c>
    </row>
    <row r="178" spans="1:14">
      <c r="A178">
        <v>177</v>
      </c>
      <c r="M178" s="7">
        <f t="shared" si="7"/>
        <v>0</v>
      </c>
      <c r="N178" s="7">
        <f t="shared" si="7"/>
        <v>0</v>
      </c>
    </row>
    <row r="179" spans="1:14">
      <c r="A179">
        <v>178</v>
      </c>
      <c r="M179" s="7">
        <f t="shared" si="7"/>
        <v>0</v>
      </c>
      <c r="N179" s="7">
        <f t="shared" si="7"/>
        <v>0</v>
      </c>
    </row>
    <row r="180" spans="1:14">
      <c r="A180">
        <v>179</v>
      </c>
      <c r="M180" s="7">
        <f t="shared" si="7"/>
        <v>0</v>
      </c>
      <c r="N180" s="7">
        <f t="shared" si="7"/>
        <v>0</v>
      </c>
    </row>
    <row r="181" spans="1:14">
      <c r="A181">
        <v>180</v>
      </c>
      <c r="M181" s="7">
        <f t="shared" si="7"/>
        <v>0</v>
      </c>
      <c r="N181" s="7">
        <f t="shared" si="7"/>
        <v>0</v>
      </c>
    </row>
    <row r="182" spans="1:14">
      <c r="A182">
        <v>181</v>
      </c>
      <c r="M182" s="7">
        <f t="shared" si="7"/>
        <v>0</v>
      </c>
      <c r="N182" s="7">
        <f t="shared" si="7"/>
        <v>0</v>
      </c>
    </row>
    <row r="183" spans="1:14">
      <c r="A183">
        <v>182</v>
      </c>
      <c r="M183" s="7">
        <f t="shared" si="7"/>
        <v>0</v>
      </c>
      <c r="N183" s="7">
        <f t="shared" si="7"/>
        <v>0</v>
      </c>
    </row>
    <row r="184" spans="1:14">
      <c r="A184">
        <v>183</v>
      </c>
      <c r="M184" s="7">
        <f t="shared" si="7"/>
        <v>0</v>
      </c>
      <c r="N184" s="7">
        <f t="shared" si="7"/>
        <v>0</v>
      </c>
    </row>
    <row r="185" spans="1:14">
      <c r="A185">
        <v>184</v>
      </c>
      <c r="M185" s="7">
        <f t="shared" si="7"/>
        <v>0</v>
      </c>
      <c r="N185" s="7">
        <f t="shared" si="7"/>
        <v>0</v>
      </c>
    </row>
    <row r="186" spans="1:14">
      <c r="A186">
        <v>185</v>
      </c>
      <c r="M186" s="7">
        <f t="shared" si="7"/>
        <v>0</v>
      </c>
      <c r="N186" s="7">
        <f t="shared" si="7"/>
        <v>0</v>
      </c>
    </row>
    <row r="187" spans="1:14">
      <c r="A187">
        <v>186</v>
      </c>
      <c r="M187" s="7">
        <f t="shared" si="7"/>
        <v>0</v>
      </c>
      <c r="N187" s="7">
        <f t="shared" si="7"/>
        <v>0</v>
      </c>
    </row>
    <row r="188" spans="1:14">
      <c r="A188">
        <v>187</v>
      </c>
      <c r="M188" s="7">
        <f t="shared" si="7"/>
        <v>0</v>
      </c>
      <c r="N188" s="7">
        <f t="shared" si="7"/>
        <v>0</v>
      </c>
    </row>
    <row r="189" spans="1:14">
      <c r="A189">
        <v>188</v>
      </c>
      <c r="M189" s="7">
        <f t="shared" si="7"/>
        <v>0</v>
      </c>
      <c r="N189" s="7">
        <f t="shared" si="7"/>
        <v>0</v>
      </c>
    </row>
    <row r="190" spans="1:14">
      <c r="A190">
        <v>189</v>
      </c>
      <c r="M190" s="7">
        <f t="shared" si="7"/>
        <v>0</v>
      </c>
      <c r="N190" s="7">
        <f t="shared" si="7"/>
        <v>0</v>
      </c>
    </row>
    <row r="191" spans="1:14">
      <c r="A191">
        <v>190</v>
      </c>
      <c r="M191" s="7">
        <f t="shared" si="7"/>
        <v>0</v>
      </c>
      <c r="N191" s="7">
        <f t="shared" si="7"/>
        <v>0</v>
      </c>
    </row>
    <row r="192" spans="1:14">
      <c r="A192">
        <v>191</v>
      </c>
      <c r="M192" s="7">
        <f t="shared" si="7"/>
        <v>0</v>
      </c>
      <c r="N192" s="7">
        <f t="shared" si="7"/>
        <v>0</v>
      </c>
    </row>
    <row r="193" spans="1:14">
      <c r="A193">
        <v>192</v>
      </c>
      <c r="M193" s="7">
        <f t="shared" si="7"/>
        <v>0</v>
      </c>
      <c r="N193" s="7">
        <f t="shared" si="7"/>
        <v>0</v>
      </c>
    </row>
    <row r="194" spans="1:14">
      <c r="A194">
        <v>193</v>
      </c>
      <c r="M194" s="7">
        <f t="shared" si="7"/>
        <v>0</v>
      </c>
      <c r="N194" s="7">
        <f t="shared" si="7"/>
        <v>0</v>
      </c>
    </row>
    <row r="195" spans="1:14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>
      <c r="A196">
        <v>195</v>
      </c>
      <c r="M196" s="7">
        <f t="shared" si="9"/>
        <v>0</v>
      </c>
      <c r="N196" s="7">
        <f t="shared" si="9"/>
        <v>0</v>
      </c>
    </row>
    <row r="197" spans="1:14">
      <c r="A197">
        <v>196</v>
      </c>
      <c r="M197" s="7">
        <f t="shared" si="9"/>
        <v>0</v>
      </c>
      <c r="N197" s="7">
        <f t="shared" si="9"/>
        <v>0</v>
      </c>
    </row>
    <row r="198" spans="1:14">
      <c r="A198">
        <v>197</v>
      </c>
      <c r="M198" s="7">
        <f t="shared" si="9"/>
        <v>0</v>
      </c>
      <c r="N198" s="7">
        <f t="shared" si="9"/>
        <v>0</v>
      </c>
    </row>
    <row r="199" spans="1:14">
      <c r="A199">
        <v>198</v>
      </c>
      <c r="M199" s="7">
        <f t="shared" si="9"/>
        <v>0</v>
      </c>
      <c r="N199" s="7">
        <f t="shared" si="9"/>
        <v>0</v>
      </c>
    </row>
    <row r="200" spans="1:14">
      <c r="A200">
        <v>199</v>
      </c>
      <c r="M200" s="7">
        <f t="shared" si="9"/>
        <v>0</v>
      </c>
      <c r="N200" s="7">
        <f t="shared" si="9"/>
        <v>0</v>
      </c>
    </row>
    <row r="201" spans="1:14">
      <c r="A201">
        <v>200</v>
      </c>
      <c r="M201" s="7">
        <f t="shared" si="9"/>
        <v>0</v>
      </c>
      <c r="N201" s="7">
        <f t="shared" si="9"/>
        <v>0</v>
      </c>
    </row>
    <row r="202" spans="1:14">
      <c r="M202" s="7">
        <f t="shared" si="9"/>
        <v>0</v>
      </c>
      <c r="N202" s="7">
        <f t="shared" si="9"/>
        <v>0</v>
      </c>
    </row>
    <row r="203" spans="1:14">
      <c r="M203" s="7">
        <f t="shared" si="9"/>
        <v>0</v>
      </c>
      <c r="N203" s="7">
        <f t="shared" si="9"/>
        <v>0</v>
      </c>
    </row>
    <row r="204" spans="1:14">
      <c r="M204" s="7">
        <f t="shared" si="9"/>
        <v>0</v>
      </c>
      <c r="N204" s="7">
        <f t="shared" si="9"/>
        <v>0</v>
      </c>
    </row>
    <row r="205" spans="1:14">
      <c r="M205" s="7">
        <f t="shared" si="9"/>
        <v>0</v>
      </c>
      <c r="N205" s="7">
        <f t="shared" si="9"/>
        <v>0</v>
      </c>
    </row>
    <row r="206" spans="1:14">
      <c r="M206" s="7">
        <f t="shared" si="9"/>
        <v>0</v>
      </c>
      <c r="N206" s="7">
        <f t="shared" si="9"/>
        <v>0</v>
      </c>
    </row>
    <row r="207" spans="1:14">
      <c r="M207" s="7">
        <f t="shared" si="9"/>
        <v>0</v>
      </c>
      <c r="N207" s="7">
        <f t="shared" si="9"/>
        <v>0</v>
      </c>
    </row>
    <row r="208" spans="1:14">
      <c r="M208" s="7">
        <f t="shared" si="9"/>
        <v>0</v>
      </c>
      <c r="N208" s="7">
        <f t="shared" si="9"/>
        <v>0</v>
      </c>
    </row>
    <row r="209" spans="13:14">
      <c r="M209" s="7">
        <f t="shared" si="9"/>
        <v>0</v>
      </c>
      <c r="N209" s="7">
        <f t="shared" si="9"/>
        <v>0</v>
      </c>
    </row>
    <row r="210" spans="13:14">
      <c r="M210" s="7">
        <f t="shared" si="9"/>
        <v>0</v>
      </c>
      <c r="N210" s="7">
        <f t="shared" si="9"/>
        <v>0</v>
      </c>
    </row>
    <row r="211" spans="13:14">
      <c r="M211" s="7">
        <f t="shared" si="9"/>
        <v>0</v>
      </c>
      <c r="N211" s="7">
        <f t="shared" si="9"/>
        <v>0</v>
      </c>
    </row>
    <row r="212" spans="13:14">
      <c r="M212" s="7">
        <f t="shared" si="9"/>
        <v>0</v>
      </c>
      <c r="N212" s="7">
        <f t="shared" si="9"/>
        <v>0</v>
      </c>
    </row>
    <row r="213" spans="13:14">
      <c r="M213" s="7">
        <f t="shared" si="9"/>
        <v>0</v>
      </c>
      <c r="N213" s="7">
        <f t="shared" si="9"/>
        <v>0</v>
      </c>
    </row>
    <row r="214" spans="13:14">
      <c r="M214" s="7">
        <f t="shared" si="9"/>
        <v>0</v>
      </c>
      <c r="N214" s="7">
        <f t="shared" si="9"/>
        <v>0</v>
      </c>
    </row>
    <row r="215" spans="13:14">
      <c r="M215" s="7">
        <f t="shared" si="9"/>
        <v>0</v>
      </c>
      <c r="N215" s="7">
        <f t="shared" si="9"/>
        <v>0</v>
      </c>
    </row>
    <row r="216" spans="13:14">
      <c r="M216" s="7">
        <f t="shared" si="9"/>
        <v>0</v>
      </c>
      <c r="N216" s="7">
        <f t="shared" si="9"/>
        <v>0</v>
      </c>
    </row>
    <row r="217" spans="13:14">
      <c r="M217" s="7">
        <f t="shared" si="9"/>
        <v>0</v>
      </c>
      <c r="N217" s="7">
        <f t="shared" si="9"/>
        <v>0</v>
      </c>
    </row>
    <row r="218" spans="13:14">
      <c r="M218" s="7">
        <f t="shared" si="9"/>
        <v>0</v>
      </c>
      <c r="N218" s="7">
        <f t="shared" si="9"/>
        <v>0</v>
      </c>
    </row>
    <row r="219" spans="13:14">
      <c r="M219" s="7">
        <f t="shared" si="9"/>
        <v>0</v>
      </c>
      <c r="N219" s="7">
        <f t="shared" si="9"/>
        <v>0</v>
      </c>
    </row>
    <row r="220" spans="13:14">
      <c r="M220" s="7">
        <f t="shared" si="9"/>
        <v>0</v>
      </c>
      <c r="N220" s="7">
        <f t="shared" si="9"/>
        <v>0</v>
      </c>
    </row>
    <row r="221" spans="13:14">
      <c r="M221" s="7">
        <f t="shared" si="9"/>
        <v>0</v>
      </c>
      <c r="N221" s="7">
        <f t="shared" si="9"/>
        <v>0</v>
      </c>
    </row>
    <row r="222" spans="13:14">
      <c r="M222" s="7">
        <f t="shared" si="9"/>
        <v>0</v>
      </c>
      <c r="N222" s="7">
        <f t="shared" si="9"/>
        <v>0</v>
      </c>
    </row>
    <row r="223" spans="13:14">
      <c r="M223" s="7">
        <f t="shared" si="9"/>
        <v>0</v>
      </c>
      <c r="N223" s="7">
        <f t="shared" si="9"/>
        <v>0</v>
      </c>
    </row>
    <row r="224" spans="13:14">
      <c r="M224" s="7">
        <f t="shared" si="9"/>
        <v>0</v>
      </c>
      <c r="N224" s="7">
        <f t="shared" si="9"/>
        <v>0</v>
      </c>
    </row>
    <row r="225" spans="13:14">
      <c r="M225" s="7">
        <f t="shared" si="9"/>
        <v>0</v>
      </c>
      <c r="N225" s="7">
        <f t="shared" si="9"/>
        <v>0</v>
      </c>
    </row>
    <row r="226" spans="13:14">
      <c r="M226" s="7">
        <f t="shared" si="9"/>
        <v>0</v>
      </c>
      <c r="N226" s="7">
        <f t="shared" si="9"/>
        <v>0</v>
      </c>
    </row>
    <row r="227" spans="13:14">
      <c r="M227" s="7">
        <f t="shared" si="9"/>
        <v>0</v>
      </c>
      <c r="N227" s="7">
        <f t="shared" si="9"/>
        <v>0</v>
      </c>
    </row>
    <row r="228" spans="13:14">
      <c r="M228" s="7">
        <f t="shared" si="9"/>
        <v>0</v>
      </c>
      <c r="N228" s="7">
        <f t="shared" si="9"/>
        <v>0</v>
      </c>
    </row>
    <row r="229" spans="13:14">
      <c r="M229" s="7">
        <f t="shared" si="9"/>
        <v>0</v>
      </c>
      <c r="N229" s="7">
        <f t="shared" si="9"/>
        <v>0</v>
      </c>
    </row>
    <row r="230" spans="13:14">
      <c r="M230" s="7">
        <f t="shared" si="9"/>
        <v>0</v>
      </c>
      <c r="N230" s="7">
        <f t="shared" si="9"/>
        <v>0</v>
      </c>
    </row>
    <row r="231" spans="13:14">
      <c r="M231" s="7">
        <f t="shared" si="9"/>
        <v>0</v>
      </c>
      <c r="N231" s="7">
        <f t="shared" si="9"/>
        <v>0</v>
      </c>
    </row>
    <row r="232" spans="13:14">
      <c r="M232" s="7">
        <f t="shared" si="9"/>
        <v>0</v>
      </c>
      <c r="N232" s="7">
        <f t="shared" si="9"/>
        <v>0</v>
      </c>
    </row>
    <row r="233" spans="13:14">
      <c r="M233" s="7">
        <f t="shared" si="9"/>
        <v>0</v>
      </c>
      <c r="N233" s="7">
        <f t="shared" si="9"/>
        <v>0</v>
      </c>
    </row>
    <row r="234" spans="13:14">
      <c r="M234" s="7">
        <f t="shared" si="9"/>
        <v>0</v>
      </c>
      <c r="N234" s="7">
        <f t="shared" si="9"/>
        <v>0</v>
      </c>
    </row>
    <row r="235" spans="13:14">
      <c r="M235" s="7">
        <f t="shared" si="9"/>
        <v>0</v>
      </c>
      <c r="N235" s="7">
        <f t="shared" si="9"/>
        <v>0</v>
      </c>
    </row>
    <row r="236" spans="13:14">
      <c r="M236" s="7">
        <f t="shared" si="9"/>
        <v>0</v>
      </c>
      <c r="N236" s="7">
        <f t="shared" si="9"/>
        <v>0</v>
      </c>
    </row>
    <row r="237" spans="13:14">
      <c r="M237" s="7">
        <f t="shared" si="9"/>
        <v>0</v>
      </c>
      <c r="N237" s="7">
        <f t="shared" si="9"/>
        <v>0</v>
      </c>
    </row>
    <row r="238" spans="13:14">
      <c r="M238" s="7">
        <f t="shared" si="9"/>
        <v>0</v>
      </c>
      <c r="N238" s="7">
        <f t="shared" si="9"/>
        <v>0</v>
      </c>
    </row>
    <row r="239" spans="13:14">
      <c r="M239" s="7">
        <f t="shared" si="9"/>
        <v>0</v>
      </c>
      <c r="N239" s="7">
        <f t="shared" si="9"/>
        <v>0</v>
      </c>
    </row>
    <row r="240" spans="13:14">
      <c r="M240" s="7">
        <f t="shared" si="9"/>
        <v>0</v>
      </c>
      <c r="N240" s="7">
        <f t="shared" si="9"/>
        <v>0</v>
      </c>
    </row>
    <row r="241" spans="13:14">
      <c r="M241" s="7">
        <f t="shared" si="9"/>
        <v>0</v>
      </c>
      <c r="N241" s="7">
        <f t="shared" si="9"/>
        <v>0</v>
      </c>
    </row>
    <row r="242" spans="13:14">
      <c r="M242" s="7">
        <f t="shared" si="9"/>
        <v>0</v>
      </c>
      <c r="N242" s="7">
        <f t="shared" si="9"/>
        <v>0</v>
      </c>
    </row>
    <row r="243" spans="13:14">
      <c r="M243" s="7">
        <f t="shared" si="9"/>
        <v>0</v>
      </c>
      <c r="N243" s="7">
        <f t="shared" si="9"/>
        <v>0</v>
      </c>
    </row>
    <row r="244" spans="13:14">
      <c r="M244" s="7">
        <f t="shared" si="9"/>
        <v>0</v>
      </c>
      <c r="N244" s="7">
        <f t="shared" si="9"/>
        <v>0</v>
      </c>
    </row>
    <row r="245" spans="13:14">
      <c r="M245" s="7">
        <f t="shared" si="9"/>
        <v>0</v>
      </c>
      <c r="N245" s="7">
        <f t="shared" si="9"/>
        <v>0</v>
      </c>
    </row>
    <row r="246" spans="13:14">
      <c r="M246" s="7">
        <f t="shared" si="9"/>
        <v>0</v>
      </c>
      <c r="N246" s="7">
        <f t="shared" si="9"/>
        <v>0</v>
      </c>
    </row>
    <row r="247" spans="13:14">
      <c r="M247" s="7">
        <f t="shared" si="9"/>
        <v>0</v>
      </c>
      <c r="N247" s="7">
        <f t="shared" si="9"/>
        <v>0</v>
      </c>
    </row>
    <row r="248" spans="13:14">
      <c r="M248" s="7">
        <f t="shared" si="9"/>
        <v>0</v>
      </c>
      <c r="N248" s="7">
        <f t="shared" si="9"/>
        <v>0</v>
      </c>
    </row>
    <row r="249" spans="13:14">
      <c r="M249" s="7">
        <f t="shared" si="9"/>
        <v>0</v>
      </c>
      <c r="N249" s="7">
        <f t="shared" si="9"/>
        <v>0</v>
      </c>
    </row>
    <row r="250" spans="13:14">
      <c r="M250" s="7">
        <f t="shared" si="9"/>
        <v>0</v>
      </c>
      <c r="N250" s="7">
        <f t="shared" si="9"/>
        <v>0</v>
      </c>
    </row>
    <row r="251" spans="13:14">
      <c r="M251" s="7">
        <f t="shared" si="9"/>
        <v>0</v>
      </c>
      <c r="N251" s="7">
        <f t="shared" si="9"/>
        <v>0</v>
      </c>
    </row>
    <row r="252" spans="13:14">
      <c r="M252" s="7">
        <f t="shared" si="9"/>
        <v>0</v>
      </c>
      <c r="N252" s="7">
        <f t="shared" si="9"/>
        <v>0</v>
      </c>
    </row>
    <row r="253" spans="13:14">
      <c r="M253" s="7">
        <f t="shared" si="9"/>
        <v>0</v>
      </c>
      <c r="N253" s="7">
        <f t="shared" si="9"/>
        <v>0</v>
      </c>
    </row>
    <row r="254" spans="13:14">
      <c r="M254" s="7">
        <f t="shared" si="9"/>
        <v>0</v>
      </c>
      <c r="N254" s="7">
        <f t="shared" si="9"/>
        <v>0</v>
      </c>
    </row>
    <row r="255" spans="13:14">
      <c r="M255" s="7">
        <f t="shared" si="9"/>
        <v>0</v>
      </c>
      <c r="N255" s="7">
        <f t="shared" si="9"/>
        <v>0</v>
      </c>
    </row>
    <row r="256" spans="13:14">
      <c r="M256" s="7">
        <f t="shared" si="9"/>
        <v>0</v>
      </c>
      <c r="N256" s="7">
        <f t="shared" si="9"/>
        <v>0</v>
      </c>
    </row>
    <row r="257" spans="13:14">
      <c r="M257" s="7">
        <f t="shared" si="9"/>
        <v>0</v>
      </c>
      <c r="N257" s="7">
        <f t="shared" si="9"/>
        <v>0</v>
      </c>
    </row>
    <row r="258" spans="13:14">
      <c r="M258" s="7">
        <f t="shared" si="9"/>
        <v>0</v>
      </c>
      <c r="N258" s="7">
        <f t="shared" si="9"/>
        <v>0</v>
      </c>
    </row>
    <row r="259" spans="13:14">
      <c r="M259" s="7">
        <f t="shared" ref="M259:N322" si="10">B259-B258</f>
        <v>0</v>
      </c>
      <c r="N259" s="7">
        <f t="shared" si="10"/>
        <v>0</v>
      </c>
    </row>
    <row r="260" spans="13:14">
      <c r="M260" s="7">
        <f t="shared" si="10"/>
        <v>0</v>
      </c>
      <c r="N260" s="7">
        <f t="shared" si="10"/>
        <v>0</v>
      </c>
    </row>
    <row r="261" spans="13:14">
      <c r="M261" s="7">
        <f t="shared" si="10"/>
        <v>0</v>
      </c>
      <c r="N261" s="7">
        <f t="shared" si="10"/>
        <v>0</v>
      </c>
    </row>
    <row r="262" spans="13:14">
      <c r="M262" s="7">
        <f t="shared" si="10"/>
        <v>0</v>
      </c>
      <c r="N262" s="7">
        <f t="shared" si="10"/>
        <v>0</v>
      </c>
    </row>
    <row r="263" spans="13:14">
      <c r="M263" s="7">
        <f t="shared" si="10"/>
        <v>0</v>
      </c>
      <c r="N263" s="7">
        <f t="shared" si="10"/>
        <v>0</v>
      </c>
    </row>
    <row r="264" spans="13:14">
      <c r="M264" s="7">
        <f t="shared" si="10"/>
        <v>0</v>
      </c>
      <c r="N264" s="7">
        <f t="shared" si="10"/>
        <v>0</v>
      </c>
    </row>
    <row r="265" spans="13:14">
      <c r="M265" s="7">
        <f t="shared" si="10"/>
        <v>0</v>
      </c>
      <c r="N265" s="7">
        <f t="shared" si="10"/>
        <v>0</v>
      </c>
    </row>
    <row r="266" spans="13:14">
      <c r="M266" s="7">
        <f t="shared" si="10"/>
        <v>0</v>
      </c>
      <c r="N266" s="7">
        <f t="shared" si="10"/>
        <v>0</v>
      </c>
    </row>
    <row r="267" spans="13:14">
      <c r="M267" s="7">
        <f t="shared" si="10"/>
        <v>0</v>
      </c>
      <c r="N267" s="7">
        <f t="shared" si="10"/>
        <v>0</v>
      </c>
    </row>
    <row r="268" spans="13:14">
      <c r="M268" s="7">
        <f t="shared" si="10"/>
        <v>0</v>
      </c>
      <c r="N268" s="7">
        <f t="shared" si="10"/>
        <v>0</v>
      </c>
    </row>
    <row r="269" spans="13:14">
      <c r="M269" s="7">
        <f t="shared" si="10"/>
        <v>0</v>
      </c>
      <c r="N269" s="7">
        <f t="shared" si="10"/>
        <v>0</v>
      </c>
    </row>
    <row r="270" spans="13:14">
      <c r="M270" s="7">
        <f t="shared" si="10"/>
        <v>0</v>
      </c>
      <c r="N270" s="7">
        <f t="shared" si="10"/>
        <v>0</v>
      </c>
    </row>
    <row r="271" spans="13:14">
      <c r="M271" s="7">
        <f t="shared" si="10"/>
        <v>0</v>
      </c>
      <c r="N271" s="7">
        <f t="shared" si="10"/>
        <v>0</v>
      </c>
    </row>
    <row r="272" spans="13:14">
      <c r="M272" s="7">
        <f t="shared" si="10"/>
        <v>0</v>
      </c>
      <c r="N272" s="7">
        <f t="shared" si="10"/>
        <v>0</v>
      </c>
    </row>
    <row r="273" spans="13:14">
      <c r="M273" s="7">
        <f t="shared" si="10"/>
        <v>0</v>
      </c>
      <c r="N273" s="7">
        <f t="shared" si="10"/>
        <v>0</v>
      </c>
    </row>
    <row r="274" spans="13:14">
      <c r="M274" s="7">
        <f t="shared" si="10"/>
        <v>0</v>
      </c>
      <c r="N274" s="7">
        <f t="shared" si="10"/>
        <v>0</v>
      </c>
    </row>
    <row r="275" spans="13:14">
      <c r="M275" s="7">
        <f t="shared" si="10"/>
        <v>0</v>
      </c>
      <c r="N275" s="7">
        <f t="shared" si="10"/>
        <v>0</v>
      </c>
    </row>
    <row r="276" spans="13:14">
      <c r="M276" s="7">
        <f t="shared" si="10"/>
        <v>0</v>
      </c>
      <c r="N276" s="7">
        <f t="shared" si="10"/>
        <v>0</v>
      </c>
    </row>
    <row r="277" spans="13:14">
      <c r="M277" s="7">
        <f t="shared" si="10"/>
        <v>0</v>
      </c>
      <c r="N277" s="7">
        <f t="shared" si="10"/>
        <v>0</v>
      </c>
    </row>
    <row r="278" spans="13:14">
      <c r="M278" s="7">
        <f t="shared" si="10"/>
        <v>0</v>
      </c>
      <c r="N278" s="7">
        <f t="shared" si="10"/>
        <v>0</v>
      </c>
    </row>
    <row r="279" spans="13:14">
      <c r="M279" s="7">
        <f t="shared" si="10"/>
        <v>0</v>
      </c>
      <c r="N279" s="7">
        <f t="shared" si="10"/>
        <v>0</v>
      </c>
    </row>
    <row r="280" spans="13:14">
      <c r="M280" s="7">
        <f t="shared" si="10"/>
        <v>0</v>
      </c>
      <c r="N280" s="7">
        <f t="shared" si="10"/>
        <v>0</v>
      </c>
    </row>
    <row r="281" spans="13:14">
      <c r="M281" s="7">
        <f t="shared" si="10"/>
        <v>0</v>
      </c>
      <c r="N281" s="7">
        <f t="shared" si="10"/>
        <v>0</v>
      </c>
    </row>
    <row r="282" spans="13:14">
      <c r="M282" s="7">
        <f t="shared" si="10"/>
        <v>0</v>
      </c>
      <c r="N282" s="7">
        <f t="shared" si="10"/>
        <v>0</v>
      </c>
    </row>
    <row r="283" spans="13:14">
      <c r="M283" s="7">
        <f t="shared" si="10"/>
        <v>0</v>
      </c>
      <c r="N283" s="7">
        <f t="shared" si="10"/>
        <v>0</v>
      </c>
    </row>
    <row r="284" spans="13:14">
      <c r="M284" s="7">
        <f t="shared" si="10"/>
        <v>0</v>
      </c>
      <c r="N284" s="7">
        <f t="shared" si="10"/>
        <v>0</v>
      </c>
    </row>
    <row r="285" spans="13:14">
      <c r="M285" s="7">
        <f t="shared" si="10"/>
        <v>0</v>
      </c>
      <c r="N285" s="7">
        <f t="shared" si="10"/>
        <v>0</v>
      </c>
    </row>
    <row r="286" spans="13:14">
      <c r="M286" s="7">
        <f t="shared" si="10"/>
        <v>0</v>
      </c>
      <c r="N286" s="7">
        <f t="shared" si="10"/>
        <v>0</v>
      </c>
    </row>
    <row r="287" spans="13:14">
      <c r="M287" s="7">
        <f t="shared" si="10"/>
        <v>0</v>
      </c>
      <c r="N287" s="7">
        <f t="shared" si="10"/>
        <v>0</v>
      </c>
    </row>
    <row r="288" spans="13:14">
      <c r="M288" s="7">
        <f t="shared" si="10"/>
        <v>0</v>
      </c>
      <c r="N288" s="7">
        <f t="shared" si="10"/>
        <v>0</v>
      </c>
    </row>
    <row r="289" spans="13:14">
      <c r="M289" s="7">
        <f t="shared" si="10"/>
        <v>0</v>
      </c>
      <c r="N289" s="7">
        <f t="shared" si="10"/>
        <v>0</v>
      </c>
    </row>
    <row r="290" spans="13:14">
      <c r="M290" s="7">
        <f t="shared" si="10"/>
        <v>0</v>
      </c>
      <c r="N290" s="7">
        <f t="shared" si="10"/>
        <v>0</v>
      </c>
    </row>
    <row r="291" spans="13:14">
      <c r="M291" s="7">
        <f t="shared" si="10"/>
        <v>0</v>
      </c>
      <c r="N291" s="7">
        <f t="shared" si="10"/>
        <v>0</v>
      </c>
    </row>
    <row r="292" spans="13:14">
      <c r="M292" s="7">
        <f t="shared" si="10"/>
        <v>0</v>
      </c>
      <c r="N292" s="7">
        <f t="shared" si="10"/>
        <v>0</v>
      </c>
    </row>
    <row r="293" spans="13:14">
      <c r="M293" s="7">
        <f t="shared" si="10"/>
        <v>0</v>
      </c>
      <c r="N293" s="7">
        <f t="shared" si="10"/>
        <v>0</v>
      </c>
    </row>
    <row r="294" spans="13:14">
      <c r="M294" s="7">
        <f t="shared" si="10"/>
        <v>0</v>
      </c>
      <c r="N294" s="7">
        <f t="shared" si="10"/>
        <v>0</v>
      </c>
    </row>
    <row r="295" spans="13:14">
      <c r="M295" s="7">
        <f t="shared" si="10"/>
        <v>0</v>
      </c>
      <c r="N295" s="7">
        <f t="shared" si="10"/>
        <v>0</v>
      </c>
    </row>
    <row r="296" spans="13:14">
      <c r="M296" s="7">
        <f t="shared" si="10"/>
        <v>0</v>
      </c>
      <c r="N296" s="7">
        <f t="shared" si="10"/>
        <v>0</v>
      </c>
    </row>
    <row r="297" spans="13:14">
      <c r="M297" s="7">
        <f t="shared" si="10"/>
        <v>0</v>
      </c>
      <c r="N297" s="7">
        <f t="shared" si="10"/>
        <v>0</v>
      </c>
    </row>
    <row r="298" spans="13:14">
      <c r="M298" s="7">
        <f t="shared" si="10"/>
        <v>0</v>
      </c>
      <c r="N298" s="7">
        <f t="shared" si="10"/>
        <v>0</v>
      </c>
    </row>
    <row r="299" spans="13:14">
      <c r="M299" s="7">
        <f t="shared" si="10"/>
        <v>0</v>
      </c>
      <c r="N299" s="7">
        <f t="shared" si="10"/>
        <v>0</v>
      </c>
    </row>
    <row r="300" spans="13:14">
      <c r="M300" s="7">
        <f t="shared" si="10"/>
        <v>0</v>
      </c>
      <c r="N300" s="7">
        <f t="shared" si="10"/>
        <v>0</v>
      </c>
    </row>
    <row r="301" spans="13:14">
      <c r="M301" s="7">
        <f t="shared" si="10"/>
        <v>0</v>
      </c>
      <c r="N301" s="7">
        <f t="shared" si="10"/>
        <v>0</v>
      </c>
    </row>
    <row r="302" spans="13:14">
      <c r="M302" s="7">
        <f t="shared" si="10"/>
        <v>0</v>
      </c>
      <c r="N302" s="7">
        <f t="shared" si="10"/>
        <v>0</v>
      </c>
    </row>
    <row r="303" spans="13:14">
      <c r="M303" s="7">
        <f t="shared" si="10"/>
        <v>0</v>
      </c>
      <c r="N303" s="7">
        <f t="shared" si="10"/>
        <v>0</v>
      </c>
    </row>
    <row r="304" spans="13:14">
      <c r="M304" s="7">
        <f t="shared" si="10"/>
        <v>0</v>
      </c>
      <c r="N304" s="7">
        <f t="shared" si="10"/>
        <v>0</v>
      </c>
    </row>
    <row r="305" spans="13:14">
      <c r="M305" s="7">
        <f t="shared" si="10"/>
        <v>0</v>
      </c>
      <c r="N305" s="7">
        <f t="shared" si="10"/>
        <v>0</v>
      </c>
    </row>
    <row r="306" spans="13:14">
      <c r="M306" s="7">
        <f t="shared" si="10"/>
        <v>0</v>
      </c>
      <c r="N306" s="7">
        <f t="shared" si="10"/>
        <v>0</v>
      </c>
    </row>
    <row r="307" spans="13:14">
      <c r="M307" s="7">
        <f t="shared" si="10"/>
        <v>0</v>
      </c>
      <c r="N307" s="7">
        <f t="shared" si="10"/>
        <v>0</v>
      </c>
    </row>
    <row r="308" spans="13:14">
      <c r="M308" s="7">
        <f t="shared" si="10"/>
        <v>0</v>
      </c>
      <c r="N308" s="7">
        <f t="shared" si="10"/>
        <v>0</v>
      </c>
    </row>
    <row r="309" spans="13:14">
      <c r="M309" s="7">
        <f t="shared" si="10"/>
        <v>0</v>
      </c>
      <c r="N309" s="7">
        <f t="shared" si="10"/>
        <v>0</v>
      </c>
    </row>
    <row r="310" spans="13:14">
      <c r="M310" s="7">
        <f t="shared" si="10"/>
        <v>0</v>
      </c>
      <c r="N310" s="7">
        <f t="shared" si="10"/>
        <v>0</v>
      </c>
    </row>
    <row r="311" spans="13:14">
      <c r="M311" s="7">
        <f t="shared" si="10"/>
        <v>0</v>
      </c>
      <c r="N311" s="7">
        <f t="shared" si="10"/>
        <v>0</v>
      </c>
    </row>
    <row r="312" spans="13:14">
      <c r="M312" s="7">
        <f t="shared" si="10"/>
        <v>0</v>
      </c>
      <c r="N312" s="7">
        <f t="shared" si="10"/>
        <v>0</v>
      </c>
    </row>
    <row r="313" spans="13:14">
      <c r="M313" s="7">
        <f t="shared" si="10"/>
        <v>0</v>
      </c>
      <c r="N313" s="7">
        <f t="shared" si="10"/>
        <v>0</v>
      </c>
    </row>
    <row r="314" spans="13:14">
      <c r="M314" s="7">
        <f t="shared" si="10"/>
        <v>0</v>
      </c>
      <c r="N314" s="7">
        <f t="shared" si="10"/>
        <v>0</v>
      </c>
    </row>
    <row r="315" spans="13:14">
      <c r="M315" s="7">
        <f t="shared" si="10"/>
        <v>0</v>
      </c>
      <c r="N315" s="7">
        <f t="shared" si="10"/>
        <v>0</v>
      </c>
    </row>
    <row r="316" spans="13:14">
      <c r="M316" s="7">
        <f t="shared" si="10"/>
        <v>0</v>
      </c>
      <c r="N316" s="7">
        <f t="shared" si="10"/>
        <v>0</v>
      </c>
    </row>
    <row r="317" spans="13:14">
      <c r="M317" s="7">
        <f t="shared" si="10"/>
        <v>0</v>
      </c>
      <c r="N317" s="7">
        <f t="shared" si="10"/>
        <v>0</v>
      </c>
    </row>
    <row r="318" spans="13:14">
      <c r="M318" s="7">
        <f t="shared" si="10"/>
        <v>0</v>
      </c>
      <c r="N318" s="7">
        <f t="shared" si="10"/>
        <v>0</v>
      </c>
    </row>
    <row r="319" spans="13:14">
      <c r="M319" s="7">
        <f t="shared" si="10"/>
        <v>0</v>
      </c>
      <c r="N319" s="7">
        <f t="shared" si="10"/>
        <v>0</v>
      </c>
    </row>
    <row r="320" spans="13:14">
      <c r="M320" s="7">
        <f t="shared" si="10"/>
        <v>0</v>
      </c>
      <c r="N320" s="7">
        <f t="shared" si="10"/>
        <v>0</v>
      </c>
    </row>
    <row r="321" spans="13:14">
      <c r="M321" s="7">
        <f t="shared" si="10"/>
        <v>0</v>
      </c>
      <c r="N321" s="7">
        <f t="shared" si="10"/>
        <v>0</v>
      </c>
    </row>
    <row r="322" spans="13:14">
      <c r="M322" s="7">
        <f t="shared" si="10"/>
        <v>0</v>
      </c>
      <c r="N322" s="7">
        <f t="shared" si="10"/>
        <v>0</v>
      </c>
    </row>
    <row r="323" spans="13:14">
      <c r="M323" s="7">
        <f t="shared" ref="M323:N386" si="11">B323-B322</f>
        <v>0</v>
      </c>
      <c r="N323" s="7">
        <f t="shared" si="11"/>
        <v>0</v>
      </c>
    </row>
    <row r="324" spans="13:14">
      <c r="M324" s="7">
        <f t="shared" si="11"/>
        <v>0</v>
      </c>
      <c r="N324" s="7">
        <f t="shared" si="11"/>
        <v>0</v>
      </c>
    </row>
    <row r="325" spans="13:14">
      <c r="M325" s="7">
        <f t="shared" si="11"/>
        <v>0</v>
      </c>
      <c r="N325" s="7">
        <f t="shared" si="11"/>
        <v>0</v>
      </c>
    </row>
    <row r="326" spans="13:14">
      <c r="M326" s="7">
        <f t="shared" si="11"/>
        <v>0</v>
      </c>
      <c r="N326" s="7">
        <f t="shared" si="11"/>
        <v>0</v>
      </c>
    </row>
    <row r="327" spans="13:14">
      <c r="M327" s="7">
        <f t="shared" si="11"/>
        <v>0</v>
      </c>
      <c r="N327" s="7">
        <f t="shared" si="11"/>
        <v>0</v>
      </c>
    </row>
    <row r="328" spans="13:14">
      <c r="M328" s="7">
        <f t="shared" si="11"/>
        <v>0</v>
      </c>
      <c r="N328" s="7">
        <f t="shared" si="11"/>
        <v>0</v>
      </c>
    </row>
    <row r="329" spans="13:14">
      <c r="M329" s="7">
        <f t="shared" si="11"/>
        <v>0</v>
      </c>
      <c r="N329" s="7">
        <f t="shared" si="11"/>
        <v>0</v>
      </c>
    </row>
    <row r="330" spans="13:14">
      <c r="M330" s="7">
        <f t="shared" si="11"/>
        <v>0</v>
      </c>
      <c r="N330" s="7">
        <f t="shared" si="11"/>
        <v>0</v>
      </c>
    </row>
    <row r="331" spans="13:14">
      <c r="M331" s="7">
        <f t="shared" si="11"/>
        <v>0</v>
      </c>
      <c r="N331" s="7">
        <f t="shared" si="11"/>
        <v>0</v>
      </c>
    </row>
    <row r="332" spans="13:14">
      <c r="M332" s="7">
        <f t="shared" si="11"/>
        <v>0</v>
      </c>
      <c r="N332" s="7">
        <f t="shared" si="11"/>
        <v>0</v>
      </c>
    </row>
    <row r="333" spans="13:14">
      <c r="M333" s="7">
        <f t="shared" si="11"/>
        <v>0</v>
      </c>
      <c r="N333" s="7">
        <f t="shared" si="11"/>
        <v>0</v>
      </c>
    </row>
    <row r="334" spans="13:14">
      <c r="M334" s="7">
        <f t="shared" si="11"/>
        <v>0</v>
      </c>
      <c r="N334" s="7">
        <f t="shared" si="11"/>
        <v>0</v>
      </c>
    </row>
    <row r="335" spans="13:14">
      <c r="M335" s="7">
        <f t="shared" si="11"/>
        <v>0</v>
      </c>
      <c r="N335" s="7">
        <f t="shared" si="11"/>
        <v>0</v>
      </c>
    </row>
    <row r="336" spans="13:14">
      <c r="M336" s="7">
        <f t="shared" si="11"/>
        <v>0</v>
      </c>
      <c r="N336" s="7">
        <f t="shared" si="11"/>
        <v>0</v>
      </c>
    </row>
    <row r="337" spans="13:14">
      <c r="M337" s="7">
        <f t="shared" si="11"/>
        <v>0</v>
      </c>
      <c r="N337" s="7">
        <f t="shared" si="11"/>
        <v>0</v>
      </c>
    </row>
    <row r="338" spans="13:14">
      <c r="M338" s="7">
        <f t="shared" si="11"/>
        <v>0</v>
      </c>
      <c r="N338" s="7">
        <f t="shared" si="11"/>
        <v>0</v>
      </c>
    </row>
    <row r="339" spans="13:14">
      <c r="M339" s="7">
        <f t="shared" si="11"/>
        <v>0</v>
      </c>
      <c r="N339" s="7">
        <f t="shared" si="11"/>
        <v>0</v>
      </c>
    </row>
    <row r="340" spans="13:14">
      <c r="M340" s="7">
        <f t="shared" si="11"/>
        <v>0</v>
      </c>
      <c r="N340" s="7">
        <f t="shared" si="11"/>
        <v>0</v>
      </c>
    </row>
    <row r="341" spans="13:14">
      <c r="M341" s="7">
        <f t="shared" si="11"/>
        <v>0</v>
      </c>
      <c r="N341" s="7">
        <f t="shared" si="11"/>
        <v>0</v>
      </c>
    </row>
    <row r="342" spans="13:14">
      <c r="M342" s="7">
        <f t="shared" si="11"/>
        <v>0</v>
      </c>
      <c r="N342" s="7">
        <f t="shared" si="11"/>
        <v>0</v>
      </c>
    </row>
    <row r="343" spans="13:14">
      <c r="M343" s="7">
        <f t="shared" si="11"/>
        <v>0</v>
      </c>
      <c r="N343" s="7">
        <f t="shared" si="11"/>
        <v>0</v>
      </c>
    </row>
    <row r="344" spans="13:14">
      <c r="M344" s="7">
        <f t="shared" si="11"/>
        <v>0</v>
      </c>
      <c r="N344" s="7">
        <f t="shared" si="11"/>
        <v>0</v>
      </c>
    </row>
    <row r="345" spans="13:14">
      <c r="M345" s="7">
        <f t="shared" si="11"/>
        <v>0</v>
      </c>
      <c r="N345" s="7">
        <f t="shared" si="11"/>
        <v>0</v>
      </c>
    </row>
    <row r="346" spans="13:14">
      <c r="M346" s="7">
        <f t="shared" si="11"/>
        <v>0</v>
      </c>
      <c r="N346" s="7">
        <f t="shared" si="11"/>
        <v>0</v>
      </c>
    </row>
    <row r="347" spans="13:14">
      <c r="M347" s="7">
        <f t="shared" si="11"/>
        <v>0</v>
      </c>
      <c r="N347" s="7">
        <f t="shared" si="11"/>
        <v>0</v>
      </c>
    </row>
    <row r="348" spans="13:14">
      <c r="M348" s="7">
        <f t="shared" si="11"/>
        <v>0</v>
      </c>
      <c r="N348" s="7">
        <f t="shared" si="11"/>
        <v>0</v>
      </c>
    </row>
    <row r="349" spans="13:14">
      <c r="M349" s="7">
        <f t="shared" si="11"/>
        <v>0</v>
      </c>
      <c r="N349" s="7">
        <f t="shared" si="11"/>
        <v>0</v>
      </c>
    </row>
    <row r="350" spans="13:14">
      <c r="M350" s="7">
        <f t="shared" si="11"/>
        <v>0</v>
      </c>
      <c r="N350" s="7">
        <f t="shared" si="11"/>
        <v>0</v>
      </c>
    </row>
    <row r="351" spans="13:14">
      <c r="M351" s="7">
        <f t="shared" si="11"/>
        <v>0</v>
      </c>
      <c r="N351" s="7">
        <f t="shared" si="11"/>
        <v>0</v>
      </c>
    </row>
    <row r="352" spans="13:14">
      <c r="M352" s="7">
        <f t="shared" si="11"/>
        <v>0</v>
      </c>
      <c r="N352" s="7">
        <f t="shared" si="11"/>
        <v>0</v>
      </c>
    </row>
    <row r="353" spans="13:14">
      <c r="M353" s="7">
        <f t="shared" si="11"/>
        <v>0</v>
      </c>
      <c r="N353" s="7">
        <f t="shared" si="11"/>
        <v>0</v>
      </c>
    </row>
    <row r="354" spans="13:14">
      <c r="M354" s="7">
        <f t="shared" si="11"/>
        <v>0</v>
      </c>
      <c r="N354" s="7">
        <f t="shared" si="11"/>
        <v>0</v>
      </c>
    </row>
    <row r="355" spans="13:14">
      <c r="M355" s="7">
        <f t="shared" si="11"/>
        <v>0</v>
      </c>
      <c r="N355" s="7">
        <f t="shared" si="11"/>
        <v>0</v>
      </c>
    </row>
    <row r="356" spans="13:14">
      <c r="M356" s="7">
        <f t="shared" si="11"/>
        <v>0</v>
      </c>
      <c r="N356" s="7">
        <f t="shared" si="11"/>
        <v>0</v>
      </c>
    </row>
    <row r="357" spans="13:14">
      <c r="M357" s="7">
        <f t="shared" si="11"/>
        <v>0</v>
      </c>
      <c r="N357" s="7">
        <f t="shared" si="11"/>
        <v>0</v>
      </c>
    </row>
    <row r="358" spans="13:14">
      <c r="M358" s="7">
        <f t="shared" si="11"/>
        <v>0</v>
      </c>
      <c r="N358" s="7">
        <f t="shared" si="11"/>
        <v>0</v>
      </c>
    </row>
    <row r="359" spans="13:14">
      <c r="M359" s="7">
        <f t="shared" si="11"/>
        <v>0</v>
      </c>
      <c r="N359" s="7">
        <f t="shared" si="11"/>
        <v>0</v>
      </c>
    </row>
    <row r="360" spans="13:14">
      <c r="M360" s="7">
        <f t="shared" si="11"/>
        <v>0</v>
      </c>
      <c r="N360" s="7">
        <f t="shared" si="11"/>
        <v>0</v>
      </c>
    </row>
    <row r="361" spans="13:14">
      <c r="M361" s="7">
        <f t="shared" si="11"/>
        <v>0</v>
      </c>
      <c r="N361" s="7">
        <f t="shared" si="11"/>
        <v>0</v>
      </c>
    </row>
    <row r="362" spans="13:14">
      <c r="M362" s="7">
        <f t="shared" si="11"/>
        <v>0</v>
      </c>
      <c r="N362" s="7">
        <f t="shared" si="11"/>
        <v>0</v>
      </c>
    </row>
    <row r="363" spans="13:14">
      <c r="M363" s="7">
        <f t="shared" si="11"/>
        <v>0</v>
      </c>
      <c r="N363" s="7">
        <f t="shared" si="11"/>
        <v>0</v>
      </c>
    </row>
    <row r="364" spans="13:14">
      <c r="M364" s="7">
        <f t="shared" si="11"/>
        <v>0</v>
      </c>
      <c r="N364" s="7">
        <f t="shared" si="11"/>
        <v>0</v>
      </c>
    </row>
    <row r="365" spans="13:14">
      <c r="M365" s="7">
        <f t="shared" si="11"/>
        <v>0</v>
      </c>
      <c r="N365" s="7">
        <f t="shared" si="11"/>
        <v>0</v>
      </c>
    </row>
    <row r="366" spans="13:14">
      <c r="M366" s="7">
        <f t="shared" si="11"/>
        <v>0</v>
      </c>
      <c r="N366" s="7">
        <f t="shared" si="11"/>
        <v>0</v>
      </c>
    </row>
    <row r="367" spans="13:14">
      <c r="M367" s="7">
        <f t="shared" si="11"/>
        <v>0</v>
      </c>
      <c r="N367" s="7">
        <f t="shared" si="11"/>
        <v>0</v>
      </c>
    </row>
    <row r="368" spans="13:14">
      <c r="M368" s="7">
        <f t="shared" si="11"/>
        <v>0</v>
      </c>
      <c r="N368" s="7">
        <f t="shared" si="11"/>
        <v>0</v>
      </c>
    </row>
    <row r="369" spans="13:14">
      <c r="M369" s="7">
        <f t="shared" si="11"/>
        <v>0</v>
      </c>
      <c r="N369" s="7">
        <f t="shared" si="11"/>
        <v>0</v>
      </c>
    </row>
    <row r="370" spans="13:14">
      <c r="M370" s="7">
        <f t="shared" si="11"/>
        <v>0</v>
      </c>
      <c r="N370" s="7">
        <f t="shared" si="11"/>
        <v>0</v>
      </c>
    </row>
    <row r="371" spans="13:14">
      <c r="M371" s="7">
        <f t="shared" si="11"/>
        <v>0</v>
      </c>
      <c r="N371" s="7">
        <f t="shared" si="11"/>
        <v>0</v>
      </c>
    </row>
    <row r="372" spans="13:14">
      <c r="M372" s="7">
        <f t="shared" si="11"/>
        <v>0</v>
      </c>
      <c r="N372" s="7">
        <f t="shared" si="11"/>
        <v>0</v>
      </c>
    </row>
    <row r="373" spans="13:14">
      <c r="M373" s="7">
        <f t="shared" si="11"/>
        <v>0</v>
      </c>
      <c r="N373" s="7">
        <f t="shared" si="11"/>
        <v>0</v>
      </c>
    </row>
    <row r="374" spans="13:14">
      <c r="M374" s="7">
        <f t="shared" si="11"/>
        <v>0</v>
      </c>
      <c r="N374" s="7">
        <f t="shared" si="11"/>
        <v>0</v>
      </c>
    </row>
    <row r="375" spans="13:14">
      <c r="M375" s="7">
        <f t="shared" si="11"/>
        <v>0</v>
      </c>
      <c r="N375" s="7">
        <f t="shared" si="11"/>
        <v>0</v>
      </c>
    </row>
    <row r="376" spans="13:14">
      <c r="M376" s="7">
        <f t="shared" si="11"/>
        <v>0</v>
      </c>
      <c r="N376" s="7">
        <f t="shared" si="11"/>
        <v>0</v>
      </c>
    </row>
    <row r="377" spans="13:14">
      <c r="M377" s="7">
        <f t="shared" si="11"/>
        <v>0</v>
      </c>
      <c r="N377" s="7">
        <f t="shared" si="11"/>
        <v>0</v>
      </c>
    </row>
    <row r="378" spans="13:14">
      <c r="M378" s="7">
        <f t="shared" si="11"/>
        <v>0</v>
      </c>
      <c r="N378" s="7">
        <f t="shared" si="11"/>
        <v>0</v>
      </c>
    </row>
    <row r="379" spans="13:14">
      <c r="M379" s="7">
        <f t="shared" si="11"/>
        <v>0</v>
      </c>
      <c r="N379" s="7">
        <f t="shared" si="11"/>
        <v>0</v>
      </c>
    </row>
    <row r="380" spans="13:14">
      <c r="M380" s="7">
        <f t="shared" si="11"/>
        <v>0</v>
      </c>
      <c r="N380" s="7">
        <f t="shared" si="11"/>
        <v>0</v>
      </c>
    </row>
    <row r="381" spans="13:14">
      <c r="M381" s="7">
        <f t="shared" si="11"/>
        <v>0</v>
      </c>
      <c r="N381" s="7">
        <f t="shared" si="11"/>
        <v>0</v>
      </c>
    </row>
    <row r="382" spans="13:14">
      <c r="M382" s="7">
        <f t="shared" si="11"/>
        <v>0</v>
      </c>
      <c r="N382" s="7">
        <f t="shared" si="11"/>
        <v>0</v>
      </c>
    </row>
    <row r="383" spans="13:14">
      <c r="M383" s="7">
        <f t="shared" si="11"/>
        <v>0</v>
      </c>
      <c r="N383" s="7">
        <f t="shared" si="11"/>
        <v>0</v>
      </c>
    </row>
    <row r="384" spans="13:14">
      <c r="M384" s="7">
        <f t="shared" si="11"/>
        <v>0</v>
      </c>
      <c r="N384" s="7">
        <f t="shared" si="11"/>
        <v>0</v>
      </c>
    </row>
    <row r="385" spans="13:14">
      <c r="M385" s="7">
        <f t="shared" si="11"/>
        <v>0</v>
      </c>
      <c r="N385" s="7">
        <f t="shared" si="11"/>
        <v>0</v>
      </c>
    </row>
    <row r="386" spans="13:14">
      <c r="M386" s="7">
        <f t="shared" si="11"/>
        <v>0</v>
      </c>
      <c r="N386" s="7">
        <f t="shared" si="11"/>
        <v>0</v>
      </c>
    </row>
    <row r="387" spans="13:14">
      <c r="M387" s="7">
        <f t="shared" ref="M387:N450" si="12">B387-B386</f>
        <v>0</v>
      </c>
      <c r="N387" s="7">
        <f t="shared" si="12"/>
        <v>0</v>
      </c>
    </row>
    <row r="388" spans="13:14">
      <c r="M388" s="7">
        <f t="shared" si="12"/>
        <v>0</v>
      </c>
      <c r="N388" s="7">
        <f t="shared" si="12"/>
        <v>0</v>
      </c>
    </row>
    <row r="389" spans="13:14">
      <c r="M389" s="7">
        <f t="shared" si="12"/>
        <v>0</v>
      </c>
      <c r="N389" s="7">
        <f t="shared" si="12"/>
        <v>0</v>
      </c>
    </row>
    <row r="390" spans="13:14">
      <c r="M390" s="7">
        <f t="shared" si="12"/>
        <v>0</v>
      </c>
      <c r="N390" s="7">
        <f t="shared" si="12"/>
        <v>0</v>
      </c>
    </row>
    <row r="391" spans="13:14">
      <c r="M391" s="7">
        <f t="shared" si="12"/>
        <v>0</v>
      </c>
      <c r="N391" s="7">
        <f t="shared" si="12"/>
        <v>0</v>
      </c>
    </row>
    <row r="392" spans="13:14">
      <c r="M392" s="7">
        <f t="shared" si="12"/>
        <v>0</v>
      </c>
      <c r="N392" s="7">
        <f t="shared" si="12"/>
        <v>0</v>
      </c>
    </row>
    <row r="393" spans="13:14">
      <c r="M393" s="7">
        <f t="shared" si="12"/>
        <v>0</v>
      </c>
      <c r="N393" s="7">
        <f t="shared" si="12"/>
        <v>0</v>
      </c>
    </row>
    <row r="394" spans="13:14">
      <c r="M394" s="7">
        <f t="shared" si="12"/>
        <v>0</v>
      </c>
      <c r="N394" s="7">
        <f t="shared" si="12"/>
        <v>0</v>
      </c>
    </row>
    <row r="395" spans="13:14">
      <c r="M395" s="7">
        <f t="shared" si="12"/>
        <v>0</v>
      </c>
      <c r="N395" s="7">
        <f t="shared" si="12"/>
        <v>0</v>
      </c>
    </row>
    <row r="396" spans="13:14">
      <c r="M396" s="7">
        <f t="shared" si="12"/>
        <v>0</v>
      </c>
      <c r="N396" s="7">
        <f t="shared" si="12"/>
        <v>0</v>
      </c>
    </row>
    <row r="397" spans="13:14">
      <c r="M397" s="7">
        <f t="shared" si="12"/>
        <v>0</v>
      </c>
      <c r="N397" s="7">
        <f t="shared" si="12"/>
        <v>0</v>
      </c>
    </row>
    <row r="398" spans="13:14">
      <c r="M398" s="7">
        <f t="shared" si="12"/>
        <v>0</v>
      </c>
      <c r="N398" s="7">
        <f t="shared" si="12"/>
        <v>0</v>
      </c>
    </row>
    <row r="399" spans="13:14">
      <c r="M399" s="7">
        <f t="shared" si="12"/>
        <v>0</v>
      </c>
      <c r="N399" s="7">
        <f t="shared" si="12"/>
        <v>0</v>
      </c>
    </row>
    <row r="400" spans="13:14">
      <c r="M400" s="7">
        <f t="shared" si="12"/>
        <v>0</v>
      </c>
      <c r="N400" s="7">
        <f t="shared" si="12"/>
        <v>0</v>
      </c>
    </row>
    <row r="401" spans="13:14">
      <c r="M401" s="7">
        <f t="shared" si="12"/>
        <v>0</v>
      </c>
      <c r="N401" s="7">
        <f t="shared" si="12"/>
        <v>0</v>
      </c>
    </row>
    <row r="402" spans="13:14">
      <c r="M402" s="7">
        <f t="shared" si="12"/>
        <v>0</v>
      </c>
      <c r="N402" s="7">
        <f t="shared" si="12"/>
        <v>0</v>
      </c>
    </row>
    <row r="403" spans="13:14">
      <c r="M403" s="7">
        <f t="shared" si="12"/>
        <v>0</v>
      </c>
      <c r="N403" s="7">
        <f t="shared" si="12"/>
        <v>0</v>
      </c>
    </row>
    <row r="404" spans="13:14">
      <c r="M404" s="7">
        <f t="shared" si="12"/>
        <v>0</v>
      </c>
      <c r="N404" s="7">
        <f t="shared" si="12"/>
        <v>0</v>
      </c>
    </row>
    <row r="405" spans="13:14">
      <c r="M405" s="7">
        <f t="shared" si="12"/>
        <v>0</v>
      </c>
      <c r="N405" s="7">
        <f t="shared" si="12"/>
        <v>0</v>
      </c>
    </row>
    <row r="406" spans="13:14">
      <c r="M406" s="7">
        <f t="shared" si="12"/>
        <v>0</v>
      </c>
      <c r="N406" s="7">
        <f t="shared" si="12"/>
        <v>0</v>
      </c>
    </row>
    <row r="407" spans="13:14">
      <c r="M407" s="7">
        <f t="shared" si="12"/>
        <v>0</v>
      </c>
      <c r="N407" s="7">
        <f t="shared" si="12"/>
        <v>0</v>
      </c>
    </row>
    <row r="408" spans="13:14">
      <c r="M408" s="7">
        <f t="shared" si="12"/>
        <v>0</v>
      </c>
      <c r="N408" s="7">
        <f t="shared" si="12"/>
        <v>0</v>
      </c>
    </row>
    <row r="409" spans="13:14">
      <c r="M409" s="7">
        <f t="shared" si="12"/>
        <v>0</v>
      </c>
      <c r="N409" s="7">
        <f t="shared" si="12"/>
        <v>0</v>
      </c>
    </row>
    <row r="410" spans="13:14">
      <c r="M410" s="7">
        <f t="shared" si="12"/>
        <v>0</v>
      </c>
      <c r="N410" s="7">
        <f t="shared" si="12"/>
        <v>0</v>
      </c>
    </row>
    <row r="411" spans="13:14">
      <c r="M411" s="7">
        <f t="shared" si="12"/>
        <v>0</v>
      </c>
      <c r="N411" s="7">
        <f t="shared" si="12"/>
        <v>0</v>
      </c>
    </row>
    <row r="412" spans="13:14">
      <c r="M412" s="7">
        <f t="shared" si="12"/>
        <v>0</v>
      </c>
      <c r="N412" s="7">
        <f t="shared" si="12"/>
        <v>0</v>
      </c>
    </row>
    <row r="413" spans="13:14">
      <c r="M413" s="7">
        <f t="shared" si="12"/>
        <v>0</v>
      </c>
      <c r="N413" s="7">
        <f t="shared" si="12"/>
        <v>0</v>
      </c>
    </row>
    <row r="414" spans="13:14">
      <c r="M414" s="7">
        <f t="shared" si="12"/>
        <v>0</v>
      </c>
      <c r="N414" s="7">
        <f t="shared" si="12"/>
        <v>0</v>
      </c>
    </row>
    <row r="415" spans="13:14">
      <c r="M415" s="7">
        <f t="shared" si="12"/>
        <v>0</v>
      </c>
      <c r="N415" s="7">
        <f t="shared" si="12"/>
        <v>0</v>
      </c>
    </row>
    <row r="416" spans="13:14">
      <c r="M416" s="7">
        <f t="shared" si="12"/>
        <v>0</v>
      </c>
      <c r="N416" s="7">
        <f t="shared" si="12"/>
        <v>0</v>
      </c>
    </row>
    <row r="417" spans="13:14">
      <c r="M417" s="7">
        <f t="shared" si="12"/>
        <v>0</v>
      </c>
      <c r="N417" s="7">
        <f t="shared" si="12"/>
        <v>0</v>
      </c>
    </row>
    <row r="418" spans="13:14">
      <c r="M418" s="7">
        <f t="shared" si="12"/>
        <v>0</v>
      </c>
      <c r="N418" s="7">
        <f t="shared" si="12"/>
        <v>0</v>
      </c>
    </row>
    <row r="419" spans="13:14">
      <c r="M419" s="7">
        <f t="shared" si="12"/>
        <v>0</v>
      </c>
      <c r="N419" s="7">
        <f t="shared" si="12"/>
        <v>0</v>
      </c>
    </row>
    <row r="420" spans="13:14">
      <c r="M420" s="7">
        <f t="shared" si="12"/>
        <v>0</v>
      </c>
      <c r="N420" s="7">
        <f t="shared" si="12"/>
        <v>0</v>
      </c>
    </row>
    <row r="421" spans="13:14">
      <c r="M421" s="7">
        <f t="shared" si="12"/>
        <v>0</v>
      </c>
      <c r="N421" s="7">
        <f t="shared" si="12"/>
        <v>0</v>
      </c>
    </row>
    <row r="422" spans="13:14">
      <c r="M422" s="7">
        <f t="shared" si="12"/>
        <v>0</v>
      </c>
      <c r="N422" s="7">
        <f t="shared" si="12"/>
        <v>0</v>
      </c>
    </row>
    <row r="423" spans="13:14">
      <c r="M423" s="7">
        <f t="shared" si="12"/>
        <v>0</v>
      </c>
      <c r="N423" s="7">
        <f t="shared" si="12"/>
        <v>0</v>
      </c>
    </row>
    <row r="424" spans="13:14">
      <c r="M424" s="7">
        <f t="shared" si="12"/>
        <v>0</v>
      </c>
      <c r="N424" s="7">
        <f t="shared" si="12"/>
        <v>0</v>
      </c>
    </row>
    <row r="425" spans="13:14">
      <c r="M425" s="7">
        <f t="shared" si="12"/>
        <v>0</v>
      </c>
      <c r="N425" s="7">
        <f t="shared" si="12"/>
        <v>0</v>
      </c>
    </row>
    <row r="426" spans="13:14">
      <c r="M426" s="7">
        <f t="shared" si="12"/>
        <v>0</v>
      </c>
      <c r="N426" s="7">
        <f t="shared" si="12"/>
        <v>0</v>
      </c>
    </row>
    <row r="427" spans="13:14">
      <c r="M427" s="7">
        <f t="shared" si="12"/>
        <v>0</v>
      </c>
      <c r="N427" s="7">
        <f t="shared" si="12"/>
        <v>0</v>
      </c>
    </row>
    <row r="428" spans="13:14">
      <c r="M428" s="7">
        <f t="shared" si="12"/>
        <v>0</v>
      </c>
      <c r="N428" s="7">
        <f t="shared" si="12"/>
        <v>0</v>
      </c>
    </row>
    <row r="429" spans="13:14">
      <c r="M429" s="7">
        <f t="shared" si="12"/>
        <v>0</v>
      </c>
      <c r="N429" s="7">
        <f t="shared" si="12"/>
        <v>0</v>
      </c>
    </row>
    <row r="430" spans="13:14">
      <c r="M430" s="7">
        <f t="shared" si="12"/>
        <v>0</v>
      </c>
      <c r="N430" s="7">
        <f t="shared" si="12"/>
        <v>0</v>
      </c>
    </row>
    <row r="431" spans="13:14">
      <c r="M431" s="7">
        <f t="shared" si="12"/>
        <v>0</v>
      </c>
      <c r="N431" s="7">
        <f t="shared" si="12"/>
        <v>0</v>
      </c>
    </row>
    <row r="432" spans="13:14">
      <c r="M432" s="7">
        <f t="shared" si="12"/>
        <v>0</v>
      </c>
      <c r="N432" s="7">
        <f t="shared" si="12"/>
        <v>0</v>
      </c>
    </row>
    <row r="433" spans="13:14">
      <c r="M433" s="7">
        <f t="shared" si="12"/>
        <v>0</v>
      </c>
      <c r="N433" s="7">
        <f t="shared" si="12"/>
        <v>0</v>
      </c>
    </row>
    <row r="434" spans="13:14">
      <c r="M434" s="7">
        <f t="shared" si="12"/>
        <v>0</v>
      </c>
      <c r="N434" s="7">
        <f t="shared" si="12"/>
        <v>0</v>
      </c>
    </row>
    <row r="435" spans="13:14">
      <c r="M435" s="7">
        <f t="shared" si="12"/>
        <v>0</v>
      </c>
      <c r="N435" s="7">
        <f t="shared" si="12"/>
        <v>0</v>
      </c>
    </row>
    <row r="436" spans="13:14">
      <c r="M436" s="7">
        <f t="shared" si="12"/>
        <v>0</v>
      </c>
      <c r="N436" s="7">
        <f t="shared" si="12"/>
        <v>0</v>
      </c>
    </row>
    <row r="437" spans="13:14">
      <c r="M437" s="7">
        <f t="shared" si="12"/>
        <v>0</v>
      </c>
      <c r="N437" s="7">
        <f t="shared" si="12"/>
        <v>0</v>
      </c>
    </row>
    <row r="438" spans="13:14">
      <c r="M438" s="7">
        <f t="shared" si="12"/>
        <v>0</v>
      </c>
      <c r="N438" s="7">
        <f t="shared" si="12"/>
        <v>0</v>
      </c>
    </row>
    <row r="439" spans="13:14">
      <c r="M439" s="7">
        <f t="shared" si="12"/>
        <v>0</v>
      </c>
      <c r="N439" s="7">
        <f t="shared" si="12"/>
        <v>0</v>
      </c>
    </row>
    <row r="440" spans="13:14">
      <c r="M440" s="7">
        <f t="shared" si="12"/>
        <v>0</v>
      </c>
      <c r="N440" s="7">
        <f t="shared" si="12"/>
        <v>0</v>
      </c>
    </row>
    <row r="441" spans="13:14">
      <c r="M441" s="7">
        <f t="shared" si="12"/>
        <v>0</v>
      </c>
      <c r="N441" s="7">
        <f t="shared" si="12"/>
        <v>0</v>
      </c>
    </row>
    <row r="442" spans="13:14">
      <c r="M442" s="7">
        <f t="shared" si="12"/>
        <v>0</v>
      </c>
      <c r="N442" s="7">
        <f t="shared" si="12"/>
        <v>0</v>
      </c>
    </row>
    <row r="443" spans="13:14">
      <c r="M443" s="7">
        <f t="shared" si="12"/>
        <v>0</v>
      </c>
      <c r="N443" s="7">
        <f t="shared" si="12"/>
        <v>0</v>
      </c>
    </row>
    <row r="444" spans="13:14">
      <c r="M444" s="7">
        <f t="shared" si="12"/>
        <v>0</v>
      </c>
      <c r="N444" s="7">
        <f t="shared" si="12"/>
        <v>0</v>
      </c>
    </row>
    <row r="445" spans="13:14">
      <c r="M445" s="7">
        <f t="shared" si="12"/>
        <v>0</v>
      </c>
      <c r="N445" s="7">
        <f t="shared" si="12"/>
        <v>0</v>
      </c>
    </row>
    <row r="446" spans="13:14">
      <c r="M446" s="7">
        <f t="shared" si="12"/>
        <v>0</v>
      </c>
      <c r="N446" s="7">
        <f t="shared" si="12"/>
        <v>0</v>
      </c>
    </row>
    <row r="447" spans="13:14">
      <c r="M447" s="7">
        <f t="shared" si="12"/>
        <v>0</v>
      </c>
      <c r="N447" s="7">
        <f t="shared" si="12"/>
        <v>0</v>
      </c>
    </row>
    <row r="448" spans="13:14">
      <c r="M448" s="7">
        <f t="shared" si="12"/>
        <v>0</v>
      </c>
      <c r="N448" s="7">
        <f t="shared" si="12"/>
        <v>0</v>
      </c>
    </row>
    <row r="449" spans="13:14">
      <c r="M449" s="7">
        <f t="shared" si="12"/>
        <v>0</v>
      </c>
      <c r="N449" s="7">
        <f t="shared" si="12"/>
        <v>0</v>
      </c>
    </row>
    <row r="450" spans="13:14">
      <c r="M450" s="7">
        <f t="shared" si="12"/>
        <v>0</v>
      </c>
      <c r="N450" s="7">
        <f t="shared" si="12"/>
        <v>0</v>
      </c>
    </row>
    <row r="451" spans="13:14">
      <c r="M451" s="7">
        <f t="shared" ref="M451:N514" si="13">B451-B450</f>
        <v>0</v>
      </c>
      <c r="N451" s="7">
        <f t="shared" si="13"/>
        <v>0</v>
      </c>
    </row>
    <row r="452" spans="13:14">
      <c r="M452" s="7">
        <f t="shared" si="13"/>
        <v>0</v>
      </c>
      <c r="N452" s="7">
        <f t="shared" si="13"/>
        <v>0</v>
      </c>
    </row>
    <row r="453" spans="13:14">
      <c r="M453" s="7">
        <f t="shared" si="13"/>
        <v>0</v>
      </c>
      <c r="N453" s="7">
        <f t="shared" si="13"/>
        <v>0</v>
      </c>
    </row>
    <row r="454" spans="13:14">
      <c r="M454" s="7">
        <f t="shared" si="13"/>
        <v>0</v>
      </c>
      <c r="N454" s="7">
        <f t="shared" si="13"/>
        <v>0</v>
      </c>
    </row>
    <row r="455" spans="13:14">
      <c r="M455" s="7">
        <f t="shared" si="13"/>
        <v>0</v>
      </c>
      <c r="N455" s="7">
        <f t="shared" si="13"/>
        <v>0</v>
      </c>
    </row>
    <row r="456" spans="13:14">
      <c r="M456" s="7">
        <f t="shared" si="13"/>
        <v>0</v>
      </c>
      <c r="N456" s="7">
        <f t="shared" si="13"/>
        <v>0</v>
      </c>
    </row>
    <row r="457" spans="13:14">
      <c r="M457" s="7">
        <f t="shared" si="13"/>
        <v>0</v>
      </c>
      <c r="N457" s="7">
        <f t="shared" si="13"/>
        <v>0</v>
      </c>
    </row>
    <row r="458" spans="13:14">
      <c r="M458" s="7">
        <f t="shared" si="13"/>
        <v>0</v>
      </c>
      <c r="N458" s="7">
        <f t="shared" si="13"/>
        <v>0</v>
      </c>
    </row>
    <row r="459" spans="13:14">
      <c r="M459" s="7">
        <f t="shared" si="13"/>
        <v>0</v>
      </c>
      <c r="N459" s="7">
        <f t="shared" si="13"/>
        <v>0</v>
      </c>
    </row>
    <row r="460" spans="13:14">
      <c r="M460" s="7">
        <f t="shared" si="13"/>
        <v>0</v>
      </c>
      <c r="N460" s="7">
        <f t="shared" si="13"/>
        <v>0</v>
      </c>
    </row>
    <row r="461" spans="13:14">
      <c r="M461" s="7">
        <f t="shared" si="13"/>
        <v>0</v>
      </c>
      <c r="N461" s="7">
        <f t="shared" si="13"/>
        <v>0</v>
      </c>
    </row>
    <row r="462" spans="13:14">
      <c r="M462" s="7">
        <f t="shared" si="13"/>
        <v>0</v>
      </c>
      <c r="N462" s="7">
        <f t="shared" si="13"/>
        <v>0</v>
      </c>
    </row>
    <row r="463" spans="13:14">
      <c r="M463" s="7">
        <f t="shared" si="13"/>
        <v>0</v>
      </c>
      <c r="N463" s="7">
        <f t="shared" si="13"/>
        <v>0</v>
      </c>
    </row>
    <row r="464" spans="13:14">
      <c r="M464" s="7">
        <f t="shared" si="13"/>
        <v>0</v>
      </c>
      <c r="N464" s="7">
        <f t="shared" si="13"/>
        <v>0</v>
      </c>
    </row>
    <row r="465" spans="13:14">
      <c r="M465" s="7">
        <f t="shared" si="13"/>
        <v>0</v>
      </c>
      <c r="N465" s="7">
        <f t="shared" si="13"/>
        <v>0</v>
      </c>
    </row>
    <row r="466" spans="13:14">
      <c r="M466" s="7">
        <f t="shared" si="13"/>
        <v>0</v>
      </c>
      <c r="N466" s="7">
        <f t="shared" si="13"/>
        <v>0</v>
      </c>
    </row>
    <row r="467" spans="13:14">
      <c r="M467" s="7">
        <f t="shared" si="13"/>
        <v>0</v>
      </c>
      <c r="N467" s="7">
        <f t="shared" si="13"/>
        <v>0</v>
      </c>
    </row>
    <row r="468" spans="13:14">
      <c r="M468" s="7">
        <f t="shared" si="13"/>
        <v>0</v>
      </c>
      <c r="N468" s="7">
        <f t="shared" si="13"/>
        <v>0</v>
      </c>
    </row>
    <row r="469" spans="13:14">
      <c r="M469" s="7">
        <f t="shared" si="13"/>
        <v>0</v>
      </c>
      <c r="N469" s="7">
        <f t="shared" si="13"/>
        <v>0</v>
      </c>
    </row>
    <row r="470" spans="13:14">
      <c r="M470" s="7">
        <f t="shared" si="13"/>
        <v>0</v>
      </c>
      <c r="N470" s="7">
        <f t="shared" si="13"/>
        <v>0</v>
      </c>
    </row>
    <row r="471" spans="13:14">
      <c r="M471" s="7">
        <f t="shared" si="13"/>
        <v>0</v>
      </c>
      <c r="N471" s="7">
        <f t="shared" si="13"/>
        <v>0</v>
      </c>
    </row>
    <row r="472" spans="13:14">
      <c r="M472" s="7">
        <f t="shared" si="13"/>
        <v>0</v>
      </c>
      <c r="N472" s="7">
        <f t="shared" si="13"/>
        <v>0</v>
      </c>
    </row>
    <row r="473" spans="13:14">
      <c r="M473" s="7">
        <f t="shared" si="13"/>
        <v>0</v>
      </c>
      <c r="N473" s="7">
        <f t="shared" si="13"/>
        <v>0</v>
      </c>
    </row>
    <row r="474" spans="13:14">
      <c r="M474" s="7">
        <f t="shared" si="13"/>
        <v>0</v>
      </c>
      <c r="N474" s="7">
        <f t="shared" si="13"/>
        <v>0</v>
      </c>
    </row>
    <row r="475" spans="13:14">
      <c r="M475" s="7">
        <f t="shared" si="13"/>
        <v>0</v>
      </c>
      <c r="N475" s="7">
        <f t="shared" si="13"/>
        <v>0</v>
      </c>
    </row>
    <row r="476" spans="13:14">
      <c r="M476" s="7">
        <f t="shared" si="13"/>
        <v>0</v>
      </c>
      <c r="N476" s="7">
        <f t="shared" si="13"/>
        <v>0</v>
      </c>
    </row>
    <row r="477" spans="13:14">
      <c r="M477" s="7">
        <f t="shared" si="13"/>
        <v>0</v>
      </c>
      <c r="N477" s="7">
        <f t="shared" si="13"/>
        <v>0</v>
      </c>
    </row>
    <row r="478" spans="13:14">
      <c r="M478" s="7">
        <f t="shared" si="13"/>
        <v>0</v>
      </c>
      <c r="N478" s="7">
        <f t="shared" si="13"/>
        <v>0</v>
      </c>
    </row>
    <row r="479" spans="13:14">
      <c r="M479" s="7">
        <f t="shared" si="13"/>
        <v>0</v>
      </c>
      <c r="N479" s="7">
        <f t="shared" si="13"/>
        <v>0</v>
      </c>
    </row>
    <row r="480" spans="13:14">
      <c r="M480" s="7">
        <f t="shared" si="13"/>
        <v>0</v>
      </c>
      <c r="N480" s="7">
        <f t="shared" si="13"/>
        <v>0</v>
      </c>
    </row>
    <row r="481" spans="13:14">
      <c r="M481" s="7">
        <f t="shared" si="13"/>
        <v>0</v>
      </c>
      <c r="N481" s="7">
        <f t="shared" si="13"/>
        <v>0</v>
      </c>
    </row>
    <row r="482" spans="13:14">
      <c r="M482" s="7">
        <f t="shared" si="13"/>
        <v>0</v>
      </c>
      <c r="N482" s="7">
        <f t="shared" si="13"/>
        <v>0</v>
      </c>
    </row>
    <row r="483" spans="13:14">
      <c r="M483" s="7">
        <f t="shared" si="13"/>
        <v>0</v>
      </c>
      <c r="N483" s="7">
        <f t="shared" si="13"/>
        <v>0</v>
      </c>
    </row>
    <row r="484" spans="13:14">
      <c r="M484" s="7">
        <f t="shared" si="13"/>
        <v>0</v>
      </c>
      <c r="N484" s="7">
        <f t="shared" si="13"/>
        <v>0</v>
      </c>
    </row>
    <row r="485" spans="13:14">
      <c r="M485" s="7">
        <f t="shared" si="13"/>
        <v>0</v>
      </c>
      <c r="N485" s="7">
        <f t="shared" si="13"/>
        <v>0</v>
      </c>
    </row>
    <row r="486" spans="13:14">
      <c r="M486" s="7">
        <f t="shared" si="13"/>
        <v>0</v>
      </c>
      <c r="N486" s="7">
        <f t="shared" si="13"/>
        <v>0</v>
      </c>
    </row>
    <row r="487" spans="13:14">
      <c r="M487" s="7">
        <f t="shared" si="13"/>
        <v>0</v>
      </c>
      <c r="N487" s="7">
        <f t="shared" si="13"/>
        <v>0</v>
      </c>
    </row>
    <row r="488" spans="13:14">
      <c r="M488" s="7">
        <f t="shared" si="13"/>
        <v>0</v>
      </c>
      <c r="N488" s="7">
        <f t="shared" si="13"/>
        <v>0</v>
      </c>
    </row>
    <row r="489" spans="13:14">
      <c r="M489" s="7">
        <f t="shared" si="13"/>
        <v>0</v>
      </c>
      <c r="N489" s="7">
        <f t="shared" si="13"/>
        <v>0</v>
      </c>
    </row>
    <row r="490" spans="13:14">
      <c r="M490" s="7">
        <f t="shared" si="13"/>
        <v>0</v>
      </c>
      <c r="N490" s="7">
        <f t="shared" si="13"/>
        <v>0</v>
      </c>
    </row>
    <row r="491" spans="13:14">
      <c r="M491" s="7">
        <f t="shared" si="13"/>
        <v>0</v>
      </c>
      <c r="N491" s="7">
        <f t="shared" si="13"/>
        <v>0</v>
      </c>
    </row>
    <row r="492" spans="13:14">
      <c r="M492" s="7">
        <f t="shared" si="13"/>
        <v>0</v>
      </c>
      <c r="N492" s="7">
        <f t="shared" si="13"/>
        <v>0</v>
      </c>
    </row>
    <row r="493" spans="13:14">
      <c r="M493" s="7">
        <f t="shared" si="13"/>
        <v>0</v>
      </c>
      <c r="N493" s="7">
        <f t="shared" si="13"/>
        <v>0</v>
      </c>
    </row>
    <row r="494" spans="13:14">
      <c r="M494" s="7">
        <f t="shared" si="13"/>
        <v>0</v>
      </c>
      <c r="N494" s="7">
        <f t="shared" si="13"/>
        <v>0</v>
      </c>
    </row>
    <row r="495" spans="13:14">
      <c r="M495" s="7">
        <f t="shared" si="13"/>
        <v>0</v>
      </c>
      <c r="N495" s="7">
        <f t="shared" si="13"/>
        <v>0</v>
      </c>
    </row>
    <row r="496" spans="13:14">
      <c r="M496" s="7">
        <f t="shared" si="13"/>
        <v>0</v>
      </c>
      <c r="N496" s="7">
        <f t="shared" si="13"/>
        <v>0</v>
      </c>
    </row>
    <row r="497" spans="13:14">
      <c r="M497" s="7">
        <f t="shared" si="13"/>
        <v>0</v>
      </c>
      <c r="N497" s="7">
        <f t="shared" si="13"/>
        <v>0</v>
      </c>
    </row>
    <row r="498" spans="13:14">
      <c r="M498" s="7">
        <f t="shared" si="13"/>
        <v>0</v>
      </c>
      <c r="N498" s="7">
        <f t="shared" si="13"/>
        <v>0</v>
      </c>
    </row>
    <row r="499" spans="13:14">
      <c r="M499" s="7">
        <f t="shared" si="13"/>
        <v>0</v>
      </c>
      <c r="N499" s="7">
        <f t="shared" si="13"/>
        <v>0</v>
      </c>
    </row>
    <row r="500" spans="13:14">
      <c r="M500" s="7">
        <f t="shared" si="13"/>
        <v>0</v>
      </c>
      <c r="N500" s="7">
        <f t="shared" si="13"/>
        <v>0</v>
      </c>
    </row>
    <row r="501" spans="13:14">
      <c r="M501" s="7">
        <f t="shared" si="13"/>
        <v>0</v>
      </c>
      <c r="N501" s="7">
        <f t="shared" si="13"/>
        <v>0</v>
      </c>
    </row>
    <row r="502" spans="13:14">
      <c r="M502" s="7">
        <f t="shared" si="13"/>
        <v>0</v>
      </c>
      <c r="N502" s="7">
        <f t="shared" si="13"/>
        <v>0</v>
      </c>
    </row>
    <row r="503" spans="13:14">
      <c r="M503" s="7">
        <f t="shared" si="13"/>
        <v>0</v>
      </c>
      <c r="N503" s="7">
        <f t="shared" si="13"/>
        <v>0</v>
      </c>
    </row>
    <row r="504" spans="13:14">
      <c r="M504" s="7">
        <f t="shared" si="13"/>
        <v>0</v>
      </c>
      <c r="N504" s="7">
        <f t="shared" si="13"/>
        <v>0</v>
      </c>
    </row>
    <row r="505" spans="13:14">
      <c r="M505" s="7">
        <f t="shared" si="13"/>
        <v>0</v>
      </c>
      <c r="N505" s="7">
        <f t="shared" si="13"/>
        <v>0</v>
      </c>
    </row>
    <row r="506" spans="13:14">
      <c r="M506" s="7">
        <f t="shared" si="13"/>
        <v>0</v>
      </c>
      <c r="N506" s="7">
        <f t="shared" si="13"/>
        <v>0</v>
      </c>
    </row>
    <row r="507" spans="13:14">
      <c r="M507" s="7">
        <f t="shared" si="13"/>
        <v>0</v>
      </c>
      <c r="N507" s="7">
        <f t="shared" si="13"/>
        <v>0</v>
      </c>
    </row>
    <row r="508" spans="13:14">
      <c r="M508" s="7">
        <f t="shared" si="13"/>
        <v>0</v>
      </c>
      <c r="N508" s="7">
        <f t="shared" si="13"/>
        <v>0</v>
      </c>
    </row>
    <row r="509" spans="13:14">
      <c r="M509" s="7">
        <f t="shared" si="13"/>
        <v>0</v>
      </c>
      <c r="N509" s="7">
        <f t="shared" si="13"/>
        <v>0</v>
      </c>
    </row>
    <row r="510" spans="13:14">
      <c r="M510" s="7">
        <f t="shared" si="13"/>
        <v>0</v>
      </c>
      <c r="N510" s="7">
        <f t="shared" si="13"/>
        <v>0</v>
      </c>
    </row>
    <row r="511" spans="13:14">
      <c r="M511" s="7">
        <f t="shared" si="13"/>
        <v>0</v>
      </c>
      <c r="N511" s="7">
        <f t="shared" si="13"/>
        <v>0</v>
      </c>
    </row>
    <row r="512" spans="13:14">
      <c r="M512" s="7">
        <f t="shared" si="13"/>
        <v>0</v>
      </c>
      <c r="N512" s="7">
        <f t="shared" si="13"/>
        <v>0</v>
      </c>
    </row>
    <row r="513" spans="13:14">
      <c r="M513" s="7">
        <f t="shared" si="13"/>
        <v>0</v>
      </c>
      <c r="N513" s="7">
        <f t="shared" si="13"/>
        <v>0</v>
      </c>
    </row>
    <row r="514" spans="13:14">
      <c r="M514" s="7">
        <f t="shared" si="13"/>
        <v>0</v>
      </c>
      <c r="N514" s="7">
        <f t="shared" si="13"/>
        <v>0</v>
      </c>
    </row>
    <row r="515" spans="13:14">
      <c r="M515" s="7">
        <f t="shared" ref="M515:N578" si="14">B515-B514</f>
        <v>0</v>
      </c>
      <c r="N515" s="7">
        <f t="shared" si="14"/>
        <v>0</v>
      </c>
    </row>
    <row r="516" spans="13:14">
      <c r="M516" s="7">
        <f t="shared" si="14"/>
        <v>0</v>
      </c>
      <c r="N516" s="7">
        <f t="shared" si="14"/>
        <v>0</v>
      </c>
    </row>
    <row r="517" spans="13:14">
      <c r="M517" s="7">
        <f t="shared" si="14"/>
        <v>0</v>
      </c>
      <c r="N517" s="7">
        <f t="shared" si="14"/>
        <v>0</v>
      </c>
    </row>
    <row r="518" spans="13:14">
      <c r="M518" s="7">
        <f t="shared" si="14"/>
        <v>0</v>
      </c>
      <c r="N518" s="7">
        <f t="shared" si="14"/>
        <v>0</v>
      </c>
    </row>
    <row r="519" spans="13:14">
      <c r="M519" s="7">
        <f t="shared" si="14"/>
        <v>0</v>
      </c>
      <c r="N519" s="7">
        <f t="shared" si="14"/>
        <v>0</v>
      </c>
    </row>
    <row r="520" spans="13:14">
      <c r="M520" s="7">
        <f t="shared" si="14"/>
        <v>0</v>
      </c>
      <c r="N520" s="7">
        <f t="shared" si="14"/>
        <v>0</v>
      </c>
    </row>
    <row r="521" spans="13:14">
      <c r="M521" s="7">
        <f t="shared" si="14"/>
        <v>0</v>
      </c>
      <c r="N521" s="7">
        <f t="shared" si="14"/>
        <v>0</v>
      </c>
    </row>
    <row r="522" spans="13:14">
      <c r="M522" s="7">
        <f t="shared" si="14"/>
        <v>0</v>
      </c>
      <c r="N522" s="7">
        <f t="shared" si="14"/>
        <v>0</v>
      </c>
    </row>
    <row r="523" spans="13:14">
      <c r="M523" s="7">
        <f t="shared" si="14"/>
        <v>0</v>
      </c>
      <c r="N523" s="7">
        <f t="shared" si="14"/>
        <v>0</v>
      </c>
    </row>
    <row r="524" spans="13:14">
      <c r="M524" s="7">
        <f t="shared" si="14"/>
        <v>0</v>
      </c>
      <c r="N524" s="7">
        <f t="shared" si="14"/>
        <v>0</v>
      </c>
    </row>
    <row r="525" spans="13:14">
      <c r="M525" s="7">
        <f t="shared" si="14"/>
        <v>0</v>
      </c>
      <c r="N525" s="7">
        <f t="shared" si="14"/>
        <v>0</v>
      </c>
    </row>
    <row r="526" spans="13:14">
      <c r="M526" s="7">
        <f t="shared" si="14"/>
        <v>0</v>
      </c>
      <c r="N526" s="7">
        <f t="shared" si="14"/>
        <v>0</v>
      </c>
    </row>
    <row r="527" spans="13:14">
      <c r="M527" s="7">
        <f t="shared" si="14"/>
        <v>0</v>
      </c>
      <c r="N527" s="7">
        <f t="shared" si="14"/>
        <v>0</v>
      </c>
    </row>
    <row r="528" spans="13:14">
      <c r="M528" s="7">
        <f t="shared" si="14"/>
        <v>0</v>
      </c>
      <c r="N528" s="7">
        <f t="shared" si="14"/>
        <v>0</v>
      </c>
    </row>
    <row r="529" spans="13:14">
      <c r="M529" s="7">
        <f t="shared" si="14"/>
        <v>0</v>
      </c>
      <c r="N529" s="7">
        <f t="shared" si="14"/>
        <v>0</v>
      </c>
    </row>
    <row r="530" spans="13:14">
      <c r="M530" s="7">
        <f t="shared" si="14"/>
        <v>0</v>
      </c>
      <c r="N530" s="7">
        <f t="shared" si="14"/>
        <v>0</v>
      </c>
    </row>
    <row r="531" spans="13:14">
      <c r="M531" s="7">
        <f t="shared" si="14"/>
        <v>0</v>
      </c>
      <c r="N531" s="7">
        <f t="shared" si="14"/>
        <v>0</v>
      </c>
    </row>
    <row r="532" spans="13:14">
      <c r="M532" s="7">
        <f t="shared" si="14"/>
        <v>0</v>
      </c>
      <c r="N532" s="7">
        <f t="shared" si="14"/>
        <v>0</v>
      </c>
    </row>
    <row r="533" spans="13:14">
      <c r="M533" s="7">
        <f t="shared" si="14"/>
        <v>0</v>
      </c>
      <c r="N533" s="7">
        <f t="shared" si="14"/>
        <v>0</v>
      </c>
    </row>
    <row r="534" spans="13:14">
      <c r="M534" s="7">
        <f t="shared" si="14"/>
        <v>0</v>
      </c>
      <c r="N534" s="7">
        <f t="shared" si="14"/>
        <v>0</v>
      </c>
    </row>
    <row r="535" spans="13:14">
      <c r="M535" s="7">
        <f t="shared" si="14"/>
        <v>0</v>
      </c>
      <c r="N535" s="7">
        <f t="shared" si="14"/>
        <v>0</v>
      </c>
    </row>
    <row r="536" spans="13:14">
      <c r="M536" s="7">
        <f t="shared" si="14"/>
        <v>0</v>
      </c>
      <c r="N536" s="7">
        <f t="shared" si="14"/>
        <v>0</v>
      </c>
    </row>
    <row r="537" spans="13:14">
      <c r="M537" s="7">
        <f t="shared" si="14"/>
        <v>0</v>
      </c>
      <c r="N537" s="7">
        <f t="shared" si="14"/>
        <v>0</v>
      </c>
    </row>
    <row r="538" spans="13:14">
      <c r="M538" s="7">
        <f t="shared" si="14"/>
        <v>0</v>
      </c>
      <c r="N538" s="7">
        <f t="shared" si="14"/>
        <v>0</v>
      </c>
    </row>
    <row r="539" spans="13:14">
      <c r="M539" s="7">
        <f t="shared" si="14"/>
        <v>0</v>
      </c>
      <c r="N539" s="7">
        <f t="shared" si="14"/>
        <v>0</v>
      </c>
    </row>
    <row r="540" spans="13:14">
      <c r="M540" s="7">
        <f t="shared" si="14"/>
        <v>0</v>
      </c>
      <c r="N540" s="7">
        <f t="shared" si="14"/>
        <v>0</v>
      </c>
    </row>
    <row r="541" spans="13:14">
      <c r="M541" s="7">
        <f t="shared" si="14"/>
        <v>0</v>
      </c>
      <c r="N541" s="7">
        <f t="shared" si="14"/>
        <v>0</v>
      </c>
    </row>
    <row r="542" spans="13:14">
      <c r="M542" s="7">
        <f t="shared" si="14"/>
        <v>0</v>
      </c>
      <c r="N542" s="7">
        <f t="shared" si="14"/>
        <v>0</v>
      </c>
    </row>
    <row r="543" spans="13:14">
      <c r="M543" s="7">
        <f t="shared" si="14"/>
        <v>0</v>
      </c>
      <c r="N543" s="7">
        <f t="shared" si="14"/>
        <v>0</v>
      </c>
    </row>
    <row r="544" spans="13:14">
      <c r="M544" s="7">
        <f t="shared" si="14"/>
        <v>0</v>
      </c>
      <c r="N544" s="7">
        <f t="shared" si="14"/>
        <v>0</v>
      </c>
    </row>
    <row r="545" spans="13:14">
      <c r="M545" s="7">
        <f t="shared" si="14"/>
        <v>0</v>
      </c>
      <c r="N545" s="7">
        <f t="shared" si="14"/>
        <v>0</v>
      </c>
    </row>
    <row r="546" spans="13:14">
      <c r="M546" s="7">
        <f t="shared" si="14"/>
        <v>0</v>
      </c>
      <c r="N546" s="7">
        <f t="shared" si="14"/>
        <v>0</v>
      </c>
    </row>
    <row r="547" spans="13:14">
      <c r="M547" s="7">
        <f t="shared" si="14"/>
        <v>0</v>
      </c>
      <c r="N547" s="7">
        <f t="shared" si="14"/>
        <v>0</v>
      </c>
    </row>
    <row r="548" spans="13:14">
      <c r="M548" s="7">
        <f t="shared" si="14"/>
        <v>0</v>
      </c>
      <c r="N548" s="7">
        <f t="shared" si="14"/>
        <v>0</v>
      </c>
    </row>
    <row r="549" spans="13:14">
      <c r="M549" s="7">
        <f t="shared" si="14"/>
        <v>0</v>
      </c>
      <c r="N549" s="7">
        <f t="shared" si="14"/>
        <v>0</v>
      </c>
    </row>
    <row r="550" spans="13:14">
      <c r="M550" s="7">
        <f t="shared" si="14"/>
        <v>0</v>
      </c>
      <c r="N550" s="7">
        <f t="shared" si="14"/>
        <v>0</v>
      </c>
    </row>
    <row r="551" spans="13:14">
      <c r="M551" s="7">
        <f t="shared" si="14"/>
        <v>0</v>
      </c>
      <c r="N551" s="7">
        <f t="shared" si="14"/>
        <v>0</v>
      </c>
    </row>
    <row r="552" spans="13:14">
      <c r="M552" s="7">
        <f t="shared" si="14"/>
        <v>0</v>
      </c>
      <c r="N552" s="7">
        <f t="shared" si="14"/>
        <v>0</v>
      </c>
    </row>
    <row r="553" spans="13:14">
      <c r="M553" s="7">
        <f t="shared" si="14"/>
        <v>0</v>
      </c>
      <c r="N553" s="7">
        <f t="shared" si="14"/>
        <v>0</v>
      </c>
    </row>
    <row r="554" spans="13:14">
      <c r="M554" s="7">
        <f t="shared" si="14"/>
        <v>0</v>
      </c>
      <c r="N554" s="7">
        <f t="shared" si="14"/>
        <v>0</v>
      </c>
    </row>
    <row r="555" spans="13:14">
      <c r="M555" s="7">
        <f t="shared" si="14"/>
        <v>0</v>
      </c>
      <c r="N555" s="7">
        <f t="shared" si="14"/>
        <v>0</v>
      </c>
    </row>
    <row r="556" spans="13:14">
      <c r="M556" s="7">
        <f t="shared" si="14"/>
        <v>0</v>
      </c>
      <c r="N556" s="7">
        <f t="shared" si="14"/>
        <v>0</v>
      </c>
    </row>
    <row r="557" spans="13:14">
      <c r="M557" s="7">
        <f t="shared" si="14"/>
        <v>0</v>
      </c>
      <c r="N557" s="7">
        <f t="shared" si="14"/>
        <v>0</v>
      </c>
    </row>
    <row r="558" spans="13:14">
      <c r="M558" s="7">
        <f t="shared" si="14"/>
        <v>0</v>
      </c>
      <c r="N558" s="7">
        <f t="shared" si="14"/>
        <v>0</v>
      </c>
    </row>
    <row r="559" spans="13:14">
      <c r="M559" s="7">
        <f t="shared" si="14"/>
        <v>0</v>
      </c>
      <c r="N559" s="7">
        <f t="shared" si="14"/>
        <v>0</v>
      </c>
    </row>
    <row r="560" spans="13:14">
      <c r="M560" s="7">
        <f t="shared" si="14"/>
        <v>0</v>
      </c>
      <c r="N560" s="7">
        <f t="shared" si="14"/>
        <v>0</v>
      </c>
    </row>
    <row r="561" spans="13:14">
      <c r="M561" s="7">
        <f t="shared" si="14"/>
        <v>0</v>
      </c>
      <c r="N561" s="7">
        <f t="shared" si="14"/>
        <v>0</v>
      </c>
    </row>
    <row r="562" spans="13:14">
      <c r="M562" s="7">
        <f t="shared" si="14"/>
        <v>0</v>
      </c>
      <c r="N562" s="7">
        <f t="shared" si="14"/>
        <v>0</v>
      </c>
    </row>
    <row r="563" spans="13:14">
      <c r="M563" s="7">
        <f t="shared" si="14"/>
        <v>0</v>
      </c>
      <c r="N563" s="7">
        <f t="shared" si="14"/>
        <v>0</v>
      </c>
    </row>
    <row r="564" spans="13:14">
      <c r="M564" s="7">
        <f t="shared" si="14"/>
        <v>0</v>
      </c>
      <c r="N564" s="7">
        <f t="shared" si="14"/>
        <v>0</v>
      </c>
    </row>
    <row r="565" spans="13:14">
      <c r="M565" s="7">
        <f t="shared" si="14"/>
        <v>0</v>
      </c>
      <c r="N565" s="7">
        <f t="shared" si="14"/>
        <v>0</v>
      </c>
    </row>
    <row r="566" spans="13:14">
      <c r="M566" s="7">
        <f t="shared" si="14"/>
        <v>0</v>
      </c>
      <c r="N566" s="7">
        <f t="shared" si="14"/>
        <v>0</v>
      </c>
    </row>
    <row r="567" spans="13:14">
      <c r="M567" s="7">
        <f t="shared" si="14"/>
        <v>0</v>
      </c>
      <c r="N567" s="7">
        <f t="shared" si="14"/>
        <v>0</v>
      </c>
    </row>
    <row r="568" spans="13:14">
      <c r="M568" s="7">
        <f t="shared" si="14"/>
        <v>0</v>
      </c>
      <c r="N568" s="7">
        <f t="shared" si="14"/>
        <v>0</v>
      </c>
    </row>
    <row r="569" spans="13:14">
      <c r="M569" s="7">
        <f t="shared" si="14"/>
        <v>0</v>
      </c>
      <c r="N569" s="7">
        <f t="shared" si="14"/>
        <v>0</v>
      </c>
    </row>
    <row r="570" spans="13:14">
      <c r="M570" s="7">
        <f t="shared" si="14"/>
        <v>0</v>
      </c>
      <c r="N570" s="7">
        <f t="shared" si="14"/>
        <v>0</v>
      </c>
    </row>
    <row r="571" spans="13:14">
      <c r="M571" s="7">
        <f t="shared" si="14"/>
        <v>0</v>
      </c>
      <c r="N571" s="7">
        <f t="shared" si="14"/>
        <v>0</v>
      </c>
    </row>
    <row r="572" spans="13:14">
      <c r="M572" s="7">
        <f t="shared" si="14"/>
        <v>0</v>
      </c>
      <c r="N572" s="7">
        <f t="shared" si="14"/>
        <v>0</v>
      </c>
    </row>
    <row r="573" spans="13:14">
      <c r="M573" s="7">
        <f t="shared" si="14"/>
        <v>0</v>
      </c>
      <c r="N573" s="7">
        <f t="shared" si="14"/>
        <v>0</v>
      </c>
    </row>
    <row r="574" spans="13:14">
      <c r="M574" s="7">
        <f t="shared" si="14"/>
        <v>0</v>
      </c>
      <c r="N574" s="7">
        <f t="shared" si="14"/>
        <v>0</v>
      </c>
    </row>
    <row r="575" spans="13:14">
      <c r="M575" s="7">
        <f t="shared" si="14"/>
        <v>0</v>
      </c>
      <c r="N575" s="7">
        <f t="shared" si="14"/>
        <v>0</v>
      </c>
    </row>
    <row r="576" spans="13:14">
      <c r="M576" s="7">
        <f t="shared" si="14"/>
        <v>0</v>
      </c>
      <c r="N576" s="7">
        <f t="shared" si="14"/>
        <v>0</v>
      </c>
    </row>
    <row r="577" spans="13:14">
      <c r="M577" s="7">
        <f t="shared" si="14"/>
        <v>0</v>
      </c>
      <c r="N577" s="7">
        <f t="shared" si="14"/>
        <v>0</v>
      </c>
    </row>
    <row r="578" spans="13:14">
      <c r="M578" s="7">
        <f t="shared" si="14"/>
        <v>0</v>
      </c>
      <c r="N578" s="7">
        <f t="shared" si="14"/>
        <v>0</v>
      </c>
    </row>
    <row r="579" spans="13:14">
      <c r="M579" s="7">
        <f t="shared" ref="M579:N642" si="15">B579-B578</f>
        <v>0</v>
      </c>
      <c r="N579" s="7">
        <f t="shared" si="15"/>
        <v>0</v>
      </c>
    </row>
    <row r="580" spans="13:14">
      <c r="M580" s="7">
        <f t="shared" si="15"/>
        <v>0</v>
      </c>
      <c r="N580" s="7">
        <f t="shared" si="15"/>
        <v>0</v>
      </c>
    </row>
    <row r="581" spans="13:14">
      <c r="M581" s="7">
        <f t="shared" si="15"/>
        <v>0</v>
      </c>
      <c r="N581" s="7">
        <f t="shared" si="15"/>
        <v>0</v>
      </c>
    </row>
    <row r="582" spans="13:14">
      <c r="M582" s="7">
        <f t="shared" si="15"/>
        <v>0</v>
      </c>
      <c r="N582" s="7">
        <f t="shared" si="15"/>
        <v>0</v>
      </c>
    </row>
    <row r="583" spans="13:14">
      <c r="M583" s="7">
        <f t="shared" si="15"/>
        <v>0</v>
      </c>
      <c r="N583" s="7">
        <f t="shared" si="15"/>
        <v>0</v>
      </c>
    </row>
    <row r="584" spans="13:14">
      <c r="M584" s="7">
        <f t="shared" si="15"/>
        <v>0</v>
      </c>
      <c r="N584" s="7">
        <f t="shared" si="15"/>
        <v>0</v>
      </c>
    </row>
    <row r="585" spans="13:14">
      <c r="M585" s="7">
        <f t="shared" si="15"/>
        <v>0</v>
      </c>
      <c r="N585" s="7">
        <f t="shared" si="15"/>
        <v>0</v>
      </c>
    </row>
    <row r="586" spans="13:14">
      <c r="M586" s="7">
        <f t="shared" si="15"/>
        <v>0</v>
      </c>
      <c r="N586" s="7">
        <f t="shared" si="15"/>
        <v>0</v>
      </c>
    </row>
    <row r="587" spans="13:14">
      <c r="M587" s="7">
        <f t="shared" si="15"/>
        <v>0</v>
      </c>
      <c r="N587" s="7">
        <f t="shared" si="15"/>
        <v>0</v>
      </c>
    </row>
    <row r="588" spans="13:14">
      <c r="M588" s="7">
        <f t="shared" si="15"/>
        <v>0</v>
      </c>
      <c r="N588" s="7">
        <f t="shared" si="15"/>
        <v>0</v>
      </c>
    </row>
    <row r="589" spans="13:14">
      <c r="M589" s="7">
        <f t="shared" si="15"/>
        <v>0</v>
      </c>
      <c r="N589" s="7">
        <f t="shared" si="15"/>
        <v>0</v>
      </c>
    </row>
    <row r="590" spans="13:14">
      <c r="M590" s="7">
        <f t="shared" si="15"/>
        <v>0</v>
      </c>
      <c r="N590" s="7">
        <f t="shared" si="15"/>
        <v>0</v>
      </c>
    </row>
    <row r="591" spans="13:14">
      <c r="M591" s="7">
        <f t="shared" si="15"/>
        <v>0</v>
      </c>
      <c r="N591" s="7">
        <f t="shared" si="15"/>
        <v>0</v>
      </c>
    </row>
    <row r="592" spans="13:14">
      <c r="M592" s="7">
        <f t="shared" si="15"/>
        <v>0</v>
      </c>
      <c r="N592" s="7">
        <f t="shared" si="15"/>
        <v>0</v>
      </c>
    </row>
    <row r="593" spans="13:14">
      <c r="M593" s="7">
        <f t="shared" si="15"/>
        <v>0</v>
      </c>
      <c r="N593" s="7">
        <f t="shared" si="15"/>
        <v>0</v>
      </c>
    </row>
    <row r="594" spans="13:14">
      <c r="M594" s="7">
        <f t="shared" si="15"/>
        <v>0</v>
      </c>
      <c r="N594" s="7">
        <f t="shared" si="15"/>
        <v>0</v>
      </c>
    </row>
    <row r="595" spans="13:14">
      <c r="M595" s="7">
        <f t="shared" si="15"/>
        <v>0</v>
      </c>
      <c r="N595" s="7">
        <f t="shared" si="15"/>
        <v>0</v>
      </c>
    </row>
    <row r="596" spans="13:14">
      <c r="M596" s="7">
        <f t="shared" si="15"/>
        <v>0</v>
      </c>
      <c r="N596" s="7">
        <f t="shared" si="15"/>
        <v>0</v>
      </c>
    </row>
    <row r="597" spans="13:14">
      <c r="M597" s="7">
        <f t="shared" si="15"/>
        <v>0</v>
      </c>
      <c r="N597" s="7">
        <f t="shared" si="15"/>
        <v>0</v>
      </c>
    </row>
    <row r="598" spans="13:14">
      <c r="M598" s="7">
        <f t="shared" si="15"/>
        <v>0</v>
      </c>
      <c r="N598" s="7">
        <f t="shared" si="15"/>
        <v>0</v>
      </c>
    </row>
    <row r="599" spans="13:14">
      <c r="M599" s="7">
        <f t="shared" si="15"/>
        <v>0</v>
      </c>
      <c r="N599" s="7">
        <f t="shared" si="15"/>
        <v>0</v>
      </c>
    </row>
    <row r="600" spans="13:14">
      <c r="M600" s="7">
        <f t="shared" si="15"/>
        <v>0</v>
      </c>
      <c r="N600" s="7">
        <f t="shared" si="15"/>
        <v>0</v>
      </c>
    </row>
    <row r="601" spans="13:14">
      <c r="M601" s="7">
        <f t="shared" si="15"/>
        <v>0</v>
      </c>
      <c r="N601" s="7">
        <f t="shared" si="15"/>
        <v>0</v>
      </c>
    </row>
    <row r="602" spans="13:14">
      <c r="M602" s="7">
        <f t="shared" si="15"/>
        <v>0</v>
      </c>
      <c r="N602" s="7">
        <f t="shared" si="15"/>
        <v>0</v>
      </c>
    </row>
    <row r="603" spans="13:14">
      <c r="M603" s="7">
        <f t="shared" si="15"/>
        <v>0</v>
      </c>
      <c r="N603" s="7">
        <f t="shared" si="15"/>
        <v>0</v>
      </c>
    </row>
    <row r="604" spans="13:14">
      <c r="M604" s="7">
        <f t="shared" si="15"/>
        <v>0</v>
      </c>
      <c r="N604" s="7">
        <f t="shared" si="15"/>
        <v>0</v>
      </c>
    </row>
    <row r="605" spans="13:14">
      <c r="M605" s="7">
        <f t="shared" si="15"/>
        <v>0</v>
      </c>
      <c r="N605" s="7">
        <f t="shared" si="15"/>
        <v>0</v>
      </c>
    </row>
    <row r="606" spans="13:14">
      <c r="M606" s="7">
        <f t="shared" si="15"/>
        <v>0</v>
      </c>
      <c r="N606" s="7">
        <f t="shared" si="15"/>
        <v>0</v>
      </c>
    </row>
    <row r="607" spans="13:14">
      <c r="M607" s="7">
        <f t="shared" si="15"/>
        <v>0</v>
      </c>
      <c r="N607" s="7">
        <f t="shared" si="15"/>
        <v>0</v>
      </c>
    </row>
    <row r="608" spans="13:14">
      <c r="M608" s="7">
        <f t="shared" si="15"/>
        <v>0</v>
      </c>
      <c r="N608" s="7">
        <f t="shared" si="15"/>
        <v>0</v>
      </c>
    </row>
    <row r="609" spans="13:14">
      <c r="M609" s="7">
        <f t="shared" si="15"/>
        <v>0</v>
      </c>
      <c r="N609" s="7">
        <f t="shared" si="15"/>
        <v>0</v>
      </c>
    </row>
    <row r="610" spans="13:14">
      <c r="M610" s="7">
        <f t="shared" si="15"/>
        <v>0</v>
      </c>
      <c r="N610" s="7">
        <f t="shared" si="15"/>
        <v>0</v>
      </c>
    </row>
    <row r="611" spans="13:14">
      <c r="M611" s="7">
        <f t="shared" si="15"/>
        <v>0</v>
      </c>
      <c r="N611" s="7">
        <f t="shared" si="15"/>
        <v>0</v>
      </c>
    </row>
    <row r="612" spans="13:14">
      <c r="M612" s="7">
        <f t="shared" si="15"/>
        <v>0</v>
      </c>
      <c r="N612" s="7">
        <f t="shared" si="15"/>
        <v>0</v>
      </c>
    </row>
    <row r="613" spans="13:14">
      <c r="M613" s="7">
        <f t="shared" si="15"/>
        <v>0</v>
      </c>
      <c r="N613" s="7">
        <f t="shared" si="15"/>
        <v>0</v>
      </c>
    </row>
    <row r="614" spans="13:14">
      <c r="M614" s="7">
        <f t="shared" si="15"/>
        <v>0</v>
      </c>
      <c r="N614" s="7">
        <f t="shared" si="15"/>
        <v>0</v>
      </c>
    </row>
    <row r="615" spans="13:14">
      <c r="M615" s="7">
        <f t="shared" si="15"/>
        <v>0</v>
      </c>
      <c r="N615" s="7">
        <f t="shared" si="15"/>
        <v>0</v>
      </c>
    </row>
    <row r="616" spans="13:14">
      <c r="M616" s="7">
        <f t="shared" si="15"/>
        <v>0</v>
      </c>
      <c r="N616" s="7">
        <f t="shared" si="15"/>
        <v>0</v>
      </c>
    </row>
    <row r="617" spans="13:14">
      <c r="M617" s="7">
        <f t="shared" si="15"/>
        <v>0</v>
      </c>
      <c r="N617" s="7">
        <f t="shared" si="15"/>
        <v>0</v>
      </c>
    </row>
    <row r="618" spans="13:14">
      <c r="M618" s="7">
        <f t="shared" si="15"/>
        <v>0</v>
      </c>
      <c r="N618" s="7">
        <f t="shared" si="15"/>
        <v>0</v>
      </c>
    </row>
    <row r="619" spans="13:14">
      <c r="M619" s="7">
        <f t="shared" si="15"/>
        <v>0</v>
      </c>
      <c r="N619" s="7">
        <f t="shared" si="15"/>
        <v>0</v>
      </c>
    </row>
    <row r="620" spans="13:14">
      <c r="M620" s="7">
        <f t="shared" si="15"/>
        <v>0</v>
      </c>
      <c r="N620" s="7">
        <f t="shared" si="15"/>
        <v>0</v>
      </c>
    </row>
    <row r="621" spans="13:14">
      <c r="M621" s="7">
        <f t="shared" si="15"/>
        <v>0</v>
      </c>
      <c r="N621" s="7">
        <f t="shared" si="15"/>
        <v>0</v>
      </c>
    </row>
    <row r="622" spans="13:14">
      <c r="M622" s="7">
        <f t="shared" si="15"/>
        <v>0</v>
      </c>
      <c r="N622" s="7">
        <f t="shared" si="15"/>
        <v>0</v>
      </c>
    </row>
    <row r="623" spans="13:14">
      <c r="M623" s="7">
        <f t="shared" si="15"/>
        <v>0</v>
      </c>
      <c r="N623" s="7">
        <f t="shared" si="15"/>
        <v>0</v>
      </c>
    </row>
    <row r="624" spans="13:14">
      <c r="M624" s="7">
        <f t="shared" si="15"/>
        <v>0</v>
      </c>
      <c r="N624" s="7">
        <f t="shared" si="15"/>
        <v>0</v>
      </c>
    </row>
    <row r="625" spans="13:14">
      <c r="M625" s="7">
        <f t="shared" si="15"/>
        <v>0</v>
      </c>
      <c r="N625" s="7">
        <f t="shared" si="15"/>
        <v>0</v>
      </c>
    </row>
    <row r="626" spans="13:14">
      <c r="M626" s="7">
        <f t="shared" si="15"/>
        <v>0</v>
      </c>
      <c r="N626" s="7">
        <f t="shared" si="15"/>
        <v>0</v>
      </c>
    </row>
    <row r="627" spans="13:14">
      <c r="M627" s="7">
        <f t="shared" si="15"/>
        <v>0</v>
      </c>
      <c r="N627" s="7">
        <f t="shared" si="15"/>
        <v>0</v>
      </c>
    </row>
    <row r="628" spans="13:14">
      <c r="M628" s="7">
        <f t="shared" si="15"/>
        <v>0</v>
      </c>
      <c r="N628" s="7">
        <f t="shared" si="15"/>
        <v>0</v>
      </c>
    </row>
    <row r="629" spans="13:14">
      <c r="M629" s="7">
        <f t="shared" si="15"/>
        <v>0</v>
      </c>
      <c r="N629" s="7">
        <f t="shared" si="15"/>
        <v>0</v>
      </c>
    </row>
    <row r="630" spans="13:14">
      <c r="M630" s="7">
        <f t="shared" si="15"/>
        <v>0</v>
      </c>
      <c r="N630" s="7">
        <f t="shared" si="15"/>
        <v>0</v>
      </c>
    </row>
    <row r="631" spans="13:14">
      <c r="M631" s="7">
        <f t="shared" si="15"/>
        <v>0</v>
      </c>
      <c r="N631" s="7">
        <f t="shared" si="15"/>
        <v>0</v>
      </c>
    </row>
    <row r="632" spans="13:14">
      <c r="M632" s="7">
        <f t="shared" si="15"/>
        <v>0</v>
      </c>
      <c r="N632" s="7">
        <f t="shared" si="15"/>
        <v>0</v>
      </c>
    </row>
    <row r="633" spans="13:14">
      <c r="M633" s="7">
        <f t="shared" si="15"/>
        <v>0</v>
      </c>
      <c r="N633" s="7">
        <f t="shared" si="15"/>
        <v>0</v>
      </c>
    </row>
    <row r="634" spans="13:14">
      <c r="M634" s="7">
        <f t="shared" si="15"/>
        <v>0</v>
      </c>
      <c r="N634" s="7">
        <f t="shared" si="15"/>
        <v>0</v>
      </c>
    </row>
    <row r="635" spans="13:14">
      <c r="M635" s="7">
        <f t="shared" si="15"/>
        <v>0</v>
      </c>
      <c r="N635" s="7">
        <f t="shared" si="15"/>
        <v>0</v>
      </c>
    </row>
    <row r="636" spans="13:14">
      <c r="M636" s="7">
        <f t="shared" si="15"/>
        <v>0</v>
      </c>
      <c r="N636" s="7">
        <f t="shared" si="15"/>
        <v>0</v>
      </c>
    </row>
    <row r="637" spans="13:14">
      <c r="M637" s="7">
        <f t="shared" si="15"/>
        <v>0</v>
      </c>
      <c r="N637" s="7">
        <f t="shared" si="15"/>
        <v>0</v>
      </c>
    </row>
    <row r="638" spans="13:14">
      <c r="M638" s="7">
        <f t="shared" si="15"/>
        <v>0</v>
      </c>
      <c r="N638" s="7">
        <f t="shared" si="15"/>
        <v>0</v>
      </c>
    </row>
    <row r="639" spans="13:14">
      <c r="M639" s="7">
        <f t="shared" si="15"/>
        <v>0</v>
      </c>
      <c r="N639" s="7">
        <f t="shared" si="15"/>
        <v>0</v>
      </c>
    </row>
    <row r="640" spans="13:14">
      <c r="M640" s="7">
        <f t="shared" si="15"/>
        <v>0</v>
      </c>
      <c r="N640" s="7">
        <f t="shared" si="15"/>
        <v>0</v>
      </c>
    </row>
    <row r="641" spans="13:14">
      <c r="M641" s="7">
        <f t="shared" si="15"/>
        <v>0</v>
      </c>
      <c r="N641" s="7">
        <f t="shared" si="15"/>
        <v>0</v>
      </c>
    </row>
    <row r="642" spans="13:14">
      <c r="M642" s="7">
        <f t="shared" si="15"/>
        <v>0</v>
      </c>
      <c r="N642" s="7">
        <f t="shared" si="15"/>
        <v>0</v>
      </c>
    </row>
    <row r="643" spans="13:14">
      <c r="M643" s="7">
        <f t="shared" ref="M643:N706" si="16">B643-B642</f>
        <v>0</v>
      </c>
      <c r="N643" s="7">
        <f t="shared" si="16"/>
        <v>0</v>
      </c>
    </row>
    <row r="644" spans="13:14">
      <c r="M644" s="7">
        <f t="shared" si="16"/>
        <v>0</v>
      </c>
      <c r="N644" s="7">
        <f t="shared" si="16"/>
        <v>0</v>
      </c>
    </row>
    <row r="645" spans="13:14">
      <c r="M645" s="7">
        <f t="shared" si="16"/>
        <v>0</v>
      </c>
      <c r="N645" s="7">
        <f t="shared" si="16"/>
        <v>0</v>
      </c>
    </row>
    <row r="646" spans="13:14">
      <c r="M646" s="7">
        <f t="shared" si="16"/>
        <v>0</v>
      </c>
      <c r="N646" s="7">
        <f t="shared" si="16"/>
        <v>0</v>
      </c>
    </row>
    <row r="647" spans="13:14">
      <c r="M647" s="7">
        <f t="shared" si="16"/>
        <v>0</v>
      </c>
      <c r="N647" s="7">
        <f t="shared" si="16"/>
        <v>0</v>
      </c>
    </row>
    <row r="648" spans="13:14">
      <c r="M648" s="7">
        <f t="shared" si="16"/>
        <v>0</v>
      </c>
      <c r="N648" s="7">
        <f t="shared" si="16"/>
        <v>0</v>
      </c>
    </row>
    <row r="649" spans="13:14">
      <c r="M649" s="7">
        <f t="shared" si="16"/>
        <v>0</v>
      </c>
      <c r="N649" s="7">
        <f t="shared" si="16"/>
        <v>0</v>
      </c>
    </row>
    <row r="650" spans="13:14">
      <c r="M650" s="7">
        <f t="shared" si="16"/>
        <v>0</v>
      </c>
      <c r="N650" s="7">
        <f t="shared" si="16"/>
        <v>0</v>
      </c>
    </row>
    <row r="651" spans="13:14">
      <c r="M651" s="7">
        <f t="shared" si="16"/>
        <v>0</v>
      </c>
      <c r="N651" s="7">
        <f t="shared" si="16"/>
        <v>0</v>
      </c>
    </row>
    <row r="652" spans="13:14">
      <c r="M652" s="7">
        <f t="shared" si="16"/>
        <v>0</v>
      </c>
      <c r="N652" s="7">
        <f t="shared" si="16"/>
        <v>0</v>
      </c>
    </row>
    <row r="653" spans="13:14">
      <c r="M653" s="7">
        <f t="shared" si="16"/>
        <v>0</v>
      </c>
      <c r="N653" s="7">
        <f t="shared" si="16"/>
        <v>0</v>
      </c>
    </row>
    <row r="654" spans="13:14">
      <c r="M654" s="7">
        <f t="shared" si="16"/>
        <v>0</v>
      </c>
      <c r="N654" s="7">
        <f t="shared" si="16"/>
        <v>0</v>
      </c>
    </row>
    <row r="655" spans="13:14">
      <c r="M655" s="7">
        <f t="shared" si="16"/>
        <v>0</v>
      </c>
      <c r="N655" s="7">
        <f t="shared" si="16"/>
        <v>0</v>
      </c>
    </row>
    <row r="656" spans="13:14">
      <c r="M656" s="7">
        <f t="shared" si="16"/>
        <v>0</v>
      </c>
      <c r="N656" s="7">
        <f t="shared" si="16"/>
        <v>0</v>
      </c>
    </row>
    <row r="657" spans="13:14">
      <c r="M657" s="7">
        <f t="shared" si="16"/>
        <v>0</v>
      </c>
      <c r="N657" s="7">
        <f t="shared" si="16"/>
        <v>0</v>
      </c>
    </row>
    <row r="658" spans="13:14">
      <c r="M658" s="7">
        <f t="shared" si="16"/>
        <v>0</v>
      </c>
      <c r="N658" s="7">
        <f t="shared" si="16"/>
        <v>0</v>
      </c>
    </row>
    <row r="659" spans="13:14">
      <c r="M659" s="7">
        <f t="shared" si="16"/>
        <v>0</v>
      </c>
      <c r="N659" s="7">
        <f t="shared" si="16"/>
        <v>0</v>
      </c>
    </row>
    <row r="660" spans="13:14">
      <c r="M660" s="7">
        <f t="shared" si="16"/>
        <v>0</v>
      </c>
      <c r="N660" s="7">
        <f t="shared" si="16"/>
        <v>0</v>
      </c>
    </row>
    <row r="661" spans="13:14">
      <c r="M661" s="7">
        <f t="shared" si="16"/>
        <v>0</v>
      </c>
      <c r="N661" s="7">
        <f t="shared" si="16"/>
        <v>0</v>
      </c>
    </row>
    <row r="662" spans="13:14">
      <c r="M662" s="7">
        <f t="shared" si="16"/>
        <v>0</v>
      </c>
      <c r="N662" s="7">
        <f t="shared" si="16"/>
        <v>0</v>
      </c>
    </row>
    <row r="663" spans="13:14">
      <c r="M663" s="7">
        <f t="shared" si="16"/>
        <v>0</v>
      </c>
      <c r="N663" s="7">
        <f t="shared" si="16"/>
        <v>0</v>
      </c>
    </row>
    <row r="664" spans="13:14">
      <c r="M664" s="7">
        <f t="shared" si="16"/>
        <v>0</v>
      </c>
      <c r="N664" s="7">
        <f t="shared" si="16"/>
        <v>0</v>
      </c>
    </row>
    <row r="665" spans="13:14">
      <c r="M665" s="7">
        <f t="shared" si="16"/>
        <v>0</v>
      </c>
      <c r="N665" s="7">
        <f t="shared" si="16"/>
        <v>0</v>
      </c>
    </row>
    <row r="666" spans="13:14">
      <c r="M666" s="7">
        <f t="shared" si="16"/>
        <v>0</v>
      </c>
      <c r="N666" s="7">
        <f t="shared" si="16"/>
        <v>0</v>
      </c>
    </row>
    <row r="667" spans="13:14">
      <c r="M667" s="7">
        <f t="shared" si="16"/>
        <v>0</v>
      </c>
      <c r="N667" s="7">
        <f t="shared" si="16"/>
        <v>0</v>
      </c>
    </row>
    <row r="668" spans="13:14">
      <c r="M668" s="7">
        <f t="shared" si="16"/>
        <v>0</v>
      </c>
      <c r="N668" s="7">
        <f t="shared" si="16"/>
        <v>0</v>
      </c>
    </row>
    <row r="669" spans="13:14">
      <c r="M669" s="7">
        <f t="shared" si="16"/>
        <v>0</v>
      </c>
      <c r="N669" s="7">
        <f t="shared" si="16"/>
        <v>0</v>
      </c>
    </row>
    <row r="670" spans="13:14">
      <c r="M670" s="7">
        <f t="shared" si="16"/>
        <v>0</v>
      </c>
      <c r="N670" s="7">
        <f t="shared" si="16"/>
        <v>0</v>
      </c>
    </row>
    <row r="671" spans="13:14">
      <c r="M671" s="7">
        <f t="shared" si="16"/>
        <v>0</v>
      </c>
      <c r="N671" s="7">
        <f t="shared" si="16"/>
        <v>0</v>
      </c>
    </row>
    <row r="672" spans="13:14">
      <c r="M672" s="7">
        <f t="shared" si="16"/>
        <v>0</v>
      </c>
      <c r="N672" s="7">
        <f t="shared" si="16"/>
        <v>0</v>
      </c>
    </row>
    <row r="673" spans="13:14">
      <c r="M673" s="7">
        <f t="shared" si="16"/>
        <v>0</v>
      </c>
      <c r="N673" s="7">
        <f t="shared" si="16"/>
        <v>0</v>
      </c>
    </row>
    <row r="674" spans="13:14">
      <c r="M674" s="7">
        <f t="shared" si="16"/>
        <v>0</v>
      </c>
      <c r="N674" s="7">
        <f t="shared" si="16"/>
        <v>0</v>
      </c>
    </row>
    <row r="675" spans="13:14">
      <c r="M675" s="7">
        <f t="shared" si="16"/>
        <v>0</v>
      </c>
      <c r="N675" s="7">
        <f t="shared" si="16"/>
        <v>0</v>
      </c>
    </row>
    <row r="676" spans="13:14">
      <c r="M676" s="7">
        <f t="shared" si="16"/>
        <v>0</v>
      </c>
      <c r="N676" s="7">
        <f t="shared" si="16"/>
        <v>0</v>
      </c>
    </row>
    <row r="677" spans="13:14">
      <c r="M677" s="7">
        <f t="shared" si="16"/>
        <v>0</v>
      </c>
      <c r="N677" s="7">
        <f t="shared" si="16"/>
        <v>0</v>
      </c>
    </row>
    <row r="678" spans="13:14">
      <c r="M678" s="7">
        <f t="shared" si="16"/>
        <v>0</v>
      </c>
      <c r="N678" s="7">
        <f t="shared" si="16"/>
        <v>0</v>
      </c>
    </row>
    <row r="679" spans="13:14">
      <c r="M679" s="7">
        <f t="shared" si="16"/>
        <v>0</v>
      </c>
      <c r="N679" s="7">
        <f t="shared" si="16"/>
        <v>0</v>
      </c>
    </row>
    <row r="680" spans="13:14">
      <c r="M680" s="7">
        <f t="shared" si="16"/>
        <v>0</v>
      </c>
      <c r="N680" s="7">
        <f t="shared" si="16"/>
        <v>0</v>
      </c>
    </row>
    <row r="681" spans="13:14">
      <c r="M681" s="7">
        <f t="shared" si="16"/>
        <v>0</v>
      </c>
      <c r="N681" s="7">
        <f t="shared" si="16"/>
        <v>0</v>
      </c>
    </row>
    <row r="682" spans="13:14">
      <c r="M682" s="7">
        <f t="shared" si="16"/>
        <v>0</v>
      </c>
      <c r="N682" s="7">
        <f t="shared" si="16"/>
        <v>0</v>
      </c>
    </row>
    <row r="683" spans="13:14">
      <c r="M683" s="7">
        <f t="shared" si="16"/>
        <v>0</v>
      </c>
      <c r="N683" s="7">
        <f t="shared" si="16"/>
        <v>0</v>
      </c>
    </row>
    <row r="684" spans="13:14">
      <c r="M684" s="7">
        <f t="shared" si="16"/>
        <v>0</v>
      </c>
      <c r="N684" s="7">
        <f t="shared" si="16"/>
        <v>0</v>
      </c>
    </row>
    <row r="685" spans="13:14">
      <c r="M685" s="7">
        <f t="shared" si="16"/>
        <v>0</v>
      </c>
      <c r="N685" s="7">
        <f t="shared" si="16"/>
        <v>0</v>
      </c>
    </row>
    <row r="686" spans="13:14">
      <c r="M686" s="7">
        <f t="shared" si="16"/>
        <v>0</v>
      </c>
      <c r="N686" s="7">
        <f t="shared" si="16"/>
        <v>0</v>
      </c>
    </row>
    <row r="687" spans="13:14">
      <c r="M687" s="7">
        <f t="shared" si="16"/>
        <v>0</v>
      </c>
      <c r="N687" s="7">
        <f t="shared" si="16"/>
        <v>0</v>
      </c>
    </row>
    <row r="688" spans="13:14">
      <c r="M688" s="7">
        <f t="shared" si="16"/>
        <v>0</v>
      </c>
      <c r="N688" s="7">
        <f t="shared" si="16"/>
        <v>0</v>
      </c>
    </row>
    <row r="689" spans="13:14">
      <c r="M689" s="7">
        <f t="shared" si="16"/>
        <v>0</v>
      </c>
      <c r="N689" s="7">
        <f t="shared" si="16"/>
        <v>0</v>
      </c>
    </row>
    <row r="690" spans="13:14">
      <c r="M690" s="7">
        <f t="shared" si="16"/>
        <v>0</v>
      </c>
      <c r="N690" s="7">
        <f t="shared" si="16"/>
        <v>0</v>
      </c>
    </row>
    <row r="691" spans="13:14">
      <c r="M691" s="7">
        <f t="shared" si="16"/>
        <v>0</v>
      </c>
      <c r="N691" s="7">
        <f t="shared" si="16"/>
        <v>0</v>
      </c>
    </row>
    <row r="692" spans="13:14">
      <c r="M692" s="7">
        <f t="shared" si="16"/>
        <v>0</v>
      </c>
      <c r="N692" s="7">
        <f t="shared" si="16"/>
        <v>0</v>
      </c>
    </row>
    <row r="693" spans="13:14">
      <c r="M693" s="7">
        <f t="shared" si="16"/>
        <v>0</v>
      </c>
      <c r="N693" s="7">
        <f t="shared" si="16"/>
        <v>0</v>
      </c>
    </row>
    <row r="694" spans="13:14">
      <c r="M694" s="7">
        <f t="shared" si="16"/>
        <v>0</v>
      </c>
      <c r="N694" s="7">
        <f t="shared" si="16"/>
        <v>0</v>
      </c>
    </row>
    <row r="695" spans="13:14">
      <c r="M695" s="7">
        <f t="shared" si="16"/>
        <v>0</v>
      </c>
      <c r="N695" s="7">
        <f t="shared" si="16"/>
        <v>0</v>
      </c>
    </row>
    <row r="696" spans="13:14">
      <c r="M696" s="7">
        <f t="shared" si="16"/>
        <v>0</v>
      </c>
      <c r="N696" s="7">
        <f t="shared" si="16"/>
        <v>0</v>
      </c>
    </row>
    <row r="697" spans="13:14">
      <c r="M697" s="7">
        <f t="shared" si="16"/>
        <v>0</v>
      </c>
      <c r="N697" s="7">
        <f t="shared" si="16"/>
        <v>0</v>
      </c>
    </row>
    <row r="698" spans="13:14">
      <c r="M698" s="7">
        <f t="shared" si="16"/>
        <v>0</v>
      </c>
      <c r="N698" s="7">
        <f t="shared" si="16"/>
        <v>0</v>
      </c>
    </row>
    <row r="699" spans="13:14">
      <c r="M699" s="7">
        <f t="shared" si="16"/>
        <v>0</v>
      </c>
      <c r="N699" s="7">
        <f t="shared" si="16"/>
        <v>0</v>
      </c>
    </row>
    <row r="700" spans="13:14">
      <c r="M700" s="7">
        <f t="shared" si="16"/>
        <v>0</v>
      </c>
      <c r="N700" s="7">
        <f t="shared" si="16"/>
        <v>0</v>
      </c>
    </row>
    <row r="701" spans="13:14">
      <c r="M701" s="7">
        <f t="shared" si="16"/>
        <v>0</v>
      </c>
      <c r="N701" s="7">
        <f t="shared" si="16"/>
        <v>0</v>
      </c>
    </row>
    <row r="702" spans="13:14">
      <c r="M702" s="7">
        <f t="shared" si="16"/>
        <v>0</v>
      </c>
      <c r="N702" s="7">
        <f t="shared" si="16"/>
        <v>0</v>
      </c>
    </row>
    <row r="703" spans="13:14">
      <c r="M703" s="7">
        <f t="shared" si="16"/>
        <v>0</v>
      </c>
      <c r="N703" s="7">
        <f t="shared" si="16"/>
        <v>0</v>
      </c>
    </row>
    <row r="704" spans="13:14">
      <c r="M704" s="7">
        <f t="shared" si="16"/>
        <v>0</v>
      </c>
      <c r="N704" s="7">
        <f t="shared" si="16"/>
        <v>0</v>
      </c>
    </row>
    <row r="705" spans="13:14">
      <c r="M705" s="7">
        <f t="shared" si="16"/>
        <v>0</v>
      </c>
      <c r="N705" s="7">
        <f t="shared" si="16"/>
        <v>0</v>
      </c>
    </row>
    <row r="706" spans="13:14">
      <c r="M706" s="7">
        <f t="shared" si="16"/>
        <v>0</v>
      </c>
      <c r="N706" s="7">
        <f t="shared" si="16"/>
        <v>0</v>
      </c>
    </row>
    <row r="707" spans="13:14">
      <c r="M707" s="7">
        <f t="shared" ref="M707:N770" si="17">B707-B706</f>
        <v>0</v>
      </c>
      <c r="N707" s="7">
        <f t="shared" si="17"/>
        <v>0</v>
      </c>
    </row>
    <row r="708" spans="13:14">
      <c r="M708" s="7">
        <f t="shared" si="17"/>
        <v>0</v>
      </c>
      <c r="N708" s="7">
        <f t="shared" si="17"/>
        <v>0</v>
      </c>
    </row>
    <row r="709" spans="13:14">
      <c r="M709" s="7">
        <f t="shared" si="17"/>
        <v>0</v>
      </c>
      <c r="N709" s="7">
        <f t="shared" si="17"/>
        <v>0</v>
      </c>
    </row>
    <row r="710" spans="13:14">
      <c r="M710" s="7">
        <f t="shared" si="17"/>
        <v>0</v>
      </c>
      <c r="N710" s="7">
        <f t="shared" si="17"/>
        <v>0</v>
      </c>
    </row>
    <row r="711" spans="13:14">
      <c r="M711" s="7">
        <f t="shared" si="17"/>
        <v>0</v>
      </c>
      <c r="N711" s="7">
        <f t="shared" si="17"/>
        <v>0</v>
      </c>
    </row>
    <row r="712" spans="13:14">
      <c r="M712" s="7">
        <f t="shared" si="17"/>
        <v>0</v>
      </c>
      <c r="N712" s="7">
        <f t="shared" si="17"/>
        <v>0</v>
      </c>
    </row>
    <row r="713" spans="13:14">
      <c r="M713" s="7">
        <f t="shared" si="17"/>
        <v>0</v>
      </c>
      <c r="N713" s="7">
        <f t="shared" si="17"/>
        <v>0</v>
      </c>
    </row>
    <row r="714" spans="13:14">
      <c r="M714" s="7">
        <f t="shared" si="17"/>
        <v>0</v>
      </c>
      <c r="N714" s="7">
        <f t="shared" si="17"/>
        <v>0</v>
      </c>
    </row>
    <row r="715" spans="13:14">
      <c r="M715" s="7">
        <f t="shared" si="17"/>
        <v>0</v>
      </c>
      <c r="N715" s="7">
        <f t="shared" si="17"/>
        <v>0</v>
      </c>
    </row>
    <row r="716" spans="13:14">
      <c r="M716" s="7">
        <f t="shared" si="17"/>
        <v>0</v>
      </c>
      <c r="N716" s="7">
        <f t="shared" si="17"/>
        <v>0</v>
      </c>
    </row>
    <row r="717" spans="13:14">
      <c r="M717" s="7">
        <f t="shared" si="17"/>
        <v>0</v>
      </c>
      <c r="N717" s="7">
        <f t="shared" si="17"/>
        <v>0</v>
      </c>
    </row>
    <row r="718" spans="13:14">
      <c r="M718" s="7">
        <f t="shared" si="17"/>
        <v>0</v>
      </c>
      <c r="N718" s="7">
        <f t="shared" si="17"/>
        <v>0</v>
      </c>
    </row>
    <row r="719" spans="13:14">
      <c r="M719" s="7">
        <f t="shared" si="17"/>
        <v>0</v>
      </c>
      <c r="N719" s="7">
        <f t="shared" si="17"/>
        <v>0</v>
      </c>
    </row>
    <row r="720" spans="13:14">
      <c r="M720" s="7">
        <f t="shared" si="17"/>
        <v>0</v>
      </c>
      <c r="N720" s="7">
        <f t="shared" si="17"/>
        <v>0</v>
      </c>
    </row>
    <row r="721" spans="13:14">
      <c r="M721" s="7">
        <f t="shared" si="17"/>
        <v>0</v>
      </c>
      <c r="N721" s="7">
        <f t="shared" si="17"/>
        <v>0</v>
      </c>
    </row>
    <row r="722" spans="13:14">
      <c r="M722" s="7">
        <f t="shared" si="17"/>
        <v>0</v>
      </c>
      <c r="N722" s="7">
        <f t="shared" si="17"/>
        <v>0</v>
      </c>
    </row>
    <row r="723" spans="13:14">
      <c r="M723" s="7">
        <f t="shared" si="17"/>
        <v>0</v>
      </c>
      <c r="N723" s="7">
        <f t="shared" si="17"/>
        <v>0</v>
      </c>
    </row>
    <row r="724" spans="13:14">
      <c r="M724" s="7">
        <f t="shared" si="17"/>
        <v>0</v>
      </c>
      <c r="N724" s="7">
        <f t="shared" si="17"/>
        <v>0</v>
      </c>
    </row>
    <row r="725" spans="13:14">
      <c r="M725" s="7">
        <f t="shared" si="17"/>
        <v>0</v>
      </c>
      <c r="N725" s="7">
        <f t="shared" si="17"/>
        <v>0</v>
      </c>
    </row>
    <row r="726" spans="13:14">
      <c r="M726" s="7">
        <f t="shared" si="17"/>
        <v>0</v>
      </c>
      <c r="N726" s="7">
        <f t="shared" si="17"/>
        <v>0</v>
      </c>
    </row>
    <row r="727" spans="13:14">
      <c r="M727" s="7">
        <f t="shared" si="17"/>
        <v>0</v>
      </c>
      <c r="N727" s="7">
        <f t="shared" si="17"/>
        <v>0</v>
      </c>
    </row>
    <row r="728" spans="13:14">
      <c r="M728" s="7">
        <f t="shared" si="17"/>
        <v>0</v>
      </c>
      <c r="N728" s="7">
        <f t="shared" si="17"/>
        <v>0</v>
      </c>
    </row>
    <row r="729" spans="13:14">
      <c r="M729" s="7">
        <f t="shared" si="17"/>
        <v>0</v>
      </c>
      <c r="N729" s="7">
        <f t="shared" si="17"/>
        <v>0</v>
      </c>
    </row>
    <row r="730" spans="13:14">
      <c r="M730" s="7">
        <f t="shared" si="17"/>
        <v>0</v>
      </c>
      <c r="N730" s="7">
        <f t="shared" si="17"/>
        <v>0</v>
      </c>
    </row>
    <row r="731" spans="13:14">
      <c r="M731" s="7">
        <f t="shared" si="17"/>
        <v>0</v>
      </c>
      <c r="N731" s="7">
        <f t="shared" si="17"/>
        <v>0</v>
      </c>
    </row>
    <row r="732" spans="13:14">
      <c r="M732" s="7">
        <f t="shared" si="17"/>
        <v>0</v>
      </c>
      <c r="N732" s="7">
        <f t="shared" si="17"/>
        <v>0</v>
      </c>
    </row>
    <row r="733" spans="13:14">
      <c r="M733" s="7">
        <f t="shared" si="17"/>
        <v>0</v>
      </c>
      <c r="N733" s="7">
        <f t="shared" si="17"/>
        <v>0</v>
      </c>
    </row>
    <row r="734" spans="13:14">
      <c r="M734" s="7">
        <f t="shared" si="17"/>
        <v>0</v>
      </c>
      <c r="N734" s="7">
        <f t="shared" si="17"/>
        <v>0</v>
      </c>
    </row>
    <row r="735" spans="13:14">
      <c r="M735" s="7">
        <f t="shared" si="17"/>
        <v>0</v>
      </c>
      <c r="N735" s="7">
        <f t="shared" si="17"/>
        <v>0</v>
      </c>
    </row>
    <row r="736" spans="13:14">
      <c r="M736" s="7">
        <f t="shared" si="17"/>
        <v>0</v>
      </c>
      <c r="N736" s="7">
        <f t="shared" si="17"/>
        <v>0</v>
      </c>
    </row>
    <row r="737" spans="13:14">
      <c r="M737" s="7">
        <f t="shared" si="17"/>
        <v>0</v>
      </c>
      <c r="N737" s="7">
        <f t="shared" si="17"/>
        <v>0</v>
      </c>
    </row>
    <row r="738" spans="13:14">
      <c r="M738" s="7">
        <f t="shared" si="17"/>
        <v>0</v>
      </c>
      <c r="N738" s="7">
        <f t="shared" si="17"/>
        <v>0</v>
      </c>
    </row>
    <row r="739" spans="13:14">
      <c r="M739" s="7">
        <f t="shared" si="17"/>
        <v>0</v>
      </c>
      <c r="N739" s="7">
        <f t="shared" si="17"/>
        <v>0</v>
      </c>
    </row>
    <row r="740" spans="13:14">
      <c r="M740" s="7">
        <f t="shared" si="17"/>
        <v>0</v>
      </c>
      <c r="N740" s="7">
        <f t="shared" si="17"/>
        <v>0</v>
      </c>
    </row>
    <row r="741" spans="13:14">
      <c r="M741" s="7">
        <f t="shared" si="17"/>
        <v>0</v>
      </c>
      <c r="N741" s="7">
        <f t="shared" si="17"/>
        <v>0</v>
      </c>
    </row>
    <row r="742" spans="13:14">
      <c r="M742" s="7">
        <f t="shared" si="17"/>
        <v>0</v>
      </c>
      <c r="N742" s="7">
        <f t="shared" si="17"/>
        <v>0</v>
      </c>
    </row>
    <row r="743" spans="13:14">
      <c r="M743" s="7">
        <f t="shared" si="17"/>
        <v>0</v>
      </c>
      <c r="N743" s="7">
        <f t="shared" si="17"/>
        <v>0</v>
      </c>
    </row>
    <row r="744" spans="13:14">
      <c r="M744" s="7">
        <f t="shared" si="17"/>
        <v>0</v>
      </c>
      <c r="N744" s="7">
        <f t="shared" si="17"/>
        <v>0</v>
      </c>
    </row>
    <row r="745" spans="13:14">
      <c r="M745" s="7">
        <f t="shared" si="17"/>
        <v>0</v>
      </c>
      <c r="N745" s="7">
        <f t="shared" si="17"/>
        <v>0</v>
      </c>
    </row>
    <row r="746" spans="13:14">
      <c r="M746" s="7">
        <f t="shared" si="17"/>
        <v>0</v>
      </c>
      <c r="N746" s="7">
        <f t="shared" si="17"/>
        <v>0</v>
      </c>
    </row>
    <row r="747" spans="13:14">
      <c r="M747" s="7">
        <f t="shared" si="17"/>
        <v>0</v>
      </c>
      <c r="N747" s="7">
        <f t="shared" si="17"/>
        <v>0</v>
      </c>
    </row>
    <row r="748" spans="13:14">
      <c r="M748" s="7">
        <f t="shared" si="17"/>
        <v>0</v>
      </c>
      <c r="N748" s="7">
        <f t="shared" si="17"/>
        <v>0</v>
      </c>
    </row>
    <row r="749" spans="13:14">
      <c r="M749" s="7">
        <f t="shared" si="17"/>
        <v>0</v>
      </c>
      <c r="N749" s="7">
        <f t="shared" si="17"/>
        <v>0</v>
      </c>
    </row>
    <row r="750" spans="13:14">
      <c r="M750" s="7">
        <f t="shared" si="17"/>
        <v>0</v>
      </c>
      <c r="N750" s="7">
        <f t="shared" si="17"/>
        <v>0</v>
      </c>
    </row>
    <row r="751" spans="13:14">
      <c r="M751" s="7">
        <f t="shared" si="17"/>
        <v>0</v>
      </c>
      <c r="N751" s="7">
        <f t="shared" si="17"/>
        <v>0</v>
      </c>
    </row>
    <row r="752" spans="13:14">
      <c r="M752" s="7">
        <f t="shared" si="17"/>
        <v>0</v>
      </c>
      <c r="N752" s="7">
        <f t="shared" si="17"/>
        <v>0</v>
      </c>
    </row>
    <row r="753" spans="13:14">
      <c r="M753" s="7">
        <f t="shared" si="17"/>
        <v>0</v>
      </c>
      <c r="N753" s="7">
        <f t="shared" si="17"/>
        <v>0</v>
      </c>
    </row>
    <row r="754" spans="13:14">
      <c r="M754" s="7">
        <f t="shared" si="17"/>
        <v>0</v>
      </c>
      <c r="N754" s="7">
        <f t="shared" si="17"/>
        <v>0</v>
      </c>
    </row>
    <row r="755" spans="13:14">
      <c r="M755" s="7">
        <f t="shared" si="17"/>
        <v>0</v>
      </c>
      <c r="N755" s="7">
        <f t="shared" si="17"/>
        <v>0</v>
      </c>
    </row>
    <row r="756" spans="13:14">
      <c r="M756" s="7">
        <f t="shared" si="17"/>
        <v>0</v>
      </c>
      <c r="N756" s="7">
        <f t="shared" si="17"/>
        <v>0</v>
      </c>
    </row>
    <row r="757" spans="13:14">
      <c r="M757" s="7">
        <f t="shared" si="17"/>
        <v>0</v>
      </c>
      <c r="N757" s="7">
        <f t="shared" si="17"/>
        <v>0</v>
      </c>
    </row>
    <row r="758" spans="13:14">
      <c r="M758" s="7">
        <f t="shared" si="17"/>
        <v>0</v>
      </c>
      <c r="N758" s="7">
        <f t="shared" si="17"/>
        <v>0</v>
      </c>
    </row>
    <row r="759" spans="13:14">
      <c r="M759" s="7">
        <f t="shared" si="17"/>
        <v>0</v>
      </c>
      <c r="N759" s="7">
        <f t="shared" si="17"/>
        <v>0</v>
      </c>
    </row>
    <row r="760" spans="13:14">
      <c r="M760" s="7">
        <f t="shared" si="17"/>
        <v>0</v>
      </c>
      <c r="N760" s="7">
        <f t="shared" si="17"/>
        <v>0</v>
      </c>
    </row>
    <row r="761" spans="13:14">
      <c r="M761" s="7">
        <f t="shared" si="17"/>
        <v>0</v>
      </c>
      <c r="N761" s="7">
        <f t="shared" si="17"/>
        <v>0</v>
      </c>
    </row>
    <row r="762" spans="13:14">
      <c r="M762" s="7">
        <f t="shared" si="17"/>
        <v>0</v>
      </c>
      <c r="N762" s="7">
        <f t="shared" si="17"/>
        <v>0</v>
      </c>
    </row>
    <row r="763" spans="13:14">
      <c r="M763" s="7">
        <f t="shared" si="17"/>
        <v>0</v>
      </c>
      <c r="N763" s="7">
        <f t="shared" si="17"/>
        <v>0</v>
      </c>
    </row>
    <row r="764" spans="13:14">
      <c r="M764" s="7">
        <f t="shared" si="17"/>
        <v>0</v>
      </c>
      <c r="N764" s="7">
        <f t="shared" si="17"/>
        <v>0</v>
      </c>
    </row>
    <row r="765" spans="13:14">
      <c r="M765" s="7">
        <f t="shared" si="17"/>
        <v>0</v>
      </c>
      <c r="N765" s="7">
        <f t="shared" si="17"/>
        <v>0</v>
      </c>
    </row>
    <row r="766" spans="13:14">
      <c r="M766" s="7">
        <f t="shared" si="17"/>
        <v>0</v>
      </c>
      <c r="N766" s="7">
        <f t="shared" si="17"/>
        <v>0</v>
      </c>
    </row>
    <row r="767" spans="13:14">
      <c r="M767" s="7">
        <f t="shared" si="17"/>
        <v>0</v>
      </c>
      <c r="N767" s="7">
        <f t="shared" si="17"/>
        <v>0</v>
      </c>
    </row>
    <row r="768" spans="13:14">
      <c r="M768" s="7">
        <f t="shared" si="17"/>
        <v>0</v>
      </c>
      <c r="N768" s="7">
        <f t="shared" si="17"/>
        <v>0</v>
      </c>
    </row>
    <row r="769" spans="13:14">
      <c r="M769" s="7">
        <f t="shared" si="17"/>
        <v>0</v>
      </c>
      <c r="N769" s="7">
        <f t="shared" si="17"/>
        <v>0</v>
      </c>
    </row>
    <row r="770" spans="13:14">
      <c r="M770" s="7">
        <f t="shared" si="17"/>
        <v>0</v>
      </c>
      <c r="N770" s="7">
        <f t="shared" si="17"/>
        <v>0</v>
      </c>
    </row>
    <row r="771" spans="13:14">
      <c r="M771" s="7">
        <f t="shared" ref="M771:N834" si="18">B771-B770</f>
        <v>0</v>
      </c>
      <c r="N771" s="7">
        <f t="shared" si="18"/>
        <v>0</v>
      </c>
    </row>
    <row r="772" spans="13:14">
      <c r="M772" s="7">
        <f t="shared" si="18"/>
        <v>0</v>
      </c>
      <c r="N772" s="7">
        <f t="shared" si="18"/>
        <v>0</v>
      </c>
    </row>
    <row r="773" spans="13:14">
      <c r="M773" s="7">
        <f t="shared" si="18"/>
        <v>0</v>
      </c>
      <c r="N773" s="7">
        <f t="shared" si="18"/>
        <v>0</v>
      </c>
    </row>
    <row r="774" spans="13:14">
      <c r="M774" s="7">
        <f t="shared" si="18"/>
        <v>0</v>
      </c>
      <c r="N774" s="7">
        <f t="shared" si="18"/>
        <v>0</v>
      </c>
    </row>
    <row r="775" spans="13:14">
      <c r="M775" s="7">
        <f t="shared" si="18"/>
        <v>0</v>
      </c>
      <c r="N775" s="7">
        <f t="shared" si="18"/>
        <v>0</v>
      </c>
    </row>
    <row r="776" spans="13:14">
      <c r="M776" s="7">
        <f t="shared" si="18"/>
        <v>0</v>
      </c>
      <c r="N776" s="7">
        <f t="shared" si="18"/>
        <v>0</v>
      </c>
    </row>
    <row r="777" spans="13:14">
      <c r="M777" s="7">
        <f t="shared" si="18"/>
        <v>0</v>
      </c>
      <c r="N777" s="7">
        <f t="shared" si="18"/>
        <v>0</v>
      </c>
    </row>
    <row r="778" spans="13:14">
      <c r="M778" s="7">
        <f t="shared" si="18"/>
        <v>0</v>
      </c>
      <c r="N778" s="7">
        <f t="shared" si="18"/>
        <v>0</v>
      </c>
    </row>
    <row r="779" spans="13:14">
      <c r="M779" s="7">
        <f t="shared" si="18"/>
        <v>0</v>
      </c>
      <c r="N779" s="7">
        <f t="shared" si="18"/>
        <v>0</v>
      </c>
    </row>
    <row r="780" spans="13:14">
      <c r="M780" s="7">
        <f t="shared" si="18"/>
        <v>0</v>
      </c>
      <c r="N780" s="7">
        <f t="shared" si="18"/>
        <v>0</v>
      </c>
    </row>
    <row r="781" spans="13:14">
      <c r="M781" s="7">
        <f t="shared" si="18"/>
        <v>0</v>
      </c>
      <c r="N781" s="7">
        <f t="shared" si="18"/>
        <v>0</v>
      </c>
    </row>
    <row r="782" spans="13:14">
      <c r="M782" s="7">
        <f t="shared" si="18"/>
        <v>0</v>
      </c>
      <c r="N782" s="7">
        <f t="shared" si="18"/>
        <v>0</v>
      </c>
    </row>
    <row r="783" spans="13:14">
      <c r="M783" s="7">
        <f t="shared" si="18"/>
        <v>0</v>
      </c>
      <c r="N783" s="7">
        <f t="shared" si="18"/>
        <v>0</v>
      </c>
    </row>
    <row r="784" spans="13:14">
      <c r="M784" s="7">
        <f t="shared" si="18"/>
        <v>0</v>
      </c>
      <c r="N784" s="7">
        <f t="shared" si="18"/>
        <v>0</v>
      </c>
    </row>
    <row r="785" spans="13:14">
      <c r="M785" s="7">
        <f t="shared" si="18"/>
        <v>0</v>
      </c>
      <c r="N785" s="7">
        <f t="shared" si="18"/>
        <v>0</v>
      </c>
    </row>
    <row r="786" spans="13:14">
      <c r="M786" s="7">
        <f t="shared" si="18"/>
        <v>0</v>
      </c>
      <c r="N786" s="7">
        <f t="shared" si="18"/>
        <v>0</v>
      </c>
    </row>
    <row r="787" spans="13:14">
      <c r="M787" s="7">
        <f t="shared" si="18"/>
        <v>0</v>
      </c>
      <c r="N787" s="7">
        <f t="shared" si="18"/>
        <v>0</v>
      </c>
    </row>
    <row r="788" spans="13:14">
      <c r="M788" s="7">
        <f t="shared" si="18"/>
        <v>0</v>
      </c>
      <c r="N788" s="7">
        <f t="shared" si="18"/>
        <v>0</v>
      </c>
    </row>
    <row r="789" spans="13:14">
      <c r="M789" s="7">
        <f t="shared" si="18"/>
        <v>0</v>
      </c>
      <c r="N789" s="7">
        <f t="shared" si="18"/>
        <v>0</v>
      </c>
    </row>
    <row r="790" spans="13:14">
      <c r="M790" s="7">
        <f t="shared" si="18"/>
        <v>0</v>
      </c>
      <c r="N790" s="7">
        <f t="shared" si="18"/>
        <v>0</v>
      </c>
    </row>
    <row r="791" spans="13:14">
      <c r="M791" s="7">
        <f t="shared" si="18"/>
        <v>0</v>
      </c>
      <c r="N791" s="7">
        <f t="shared" si="18"/>
        <v>0</v>
      </c>
    </row>
    <row r="792" spans="13:14">
      <c r="M792" s="7">
        <f t="shared" si="18"/>
        <v>0</v>
      </c>
      <c r="N792" s="7">
        <f t="shared" si="18"/>
        <v>0</v>
      </c>
    </row>
    <row r="793" spans="13:14">
      <c r="M793" s="7">
        <f t="shared" si="18"/>
        <v>0</v>
      </c>
      <c r="N793" s="7">
        <f t="shared" si="18"/>
        <v>0</v>
      </c>
    </row>
    <row r="794" spans="13:14">
      <c r="M794" s="7">
        <f t="shared" si="18"/>
        <v>0</v>
      </c>
      <c r="N794" s="7">
        <f t="shared" si="18"/>
        <v>0</v>
      </c>
    </row>
    <row r="795" spans="13:14">
      <c r="M795" s="7">
        <f t="shared" si="18"/>
        <v>0</v>
      </c>
      <c r="N795" s="7">
        <f t="shared" si="18"/>
        <v>0</v>
      </c>
    </row>
    <row r="796" spans="13:14">
      <c r="M796" s="7">
        <f t="shared" si="18"/>
        <v>0</v>
      </c>
      <c r="N796" s="7">
        <f t="shared" si="18"/>
        <v>0</v>
      </c>
    </row>
    <row r="797" spans="13:14">
      <c r="M797" s="7">
        <f t="shared" si="18"/>
        <v>0</v>
      </c>
      <c r="N797" s="7">
        <f t="shared" si="18"/>
        <v>0</v>
      </c>
    </row>
    <row r="798" spans="13:14">
      <c r="M798" s="7">
        <f t="shared" si="18"/>
        <v>0</v>
      </c>
      <c r="N798" s="7">
        <f t="shared" si="18"/>
        <v>0</v>
      </c>
    </row>
    <row r="799" spans="13:14">
      <c r="M799" s="7">
        <f t="shared" si="18"/>
        <v>0</v>
      </c>
      <c r="N799" s="7">
        <f t="shared" si="18"/>
        <v>0</v>
      </c>
    </row>
    <row r="800" spans="13:14">
      <c r="M800" s="7">
        <f t="shared" si="18"/>
        <v>0</v>
      </c>
      <c r="N800" s="7">
        <f t="shared" si="18"/>
        <v>0</v>
      </c>
    </row>
    <row r="801" spans="13:14">
      <c r="M801" s="7">
        <f t="shared" si="18"/>
        <v>0</v>
      </c>
      <c r="N801" s="7">
        <f t="shared" si="18"/>
        <v>0</v>
      </c>
    </row>
    <row r="802" spans="13:14">
      <c r="M802" s="7">
        <f t="shared" si="18"/>
        <v>0</v>
      </c>
      <c r="N802" s="7">
        <f t="shared" si="18"/>
        <v>0</v>
      </c>
    </row>
    <row r="803" spans="13:14">
      <c r="M803" s="7">
        <f t="shared" si="18"/>
        <v>0</v>
      </c>
      <c r="N803" s="7">
        <f t="shared" si="18"/>
        <v>0</v>
      </c>
    </row>
    <row r="804" spans="13:14">
      <c r="M804" s="7">
        <f t="shared" si="18"/>
        <v>0</v>
      </c>
      <c r="N804" s="7">
        <f t="shared" si="18"/>
        <v>0</v>
      </c>
    </row>
    <row r="805" spans="13:14">
      <c r="M805" s="7">
        <f t="shared" si="18"/>
        <v>0</v>
      </c>
      <c r="N805" s="7">
        <f t="shared" si="18"/>
        <v>0</v>
      </c>
    </row>
    <row r="806" spans="13:14">
      <c r="M806" s="7">
        <f t="shared" si="18"/>
        <v>0</v>
      </c>
      <c r="N806" s="7">
        <f t="shared" si="18"/>
        <v>0</v>
      </c>
    </row>
    <row r="807" spans="13:14">
      <c r="M807" s="7">
        <f t="shared" si="18"/>
        <v>0</v>
      </c>
      <c r="N807" s="7">
        <f t="shared" si="18"/>
        <v>0</v>
      </c>
    </row>
    <row r="808" spans="13:14">
      <c r="M808" s="7">
        <f t="shared" si="18"/>
        <v>0</v>
      </c>
      <c r="N808" s="7">
        <f t="shared" si="18"/>
        <v>0</v>
      </c>
    </row>
    <row r="809" spans="13:14">
      <c r="M809" s="7">
        <f t="shared" si="18"/>
        <v>0</v>
      </c>
      <c r="N809" s="7">
        <f t="shared" si="18"/>
        <v>0</v>
      </c>
    </row>
    <row r="810" spans="13:14">
      <c r="M810" s="7">
        <f t="shared" si="18"/>
        <v>0</v>
      </c>
      <c r="N810" s="7">
        <f t="shared" si="18"/>
        <v>0</v>
      </c>
    </row>
    <row r="811" spans="13:14">
      <c r="M811" s="7">
        <f t="shared" si="18"/>
        <v>0</v>
      </c>
      <c r="N811" s="7">
        <f t="shared" si="18"/>
        <v>0</v>
      </c>
    </row>
    <row r="812" spans="13:14">
      <c r="M812" s="7">
        <f t="shared" si="18"/>
        <v>0</v>
      </c>
      <c r="N812" s="7">
        <f t="shared" si="18"/>
        <v>0</v>
      </c>
    </row>
    <row r="813" spans="13:14">
      <c r="M813" s="7">
        <f t="shared" si="18"/>
        <v>0</v>
      </c>
      <c r="N813" s="7">
        <f t="shared" si="18"/>
        <v>0</v>
      </c>
    </row>
    <row r="814" spans="13:14">
      <c r="M814" s="7">
        <f t="shared" si="18"/>
        <v>0</v>
      </c>
      <c r="N814" s="7">
        <f t="shared" si="18"/>
        <v>0</v>
      </c>
    </row>
    <row r="815" spans="13:14">
      <c r="M815" s="7">
        <f t="shared" si="18"/>
        <v>0</v>
      </c>
      <c r="N815" s="7">
        <f t="shared" si="18"/>
        <v>0</v>
      </c>
    </row>
    <row r="816" spans="13:14">
      <c r="M816" s="7">
        <f t="shared" si="18"/>
        <v>0</v>
      </c>
      <c r="N816" s="7">
        <f t="shared" si="18"/>
        <v>0</v>
      </c>
    </row>
    <row r="817" spans="13:14">
      <c r="M817" s="7">
        <f t="shared" si="18"/>
        <v>0</v>
      </c>
      <c r="N817" s="7">
        <f t="shared" si="18"/>
        <v>0</v>
      </c>
    </row>
    <row r="818" spans="13:14">
      <c r="M818" s="7">
        <f t="shared" si="18"/>
        <v>0</v>
      </c>
      <c r="N818" s="7">
        <f t="shared" si="18"/>
        <v>0</v>
      </c>
    </row>
    <row r="819" spans="13:14">
      <c r="M819" s="7">
        <f t="shared" si="18"/>
        <v>0</v>
      </c>
      <c r="N819" s="7">
        <f t="shared" si="18"/>
        <v>0</v>
      </c>
    </row>
    <row r="820" spans="13:14">
      <c r="M820" s="7">
        <f t="shared" si="18"/>
        <v>0</v>
      </c>
      <c r="N820" s="7">
        <f t="shared" si="18"/>
        <v>0</v>
      </c>
    </row>
    <row r="821" spans="13:14">
      <c r="M821" s="7">
        <f t="shared" si="18"/>
        <v>0</v>
      </c>
      <c r="N821" s="7">
        <f t="shared" si="18"/>
        <v>0</v>
      </c>
    </row>
    <row r="822" spans="13:14">
      <c r="M822" s="7">
        <f t="shared" si="18"/>
        <v>0</v>
      </c>
      <c r="N822" s="7">
        <f t="shared" si="18"/>
        <v>0</v>
      </c>
    </row>
    <row r="823" spans="13:14">
      <c r="M823" s="7">
        <f t="shared" si="18"/>
        <v>0</v>
      </c>
      <c r="N823" s="7">
        <f t="shared" si="18"/>
        <v>0</v>
      </c>
    </row>
    <row r="824" spans="13:14">
      <c r="M824" s="7">
        <f t="shared" si="18"/>
        <v>0</v>
      </c>
      <c r="N824" s="7">
        <f t="shared" si="18"/>
        <v>0</v>
      </c>
    </row>
    <row r="825" spans="13:14">
      <c r="M825" s="7">
        <f t="shared" si="18"/>
        <v>0</v>
      </c>
      <c r="N825" s="7">
        <f t="shared" si="18"/>
        <v>0</v>
      </c>
    </row>
    <row r="826" spans="13:14">
      <c r="M826" s="7">
        <f t="shared" si="18"/>
        <v>0</v>
      </c>
      <c r="N826" s="7">
        <f t="shared" si="18"/>
        <v>0</v>
      </c>
    </row>
    <row r="827" spans="13:14">
      <c r="M827" s="7">
        <f t="shared" si="18"/>
        <v>0</v>
      </c>
      <c r="N827" s="7">
        <f t="shared" si="18"/>
        <v>0</v>
      </c>
    </row>
    <row r="828" spans="13:14">
      <c r="M828" s="7">
        <f t="shared" si="18"/>
        <v>0</v>
      </c>
      <c r="N828" s="7">
        <f t="shared" si="18"/>
        <v>0</v>
      </c>
    </row>
    <row r="829" spans="13:14">
      <c r="M829" s="7">
        <f t="shared" si="18"/>
        <v>0</v>
      </c>
      <c r="N829" s="7">
        <f t="shared" si="18"/>
        <v>0</v>
      </c>
    </row>
    <row r="830" spans="13:14">
      <c r="M830" s="7">
        <f t="shared" si="18"/>
        <v>0</v>
      </c>
      <c r="N830" s="7">
        <f t="shared" si="18"/>
        <v>0</v>
      </c>
    </row>
    <row r="831" spans="13:14">
      <c r="M831" s="7">
        <f t="shared" si="18"/>
        <v>0</v>
      </c>
      <c r="N831" s="7">
        <f t="shared" si="18"/>
        <v>0</v>
      </c>
    </row>
    <row r="832" spans="13:14">
      <c r="M832" s="7">
        <f t="shared" si="18"/>
        <v>0</v>
      </c>
      <c r="N832" s="7">
        <f t="shared" si="18"/>
        <v>0</v>
      </c>
    </row>
    <row r="833" spans="13:14">
      <c r="M833" s="7">
        <f t="shared" si="18"/>
        <v>0</v>
      </c>
      <c r="N833" s="7">
        <f t="shared" si="18"/>
        <v>0</v>
      </c>
    </row>
    <row r="834" spans="13:14">
      <c r="M834" s="7">
        <f t="shared" si="18"/>
        <v>0</v>
      </c>
      <c r="N834" s="7">
        <f t="shared" si="18"/>
        <v>0</v>
      </c>
    </row>
    <row r="835" spans="13:14">
      <c r="M835" s="7">
        <f t="shared" ref="M835:N898" si="19">B835-B834</f>
        <v>0</v>
      </c>
      <c r="N835" s="7">
        <f t="shared" si="19"/>
        <v>0</v>
      </c>
    </row>
    <row r="836" spans="13:14">
      <c r="M836" s="7">
        <f t="shared" si="19"/>
        <v>0</v>
      </c>
      <c r="N836" s="7">
        <f t="shared" si="19"/>
        <v>0</v>
      </c>
    </row>
    <row r="837" spans="13:14">
      <c r="M837" s="7">
        <f t="shared" si="19"/>
        <v>0</v>
      </c>
      <c r="N837" s="7">
        <f t="shared" si="19"/>
        <v>0</v>
      </c>
    </row>
    <row r="838" spans="13:14">
      <c r="M838" s="7">
        <f t="shared" si="19"/>
        <v>0</v>
      </c>
      <c r="N838" s="7">
        <f t="shared" si="19"/>
        <v>0</v>
      </c>
    </row>
    <row r="839" spans="13:14">
      <c r="M839" s="7">
        <f t="shared" si="19"/>
        <v>0</v>
      </c>
      <c r="N839" s="7">
        <f t="shared" si="19"/>
        <v>0</v>
      </c>
    </row>
    <row r="840" spans="13:14">
      <c r="M840" s="7">
        <f t="shared" si="19"/>
        <v>0</v>
      </c>
      <c r="N840" s="7">
        <f t="shared" si="19"/>
        <v>0</v>
      </c>
    </row>
    <row r="841" spans="13:14">
      <c r="M841" s="7">
        <f t="shared" si="19"/>
        <v>0</v>
      </c>
      <c r="N841" s="7">
        <f t="shared" si="19"/>
        <v>0</v>
      </c>
    </row>
    <row r="842" spans="13:14">
      <c r="M842" s="7">
        <f t="shared" si="19"/>
        <v>0</v>
      </c>
      <c r="N842" s="7">
        <f t="shared" si="19"/>
        <v>0</v>
      </c>
    </row>
    <row r="843" spans="13:14">
      <c r="M843" s="7">
        <f t="shared" si="19"/>
        <v>0</v>
      </c>
      <c r="N843" s="7">
        <f t="shared" si="19"/>
        <v>0</v>
      </c>
    </row>
    <row r="844" spans="13:14">
      <c r="M844" s="7">
        <f t="shared" si="19"/>
        <v>0</v>
      </c>
      <c r="N844" s="7">
        <f t="shared" si="19"/>
        <v>0</v>
      </c>
    </row>
    <row r="845" spans="13:14">
      <c r="M845" s="7">
        <f t="shared" si="19"/>
        <v>0</v>
      </c>
      <c r="N845" s="7">
        <f t="shared" si="19"/>
        <v>0</v>
      </c>
    </row>
    <row r="846" spans="13:14">
      <c r="M846" s="7">
        <f t="shared" si="19"/>
        <v>0</v>
      </c>
      <c r="N846" s="7">
        <f t="shared" si="19"/>
        <v>0</v>
      </c>
    </row>
    <row r="847" spans="13:14">
      <c r="M847" s="7">
        <f t="shared" si="19"/>
        <v>0</v>
      </c>
      <c r="N847" s="7">
        <f t="shared" si="19"/>
        <v>0</v>
      </c>
    </row>
    <row r="848" spans="13:14">
      <c r="M848" s="7">
        <f t="shared" si="19"/>
        <v>0</v>
      </c>
      <c r="N848" s="7">
        <f t="shared" si="19"/>
        <v>0</v>
      </c>
    </row>
    <row r="849" spans="13:14">
      <c r="M849" s="7">
        <f t="shared" si="19"/>
        <v>0</v>
      </c>
      <c r="N849" s="7">
        <f t="shared" si="19"/>
        <v>0</v>
      </c>
    </row>
    <row r="850" spans="13:14">
      <c r="M850" s="7">
        <f t="shared" si="19"/>
        <v>0</v>
      </c>
      <c r="N850" s="7">
        <f t="shared" si="19"/>
        <v>0</v>
      </c>
    </row>
    <row r="851" spans="13:14">
      <c r="M851" s="7">
        <f t="shared" si="19"/>
        <v>0</v>
      </c>
      <c r="N851" s="7">
        <f t="shared" si="19"/>
        <v>0</v>
      </c>
    </row>
    <row r="852" spans="13:14">
      <c r="M852" s="7">
        <f t="shared" si="19"/>
        <v>0</v>
      </c>
      <c r="N852" s="7">
        <f t="shared" si="19"/>
        <v>0</v>
      </c>
    </row>
    <row r="853" spans="13:14">
      <c r="M853" s="7">
        <f t="shared" si="19"/>
        <v>0</v>
      </c>
      <c r="N853" s="7">
        <f t="shared" si="19"/>
        <v>0</v>
      </c>
    </row>
    <row r="854" spans="13:14">
      <c r="M854" s="7">
        <f t="shared" si="19"/>
        <v>0</v>
      </c>
      <c r="N854" s="7">
        <f t="shared" si="19"/>
        <v>0</v>
      </c>
    </row>
    <row r="855" spans="13:14">
      <c r="M855" s="7">
        <f t="shared" si="19"/>
        <v>0</v>
      </c>
      <c r="N855" s="7">
        <f t="shared" si="19"/>
        <v>0</v>
      </c>
    </row>
    <row r="856" spans="13:14">
      <c r="M856" s="7">
        <f t="shared" si="19"/>
        <v>0</v>
      </c>
      <c r="N856" s="7">
        <f t="shared" si="19"/>
        <v>0</v>
      </c>
    </row>
    <row r="857" spans="13:14">
      <c r="M857" s="7">
        <f t="shared" si="19"/>
        <v>0</v>
      </c>
      <c r="N857" s="7">
        <f t="shared" si="19"/>
        <v>0</v>
      </c>
    </row>
    <row r="858" spans="13:14">
      <c r="M858" s="7">
        <f t="shared" si="19"/>
        <v>0</v>
      </c>
      <c r="N858" s="7">
        <f t="shared" si="19"/>
        <v>0</v>
      </c>
    </row>
    <row r="859" spans="13:14">
      <c r="M859" s="7">
        <f t="shared" si="19"/>
        <v>0</v>
      </c>
      <c r="N859" s="7">
        <f t="shared" si="19"/>
        <v>0</v>
      </c>
    </row>
    <row r="860" spans="13:14">
      <c r="M860" s="7">
        <f t="shared" si="19"/>
        <v>0</v>
      </c>
      <c r="N860" s="7">
        <f t="shared" si="19"/>
        <v>0</v>
      </c>
    </row>
    <row r="861" spans="13:14">
      <c r="M861" s="7">
        <f t="shared" si="19"/>
        <v>0</v>
      </c>
      <c r="N861" s="7">
        <f t="shared" si="19"/>
        <v>0</v>
      </c>
    </row>
    <row r="862" spans="13:14">
      <c r="M862" s="7">
        <f t="shared" si="19"/>
        <v>0</v>
      </c>
      <c r="N862" s="7">
        <f t="shared" si="19"/>
        <v>0</v>
      </c>
    </row>
    <row r="863" spans="13:14">
      <c r="M863" s="7">
        <f t="shared" si="19"/>
        <v>0</v>
      </c>
      <c r="N863" s="7">
        <f t="shared" si="19"/>
        <v>0</v>
      </c>
    </row>
    <row r="864" spans="13:14">
      <c r="M864" s="7">
        <f t="shared" si="19"/>
        <v>0</v>
      </c>
      <c r="N864" s="7">
        <f t="shared" si="19"/>
        <v>0</v>
      </c>
    </row>
    <row r="865" spans="13:14">
      <c r="M865" s="7">
        <f t="shared" si="19"/>
        <v>0</v>
      </c>
      <c r="N865" s="7">
        <f t="shared" si="19"/>
        <v>0</v>
      </c>
    </row>
    <row r="866" spans="13:14">
      <c r="M866" s="7">
        <f t="shared" si="19"/>
        <v>0</v>
      </c>
      <c r="N866" s="7">
        <f t="shared" si="19"/>
        <v>0</v>
      </c>
    </row>
    <row r="867" spans="13:14">
      <c r="M867" s="7">
        <f t="shared" si="19"/>
        <v>0</v>
      </c>
      <c r="N867" s="7">
        <f t="shared" si="19"/>
        <v>0</v>
      </c>
    </row>
    <row r="868" spans="13:14">
      <c r="M868" s="7">
        <f t="shared" si="19"/>
        <v>0</v>
      </c>
      <c r="N868" s="7">
        <f t="shared" si="19"/>
        <v>0</v>
      </c>
    </row>
    <row r="869" spans="13:14">
      <c r="M869" s="7">
        <f t="shared" si="19"/>
        <v>0</v>
      </c>
      <c r="N869" s="7">
        <f t="shared" si="19"/>
        <v>0</v>
      </c>
    </row>
    <row r="870" spans="13:14">
      <c r="M870" s="7">
        <f t="shared" si="19"/>
        <v>0</v>
      </c>
      <c r="N870" s="7">
        <f t="shared" si="19"/>
        <v>0</v>
      </c>
    </row>
    <row r="871" spans="13:14">
      <c r="M871" s="7">
        <f t="shared" si="19"/>
        <v>0</v>
      </c>
      <c r="N871" s="7">
        <f t="shared" si="19"/>
        <v>0</v>
      </c>
    </row>
    <row r="872" spans="13:14">
      <c r="M872" s="7">
        <f t="shared" si="19"/>
        <v>0</v>
      </c>
      <c r="N872" s="7">
        <f t="shared" si="19"/>
        <v>0</v>
      </c>
    </row>
    <row r="873" spans="13:14">
      <c r="M873" s="7">
        <f t="shared" si="19"/>
        <v>0</v>
      </c>
      <c r="N873" s="7">
        <f t="shared" si="19"/>
        <v>0</v>
      </c>
    </row>
    <row r="874" spans="13:14">
      <c r="M874" s="7">
        <f t="shared" si="19"/>
        <v>0</v>
      </c>
      <c r="N874" s="7">
        <f t="shared" si="19"/>
        <v>0</v>
      </c>
    </row>
    <row r="875" spans="13:14">
      <c r="M875" s="7">
        <f t="shared" si="19"/>
        <v>0</v>
      </c>
      <c r="N875" s="7">
        <f t="shared" si="19"/>
        <v>0</v>
      </c>
    </row>
    <row r="876" spans="13:14">
      <c r="M876" s="7">
        <f t="shared" si="19"/>
        <v>0</v>
      </c>
      <c r="N876" s="7">
        <f t="shared" si="19"/>
        <v>0</v>
      </c>
    </row>
    <row r="877" spans="13:14">
      <c r="M877" s="7">
        <f t="shared" si="19"/>
        <v>0</v>
      </c>
      <c r="N877" s="7">
        <f t="shared" si="19"/>
        <v>0</v>
      </c>
    </row>
    <row r="878" spans="13:14">
      <c r="M878" s="7">
        <f t="shared" si="19"/>
        <v>0</v>
      </c>
      <c r="N878" s="7">
        <f t="shared" si="19"/>
        <v>0</v>
      </c>
    </row>
    <row r="879" spans="13:14">
      <c r="M879" s="7">
        <f t="shared" si="19"/>
        <v>0</v>
      </c>
      <c r="N879" s="7">
        <f t="shared" si="19"/>
        <v>0</v>
      </c>
    </row>
    <row r="880" spans="13:14">
      <c r="M880" s="7">
        <f t="shared" si="19"/>
        <v>0</v>
      </c>
      <c r="N880" s="7">
        <f t="shared" si="19"/>
        <v>0</v>
      </c>
    </row>
    <row r="881" spans="13:14">
      <c r="M881" s="7">
        <f t="shared" si="19"/>
        <v>0</v>
      </c>
      <c r="N881" s="7">
        <f t="shared" si="19"/>
        <v>0</v>
      </c>
    </row>
    <row r="882" spans="13:14">
      <c r="M882" s="7">
        <f t="shared" si="19"/>
        <v>0</v>
      </c>
      <c r="N882" s="7">
        <f t="shared" si="19"/>
        <v>0</v>
      </c>
    </row>
    <row r="883" spans="13:14">
      <c r="M883" s="7">
        <f t="shared" si="19"/>
        <v>0</v>
      </c>
      <c r="N883" s="7">
        <f t="shared" si="19"/>
        <v>0</v>
      </c>
    </row>
    <row r="884" spans="13:14">
      <c r="M884" s="7">
        <f t="shared" si="19"/>
        <v>0</v>
      </c>
      <c r="N884" s="7">
        <f t="shared" si="19"/>
        <v>0</v>
      </c>
    </row>
    <row r="885" spans="13:14">
      <c r="M885" s="7">
        <f t="shared" si="19"/>
        <v>0</v>
      </c>
      <c r="N885" s="7">
        <f t="shared" si="19"/>
        <v>0</v>
      </c>
    </row>
    <row r="886" spans="13:14">
      <c r="M886" s="7">
        <f t="shared" si="19"/>
        <v>0</v>
      </c>
      <c r="N886" s="7">
        <f t="shared" si="19"/>
        <v>0</v>
      </c>
    </row>
    <row r="887" spans="13:14">
      <c r="M887" s="7">
        <f t="shared" si="19"/>
        <v>0</v>
      </c>
      <c r="N887" s="7">
        <f t="shared" si="19"/>
        <v>0</v>
      </c>
    </row>
    <row r="888" spans="13:14">
      <c r="M888" s="7">
        <f t="shared" si="19"/>
        <v>0</v>
      </c>
      <c r="N888" s="7">
        <f t="shared" si="19"/>
        <v>0</v>
      </c>
    </row>
    <row r="889" spans="13:14">
      <c r="M889" s="7">
        <f t="shared" si="19"/>
        <v>0</v>
      </c>
      <c r="N889" s="7">
        <f t="shared" si="19"/>
        <v>0</v>
      </c>
    </row>
    <row r="890" spans="13:14">
      <c r="M890" s="7">
        <f t="shared" si="19"/>
        <v>0</v>
      </c>
      <c r="N890" s="7">
        <f t="shared" si="19"/>
        <v>0</v>
      </c>
    </row>
    <row r="891" spans="13:14">
      <c r="M891" s="7">
        <f t="shared" si="19"/>
        <v>0</v>
      </c>
      <c r="N891" s="7">
        <f t="shared" si="19"/>
        <v>0</v>
      </c>
    </row>
    <row r="892" spans="13:14">
      <c r="M892" s="7">
        <f t="shared" si="19"/>
        <v>0</v>
      </c>
      <c r="N892" s="7">
        <f t="shared" si="19"/>
        <v>0</v>
      </c>
    </row>
    <row r="893" spans="13:14">
      <c r="M893" s="7">
        <f t="shared" si="19"/>
        <v>0</v>
      </c>
      <c r="N893" s="7">
        <f t="shared" si="19"/>
        <v>0</v>
      </c>
    </row>
    <row r="894" spans="13:14">
      <c r="M894" s="7">
        <f t="shared" si="19"/>
        <v>0</v>
      </c>
      <c r="N894" s="7">
        <f t="shared" si="19"/>
        <v>0</v>
      </c>
    </row>
    <row r="895" spans="13:14">
      <c r="M895" s="7">
        <f t="shared" si="19"/>
        <v>0</v>
      </c>
      <c r="N895" s="7">
        <f t="shared" si="19"/>
        <v>0</v>
      </c>
    </row>
    <row r="896" spans="13:14">
      <c r="M896" s="7">
        <f t="shared" si="19"/>
        <v>0</v>
      </c>
      <c r="N896" s="7">
        <f t="shared" si="19"/>
        <v>0</v>
      </c>
    </row>
    <row r="897" spans="13:14">
      <c r="M897" s="7">
        <f t="shared" si="19"/>
        <v>0</v>
      </c>
      <c r="N897" s="7">
        <f t="shared" si="19"/>
        <v>0</v>
      </c>
    </row>
    <row r="898" spans="13:14">
      <c r="M898" s="7">
        <f t="shared" si="19"/>
        <v>0</v>
      </c>
      <c r="N898" s="7">
        <f t="shared" si="19"/>
        <v>0</v>
      </c>
    </row>
    <row r="899" spans="13:14">
      <c r="M899" s="7">
        <f t="shared" ref="M899:N962" si="20">B899-B898</f>
        <v>0</v>
      </c>
      <c r="N899" s="7">
        <f t="shared" si="20"/>
        <v>0</v>
      </c>
    </row>
    <row r="900" spans="13:14">
      <c r="M900" s="7">
        <f t="shared" si="20"/>
        <v>0</v>
      </c>
      <c r="N900" s="7">
        <f t="shared" si="20"/>
        <v>0</v>
      </c>
    </row>
    <row r="901" spans="13:14">
      <c r="M901" s="7">
        <f t="shared" si="20"/>
        <v>0</v>
      </c>
      <c r="N901" s="7">
        <f t="shared" si="20"/>
        <v>0</v>
      </c>
    </row>
    <row r="902" spans="13:14">
      <c r="M902" s="7">
        <f t="shared" si="20"/>
        <v>0</v>
      </c>
      <c r="N902" s="7">
        <f t="shared" si="20"/>
        <v>0</v>
      </c>
    </row>
    <row r="903" spans="13:14">
      <c r="M903" s="7">
        <f t="shared" si="20"/>
        <v>0</v>
      </c>
      <c r="N903" s="7">
        <f t="shared" si="20"/>
        <v>0</v>
      </c>
    </row>
    <row r="904" spans="13:14">
      <c r="M904" s="7">
        <f t="shared" si="20"/>
        <v>0</v>
      </c>
      <c r="N904" s="7">
        <f t="shared" si="20"/>
        <v>0</v>
      </c>
    </row>
    <row r="905" spans="13:14">
      <c r="M905" s="7">
        <f t="shared" si="20"/>
        <v>0</v>
      </c>
      <c r="N905" s="7">
        <f t="shared" si="20"/>
        <v>0</v>
      </c>
    </row>
    <row r="906" spans="13:14">
      <c r="M906" s="7">
        <f t="shared" si="20"/>
        <v>0</v>
      </c>
      <c r="N906" s="7">
        <f t="shared" si="20"/>
        <v>0</v>
      </c>
    </row>
    <row r="907" spans="13:14">
      <c r="M907" s="7">
        <f t="shared" si="20"/>
        <v>0</v>
      </c>
      <c r="N907" s="7">
        <f t="shared" si="20"/>
        <v>0</v>
      </c>
    </row>
    <row r="908" spans="13:14">
      <c r="M908" s="7">
        <f t="shared" si="20"/>
        <v>0</v>
      </c>
      <c r="N908" s="7">
        <f t="shared" si="20"/>
        <v>0</v>
      </c>
    </row>
    <row r="909" spans="13:14">
      <c r="M909" s="7">
        <f t="shared" si="20"/>
        <v>0</v>
      </c>
      <c r="N909" s="7">
        <f t="shared" si="20"/>
        <v>0</v>
      </c>
    </row>
    <row r="910" spans="13:14">
      <c r="M910" s="7">
        <f t="shared" si="20"/>
        <v>0</v>
      </c>
      <c r="N910" s="7">
        <f t="shared" si="20"/>
        <v>0</v>
      </c>
    </row>
    <row r="911" spans="13:14">
      <c r="M911" s="7">
        <f t="shared" si="20"/>
        <v>0</v>
      </c>
      <c r="N911" s="7">
        <f t="shared" si="20"/>
        <v>0</v>
      </c>
    </row>
    <row r="912" spans="13:14">
      <c r="M912" s="7">
        <f t="shared" si="20"/>
        <v>0</v>
      </c>
      <c r="N912" s="7">
        <f t="shared" si="20"/>
        <v>0</v>
      </c>
    </row>
    <row r="913" spans="13:14">
      <c r="M913" s="7">
        <f t="shared" si="20"/>
        <v>0</v>
      </c>
      <c r="N913" s="7">
        <f t="shared" si="20"/>
        <v>0</v>
      </c>
    </row>
    <row r="914" spans="13:14">
      <c r="M914" s="7">
        <f t="shared" si="20"/>
        <v>0</v>
      </c>
      <c r="N914" s="7">
        <f t="shared" si="20"/>
        <v>0</v>
      </c>
    </row>
    <row r="915" spans="13:14">
      <c r="M915" s="7">
        <f t="shared" si="20"/>
        <v>0</v>
      </c>
      <c r="N915" s="7">
        <f t="shared" si="20"/>
        <v>0</v>
      </c>
    </row>
    <row r="916" spans="13:14">
      <c r="M916" s="7">
        <f t="shared" si="20"/>
        <v>0</v>
      </c>
      <c r="N916" s="7">
        <f t="shared" si="20"/>
        <v>0</v>
      </c>
    </row>
    <row r="917" spans="13:14">
      <c r="M917" s="7">
        <f t="shared" si="20"/>
        <v>0</v>
      </c>
      <c r="N917" s="7">
        <f t="shared" si="20"/>
        <v>0</v>
      </c>
    </row>
    <row r="918" spans="13:14">
      <c r="M918" s="7">
        <f t="shared" si="20"/>
        <v>0</v>
      </c>
      <c r="N918" s="7">
        <f t="shared" si="20"/>
        <v>0</v>
      </c>
    </row>
    <row r="919" spans="13:14">
      <c r="M919" s="7">
        <f t="shared" si="20"/>
        <v>0</v>
      </c>
      <c r="N919" s="7">
        <f t="shared" si="20"/>
        <v>0</v>
      </c>
    </row>
    <row r="920" spans="13:14">
      <c r="M920" s="7">
        <f t="shared" si="20"/>
        <v>0</v>
      </c>
      <c r="N920" s="7">
        <f t="shared" si="20"/>
        <v>0</v>
      </c>
    </row>
    <row r="921" spans="13:14">
      <c r="M921" s="7">
        <f t="shared" si="20"/>
        <v>0</v>
      </c>
      <c r="N921" s="7">
        <f t="shared" si="20"/>
        <v>0</v>
      </c>
    </row>
    <row r="922" spans="13:14">
      <c r="M922" s="7">
        <f t="shared" si="20"/>
        <v>0</v>
      </c>
      <c r="N922" s="7">
        <f t="shared" si="20"/>
        <v>0</v>
      </c>
    </row>
    <row r="923" spans="13:14">
      <c r="M923" s="7">
        <f t="shared" si="20"/>
        <v>0</v>
      </c>
      <c r="N923" s="7">
        <f t="shared" si="20"/>
        <v>0</v>
      </c>
    </row>
    <row r="924" spans="13:14">
      <c r="M924" s="7">
        <f t="shared" si="20"/>
        <v>0</v>
      </c>
      <c r="N924" s="7">
        <f t="shared" si="20"/>
        <v>0</v>
      </c>
    </row>
    <row r="925" spans="13:14">
      <c r="M925" s="7">
        <f t="shared" si="20"/>
        <v>0</v>
      </c>
      <c r="N925" s="7">
        <f t="shared" si="20"/>
        <v>0</v>
      </c>
    </row>
    <row r="926" spans="13:14">
      <c r="M926" s="7">
        <f t="shared" si="20"/>
        <v>0</v>
      </c>
      <c r="N926" s="7">
        <f t="shared" si="20"/>
        <v>0</v>
      </c>
    </row>
    <row r="927" spans="13:14">
      <c r="M927" s="7">
        <f t="shared" si="20"/>
        <v>0</v>
      </c>
      <c r="N927" s="7">
        <f t="shared" si="20"/>
        <v>0</v>
      </c>
    </row>
    <row r="928" spans="13:14">
      <c r="M928" s="7">
        <f t="shared" si="20"/>
        <v>0</v>
      </c>
      <c r="N928" s="7">
        <f t="shared" si="20"/>
        <v>0</v>
      </c>
    </row>
    <row r="929" spans="13:14">
      <c r="M929" s="7">
        <f t="shared" si="20"/>
        <v>0</v>
      </c>
      <c r="N929" s="7">
        <f t="shared" si="20"/>
        <v>0</v>
      </c>
    </row>
    <row r="930" spans="13:14">
      <c r="M930" s="7">
        <f t="shared" si="20"/>
        <v>0</v>
      </c>
      <c r="N930" s="7">
        <f t="shared" si="20"/>
        <v>0</v>
      </c>
    </row>
    <row r="931" spans="13:14">
      <c r="M931" s="7">
        <f t="shared" si="20"/>
        <v>0</v>
      </c>
      <c r="N931" s="7">
        <f t="shared" si="20"/>
        <v>0</v>
      </c>
    </row>
    <row r="932" spans="13:14">
      <c r="M932" s="7">
        <f t="shared" si="20"/>
        <v>0</v>
      </c>
      <c r="N932" s="7">
        <f t="shared" si="20"/>
        <v>0</v>
      </c>
    </row>
    <row r="933" spans="13:14">
      <c r="M933" s="7">
        <f t="shared" si="20"/>
        <v>0</v>
      </c>
      <c r="N933" s="7">
        <f t="shared" si="20"/>
        <v>0</v>
      </c>
    </row>
    <row r="934" spans="13:14">
      <c r="M934" s="7">
        <f t="shared" si="20"/>
        <v>0</v>
      </c>
      <c r="N934" s="7">
        <f t="shared" si="20"/>
        <v>0</v>
      </c>
    </row>
    <row r="935" spans="13:14">
      <c r="M935" s="7">
        <f t="shared" si="20"/>
        <v>0</v>
      </c>
      <c r="N935" s="7">
        <f t="shared" si="20"/>
        <v>0</v>
      </c>
    </row>
    <row r="936" spans="13:14">
      <c r="M936" s="7">
        <f t="shared" si="20"/>
        <v>0</v>
      </c>
      <c r="N936" s="7">
        <f t="shared" si="20"/>
        <v>0</v>
      </c>
    </row>
    <row r="937" spans="13:14">
      <c r="M937" s="7">
        <f t="shared" si="20"/>
        <v>0</v>
      </c>
      <c r="N937" s="7">
        <f t="shared" si="20"/>
        <v>0</v>
      </c>
    </row>
    <row r="938" spans="13:14">
      <c r="M938" s="7">
        <f t="shared" si="20"/>
        <v>0</v>
      </c>
      <c r="N938" s="7">
        <f t="shared" si="20"/>
        <v>0</v>
      </c>
    </row>
    <row r="939" spans="13:14">
      <c r="M939" s="7">
        <f t="shared" si="20"/>
        <v>0</v>
      </c>
      <c r="N939" s="7">
        <f t="shared" si="20"/>
        <v>0</v>
      </c>
    </row>
    <row r="940" spans="13:14">
      <c r="M940" s="7">
        <f t="shared" si="20"/>
        <v>0</v>
      </c>
      <c r="N940" s="7">
        <f t="shared" si="20"/>
        <v>0</v>
      </c>
    </row>
    <row r="941" spans="13:14">
      <c r="M941" s="7">
        <f t="shared" si="20"/>
        <v>0</v>
      </c>
      <c r="N941" s="7">
        <f t="shared" si="20"/>
        <v>0</v>
      </c>
    </row>
    <row r="942" spans="13:14">
      <c r="M942" s="7">
        <f t="shared" si="20"/>
        <v>0</v>
      </c>
      <c r="N942" s="7">
        <f t="shared" si="20"/>
        <v>0</v>
      </c>
    </row>
    <row r="943" spans="13:14">
      <c r="M943" s="7">
        <f t="shared" si="20"/>
        <v>0</v>
      </c>
      <c r="N943" s="7">
        <f t="shared" si="20"/>
        <v>0</v>
      </c>
    </row>
    <row r="944" spans="13:14">
      <c r="M944" s="7">
        <f t="shared" si="20"/>
        <v>0</v>
      </c>
      <c r="N944" s="7">
        <f t="shared" si="20"/>
        <v>0</v>
      </c>
    </row>
    <row r="945" spans="13:14">
      <c r="M945" s="7">
        <f t="shared" si="20"/>
        <v>0</v>
      </c>
      <c r="N945" s="7">
        <f t="shared" si="20"/>
        <v>0</v>
      </c>
    </row>
    <row r="946" spans="13:14">
      <c r="M946" s="7">
        <f t="shared" si="20"/>
        <v>0</v>
      </c>
      <c r="N946" s="7">
        <f t="shared" si="20"/>
        <v>0</v>
      </c>
    </row>
    <row r="947" spans="13:14">
      <c r="M947" s="7">
        <f t="shared" si="20"/>
        <v>0</v>
      </c>
      <c r="N947" s="7">
        <f t="shared" si="20"/>
        <v>0</v>
      </c>
    </row>
    <row r="948" spans="13:14">
      <c r="M948" s="7">
        <f t="shared" si="20"/>
        <v>0</v>
      </c>
      <c r="N948" s="7">
        <f t="shared" si="20"/>
        <v>0</v>
      </c>
    </row>
    <row r="949" spans="13:14">
      <c r="M949" s="7">
        <f t="shared" si="20"/>
        <v>0</v>
      </c>
      <c r="N949" s="7">
        <f t="shared" si="20"/>
        <v>0</v>
      </c>
    </row>
    <row r="950" spans="13:14">
      <c r="M950" s="7">
        <f t="shared" si="20"/>
        <v>0</v>
      </c>
      <c r="N950" s="7">
        <f t="shared" si="20"/>
        <v>0</v>
      </c>
    </row>
    <row r="951" spans="13:14">
      <c r="M951" s="7">
        <f t="shared" si="20"/>
        <v>0</v>
      </c>
      <c r="N951" s="7">
        <f t="shared" si="20"/>
        <v>0</v>
      </c>
    </row>
    <row r="952" spans="13:14">
      <c r="M952" s="7">
        <f t="shared" si="20"/>
        <v>0</v>
      </c>
      <c r="N952" s="7">
        <f t="shared" si="20"/>
        <v>0</v>
      </c>
    </row>
    <row r="953" spans="13:14">
      <c r="M953" s="7">
        <f t="shared" si="20"/>
        <v>0</v>
      </c>
      <c r="N953" s="7">
        <f t="shared" si="20"/>
        <v>0</v>
      </c>
    </row>
    <row r="954" spans="13:14">
      <c r="M954" s="7">
        <f t="shared" si="20"/>
        <v>0</v>
      </c>
      <c r="N954" s="7">
        <f t="shared" si="20"/>
        <v>0</v>
      </c>
    </row>
    <row r="955" spans="13:14">
      <c r="M955" s="7">
        <f t="shared" si="20"/>
        <v>0</v>
      </c>
      <c r="N955" s="7">
        <f t="shared" si="20"/>
        <v>0</v>
      </c>
    </row>
    <row r="956" spans="13:14">
      <c r="M956" s="7">
        <f t="shared" si="20"/>
        <v>0</v>
      </c>
      <c r="N956" s="7">
        <f t="shared" si="20"/>
        <v>0</v>
      </c>
    </row>
    <row r="957" spans="13:14">
      <c r="M957" s="7">
        <f t="shared" si="20"/>
        <v>0</v>
      </c>
      <c r="N957" s="7">
        <f t="shared" si="20"/>
        <v>0</v>
      </c>
    </row>
    <row r="958" spans="13:14">
      <c r="M958" s="7">
        <f t="shared" si="20"/>
        <v>0</v>
      </c>
      <c r="N958" s="7">
        <f t="shared" si="20"/>
        <v>0</v>
      </c>
    </row>
    <row r="959" spans="13:14">
      <c r="M959" s="7">
        <f t="shared" si="20"/>
        <v>0</v>
      </c>
      <c r="N959" s="7">
        <f t="shared" si="20"/>
        <v>0</v>
      </c>
    </row>
    <row r="960" spans="13:14">
      <c r="M960" s="7">
        <f t="shared" si="20"/>
        <v>0</v>
      </c>
      <c r="N960" s="7">
        <f t="shared" si="20"/>
        <v>0</v>
      </c>
    </row>
    <row r="961" spans="13:14">
      <c r="M961" s="7">
        <f t="shared" si="20"/>
        <v>0</v>
      </c>
      <c r="N961" s="7">
        <f t="shared" si="20"/>
        <v>0</v>
      </c>
    </row>
    <row r="962" spans="13:14">
      <c r="M962" s="7">
        <f t="shared" si="20"/>
        <v>0</v>
      </c>
      <c r="N962" s="7">
        <f t="shared" si="20"/>
        <v>0</v>
      </c>
    </row>
    <row r="963" spans="13:14">
      <c r="M963" s="7">
        <f t="shared" ref="M963:N1026" si="21">B963-B962</f>
        <v>0</v>
      </c>
      <c r="N963" s="7">
        <f t="shared" si="21"/>
        <v>0</v>
      </c>
    </row>
    <row r="964" spans="13:14">
      <c r="M964" s="7">
        <f t="shared" si="21"/>
        <v>0</v>
      </c>
      <c r="N964" s="7">
        <f t="shared" si="21"/>
        <v>0</v>
      </c>
    </row>
    <row r="965" spans="13:14">
      <c r="M965" s="7">
        <f t="shared" si="21"/>
        <v>0</v>
      </c>
      <c r="N965" s="7">
        <f t="shared" si="21"/>
        <v>0</v>
      </c>
    </row>
    <row r="966" spans="13:14">
      <c r="M966" s="7">
        <f t="shared" si="21"/>
        <v>0</v>
      </c>
      <c r="N966" s="7">
        <f t="shared" si="21"/>
        <v>0</v>
      </c>
    </row>
    <row r="967" spans="13:14">
      <c r="M967" s="7">
        <f t="shared" si="21"/>
        <v>0</v>
      </c>
      <c r="N967" s="7">
        <f t="shared" si="21"/>
        <v>0</v>
      </c>
    </row>
    <row r="968" spans="13:14">
      <c r="M968" s="7">
        <f t="shared" si="21"/>
        <v>0</v>
      </c>
      <c r="N968" s="7">
        <f t="shared" si="21"/>
        <v>0</v>
      </c>
    </row>
    <row r="969" spans="13:14">
      <c r="M969" s="7">
        <f t="shared" si="21"/>
        <v>0</v>
      </c>
      <c r="N969" s="7">
        <f t="shared" si="21"/>
        <v>0</v>
      </c>
    </row>
    <row r="970" spans="13:14">
      <c r="M970" s="7">
        <f t="shared" si="21"/>
        <v>0</v>
      </c>
      <c r="N970" s="7">
        <f t="shared" si="21"/>
        <v>0</v>
      </c>
    </row>
    <row r="971" spans="13:14">
      <c r="M971" s="7">
        <f t="shared" si="21"/>
        <v>0</v>
      </c>
      <c r="N971" s="7">
        <f t="shared" si="21"/>
        <v>0</v>
      </c>
    </row>
    <row r="972" spans="13:14">
      <c r="M972" s="7">
        <f t="shared" si="21"/>
        <v>0</v>
      </c>
      <c r="N972" s="7">
        <f t="shared" si="21"/>
        <v>0</v>
      </c>
    </row>
    <row r="973" spans="13:14">
      <c r="M973" s="7">
        <f t="shared" si="21"/>
        <v>0</v>
      </c>
      <c r="N973" s="7">
        <f t="shared" si="21"/>
        <v>0</v>
      </c>
    </row>
    <row r="974" spans="13:14">
      <c r="M974" s="7">
        <f t="shared" si="21"/>
        <v>0</v>
      </c>
      <c r="N974" s="7">
        <f t="shared" si="21"/>
        <v>0</v>
      </c>
    </row>
    <row r="975" spans="13:14">
      <c r="M975" s="7">
        <f t="shared" si="21"/>
        <v>0</v>
      </c>
      <c r="N975" s="7">
        <f t="shared" si="21"/>
        <v>0</v>
      </c>
    </row>
    <row r="976" spans="13:14">
      <c r="M976" s="7">
        <f t="shared" si="21"/>
        <v>0</v>
      </c>
      <c r="N976" s="7">
        <f t="shared" si="21"/>
        <v>0</v>
      </c>
    </row>
    <row r="977" spans="13:14">
      <c r="M977" s="7">
        <f t="shared" si="21"/>
        <v>0</v>
      </c>
      <c r="N977" s="7">
        <f t="shared" si="21"/>
        <v>0</v>
      </c>
    </row>
    <row r="978" spans="13:14">
      <c r="M978" s="7">
        <f t="shared" si="21"/>
        <v>0</v>
      </c>
      <c r="N978" s="7">
        <f t="shared" si="21"/>
        <v>0</v>
      </c>
    </row>
    <row r="979" spans="13:14">
      <c r="M979" s="7">
        <f t="shared" si="21"/>
        <v>0</v>
      </c>
      <c r="N979" s="7">
        <f t="shared" si="21"/>
        <v>0</v>
      </c>
    </row>
    <row r="980" spans="13:14">
      <c r="M980" s="7">
        <f t="shared" si="21"/>
        <v>0</v>
      </c>
      <c r="N980" s="7">
        <f t="shared" si="21"/>
        <v>0</v>
      </c>
    </row>
    <row r="981" spans="13:14">
      <c r="M981" s="7">
        <f t="shared" si="21"/>
        <v>0</v>
      </c>
      <c r="N981" s="7">
        <f t="shared" si="21"/>
        <v>0</v>
      </c>
    </row>
    <row r="982" spans="13:14">
      <c r="M982" s="7">
        <f t="shared" si="21"/>
        <v>0</v>
      </c>
      <c r="N982" s="7">
        <f t="shared" si="21"/>
        <v>0</v>
      </c>
    </row>
    <row r="983" spans="13:14">
      <c r="M983" s="7">
        <f t="shared" si="21"/>
        <v>0</v>
      </c>
      <c r="N983" s="7">
        <f t="shared" si="21"/>
        <v>0</v>
      </c>
    </row>
    <row r="984" spans="13:14">
      <c r="M984" s="7">
        <f t="shared" si="21"/>
        <v>0</v>
      </c>
      <c r="N984" s="7">
        <f t="shared" si="21"/>
        <v>0</v>
      </c>
    </row>
    <row r="985" spans="13:14">
      <c r="M985" s="7">
        <f t="shared" si="21"/>
        <v>0</v>
      </c>
      <c r="N985" s="7">
        <f t="shared" si="21"/>
        <v>0</v>
      </c>
    </row>
    <row r="986" spans="13:14">
      <c r="M986" s="7">
        <f t="shared" si="21"/>
        <v>0</v>
      </c>
      <c r="N986" s="7">
        <f t="shared" si="21"/>
        <v>0</v>
      </c>
    </row>
    <row r="987" spans="13:14">
      <c r="M987" s="7">
        <f t="shared" si="21"/>
        <v>0</v>
      </c>
      <c r="N987" s="7">
        <f t="shared" si="21"/>
        <v>0</v>
      </c>
    </row>
    <row r="988" spans="13:14">
      <c r="M988" s="7">
        <f t="shared" si="21"/>
        <v>0</v>
      </c>
      <c r="N988" s="7">
        <f t="shared" si="21"/>
        <v>0</v>
      </c>
    </row>
    <row r="989" spans="13:14">
      <c r="M989" s="7">
        <f t="shared" si="21"/>
        <v>0</v>
      </c>
      <c r="N989" s="7">
        <f t="shared" si="21"/>
        <v>0</v>
      </c>
    </row>
    <row r="990" spans="13:14">
      <c r="M990" s="7">
        <f t="shared" si="21"/>
        <v>0</v>
      </c>
      <c r="N990" s="7">
        <f t="shared" si="21"/>
        <v>0</v>
      </c>
    </row>
    <row r="991" spans="13:14">
      <c r="M991" s="7">
        <f t="shared" si="21"/>
        <v>0</v>
      </c>
      <c r="N991" s="7">
        <f t="shared" si="21"/>
        <v>0</v>
      </c>
    </row>
    <row r="992" spans="13:14">
      <c r="M992" s="7">
        <f t="shared" si="21"/>
        <v>0</v>
      </c>
      <c r="N992" s="7">
        <f t="shared" si="21"/>
        <v>0</v>
      </c>
    </row>
    <row r="993" spans="13:14">
      <c r="M993" s="7">
        <f t="shared" si="21"/>
        <v>0</v>
      </c>
      <c r="N993" s="7">
        <f t="shared" si="21"/>
        <v>0</v>
      </c>
    </row>
    <row r="994" spans="13:14">
      <c r="M994" s="7">
        <f t="shared" si="21"/>
        <v>0</v>
      </c>
      <c r="N994" s="7">
        <f t="shared" si="21"/>
        <v>0</v>
      </c>
    </row>
    <row r="995" spans="13:14">
      <c r="M995" s="7">
        <f t="shared" si="21"/>
        <v>0</v>
      </c>
      <c r="N995" s="7">
        <f t="shared" si="21"/>
        <v>0</v>
      </c>
    </row>
    <row r="996" spans="13:14">
      <c r="M996" s="7">
        <f t="shared" si="21"/>
        <v>0</v>
      </c>
      <c r="N996" s="7">
        <f t="shared" si="21"/>
        <v>0</v>
      </c>
    </row>
    <row r="997" spans="13:14">
      <c r="M997" s="7">
        <f t="shared" si="21"/>
        <v>0</v>
      </c>
      <c r="N997" s="7">
        <f t="shared" si="21"/>
        <v>0</v>
      </c>
    </row>
    <row r="998" spans="13:14">
      <c r="M998" s="7">
        <f t="shared" si="21"/>
        <v>0</v>
      </c>
      <c r="N998" s="7">
        <f t="shared" si="21"/>
        <v>0</v>
      </c>
    </row>
    <row r="999" spans="13:14">
      <c r="M999" s="7">
        <f t="shared" si="21"/>
        <v>0</v>
      </c>
      <c r="N999" s="7">
        <f t="shared" si="21"/>
        <v>0</v>
      </c>
    </row>
    <row r="1000" spans="13:14">
      <c r="M1000" s="7">
        <f t="shared" si="21"/>
        <v>0</v>
      </c>
      <c r="N1000" s="7">
        <f t="shared" si="21"/>
        <v>0</v>
      </c>
    </row>
    <row r="1001" spans="13:14">
      <c r="M1001" s="7">
        <f t="shared" si="21"/>
        <v>0</v>
      </c>
      <c r="N1001" s="7">
        <f t="shared" si="21"/>
        <v>0</v>
      </c>
    </row>
    <row r="1002" spans="13:14">
      <c r="M1002" s="7">
        <f t="shared" si="21"/>
        <v>0</v>
      </c>
      <c r="N1002" s="7">
        <f t="shared" si="21"/>
        <v>0</v>
      </c>
    </row>
    <row r="1003" spans="13:14">
      <c r="M1003" s="7">
        <f t="shared" si="21"/>
        <v>0</v>
      </c>
      <c r="N1003" s="7">
        <f t="shared" si="21"/>
        <v>0</v>
      </c>
    </row>
    <row r="1004" spans="13:14">
      <c r="M1004" s="7">
        <f t="shared" si="21"/>
        <v>0</v>
      </c>
      <c r="N1004" s="7">
        <f t="shared" si="21"/>
        <v>0</v>
      </c>
    </row>
    <row r="1005" spans="13:14">
      <c r="M1005" s="7">
        <f t="shared" si="21"/>
        <v>0</v>
      </c>
      <c r="N1005" s="7">
        <f t="shared" si="21"/>
        <v>0</v>
      </c>
    </row>
    <row r="1006" spans="13:14">
      <c r="M1006" s="7">
        <f t="shared" si="21"/>
        <v>0</v>
      </c>
      <c r="N1006" s="7">
        <f t="shared" si="21"/>
        <v>0</v>
      </c>
    </row>
    <row r="1007" spans="13:14">
      <c r="M1007" s="7">
        <f t="shared" si="21"/>
        <v>0</v>
      </c>
      <c r="N1007" s="7">
        <f t="shared" si="21"/>
        <v>0</v>
      </c>
    </row>
    <row r="1008" spans="13:14">
      <c r="M1008" s="7">
        <f t="shared" si="21"/>
        <v>0</v>
      </c>
      <c r="N1008" s="7">
        <f t="shared" si="21"/>
        <v>0</v>
      </c>
    </row>
    <row r="1009" spans="13:14">
      <c r="M1009" s="7">
        <f t="shared" si="21"/>
        <v>0</v>
      </c>
      <c r="N1009" s="7">
        <f t="shared" si="21"/>
        <v>0</v>
      </c>
    </row>
    <row r="1010" spans="13:14">
      <c r="M1010" s="7">
        <f t="shared" si="21"/>
        <v>0</v>
      </c>
      <c r="N1010" s="7">
        <f t="shared" si="21"/>
        <v>0</v>
      </c>
    </row>
    <row r="1011" spans="13:14">
      <c r="M1011" s="7">
        <f t="shared" si="21"/>
        <v>0</v>
      </c>
      <c r="N1011" s="7">
        <f t="shared" si="21"/>
        <v>0</v>
      </c>
    </row>
    <row r="1012" spans="13:14">
      <c r="M1012" s="7">
        <f t="shared" si="21"/>
        <v>0</v>
      </c>
      <c r="N1012" s="7">
        <f t="shared" si="21"/>
        <v>0</v>
      </c>
    </row>
    <row r="1013" spans="13:14">
      <c r="M1013" s="7">
        <f t="shared" si="21"/>
        <v>0</v>
      </c>
      <c r="N1013" s="7">
        <f t="shared" si="21"/>
        <v>0</v>
      </c>
    </row>
    <row r="1014" spans="13:14">
      <c r="M1014" s="7">
        <f t="shared" si="21"/>
        <v>0</v>
      </c>
      <c r="N1014" s="7">
        <f t="shared" si="21"/>
        <v>0</v>
      </c>
    </row>
    <row r="1015" spans="13:14">
      <c r="M1015" s="7">
        <f t="shared" si="21"/>
        <v>0</v>
      </c>
      <c r="N1015" s="7">
        <f t="shared" si="21"/>
        <v>0</v>
      </c>
    </row>
    <row r="1016" spans="13:14">
      <c r="M1016" s="7">
        <f t="shared" si="21"/>
        <v>0</v>
      </c>
      <c r="N1016" s="7">
        <f t="shared" si="21"/>
        <v>0</v>
      </c>
    </row>
    <row r="1017" spans="13:14">
      <c r="M1017" s="7">
        <f t="shared" si="21"/>
        <v>0</v>
      </c>
      <c r="N1017" s="7">
        <f t="shared" si="21"/>
        <v>0</v>
      </c>
    </row>
    <row r="1018" spans="13:14">
      <c r="M1018" s="7">
        <f t="shared" si="21"/>
        <v>0</v>
      </c>
      <c r="N1018" s="7">
        <f t="shared" si="21"/>
        <v>0</v>
      </c>
    </row>
    <row r="1019" spans="13:14">
      <c r="M1019" s="7">
        <f t="shared" si="21"/>
        <v>0</v>
      </c>
      <c r="N1019" s="7">
        <f t="shared" si="21"/>
        <v>0</v>
      </c>
    </row>
    <row r="1020" spans="13:14">
      <c r="M1020" s="7">
        <f t="shared" si="21"/>
        <v>0</v>
      </c>
      <c r="N1020" s="7">
        <f t="shared" si="21"/>
        <v>0</v>
      </c>
    </row>
    <row r="1021" spans="13:14">
      <c r="M1021" s="7">
        <f t="shared" si="21"/>
        <v>0</v>
      </c>
      <c r="N1021" s="7">
        <f t="shared" si="21"/>
        <v>0</v>
      </c>
    </row>
    <row r="1022" spans="13:14">
      <c r="M1022" s="7">
        <f t="shared" si="21"/>
        <v>0</v>
      </c>
      <c r="N1022" s="7">
        <f t="shared" si="21"/>
        <v>0</v>
      </c>
    </row>
    <row r="1023" spans="13:14">
      <c r="M1023" s="7">
        <f t="shared" si="21"/>
        <v>0</v>
      </c>
      <c r="N1023" s="7">
        <f t="shared" si="21"/>
        <v>0</v>
      </c>
    </row>
    <row r="1024" spans="13:14">
      <c r="M1024" s="7">
        <f t="shared" si="21"/>
        <v>0</v>
      </c>
      <c r="N1024" s="7">
        <f t="shared" si="21"/>
        <v>0</v>
      </c>
    </row>
    <row r="1025" spans="13:14">
      <c r="M1025" s="7">
        <f t="shared" si="21"/>
        <v>0</v>
      </c>
      <c r="N1025" s="7">
        <f t="shared" si="21"/>
        <v>0</v>
      </c>
    </row>
    <row r="1026" spans="13:14">
      <c r="M1026" s="7">
        <f t="shared" si="21"/>
        <v>0</v>
      </c>
      <c r="N1026" s="7">
        <f t="shared" si="21"/>
        <v>0</v>
      </c>
    </row>
    <row r="1027" spans="13:14">
      <c r="M1027" s="7">
        <f t="shared" ref="M1027:N1090" si="22">B1027-B1026</f>
        <v>0</v>
      </c>
      <c r="N1027" s="7">
        <f t="shared" si="22"/>
        <v>0</v>
      </c>
    </row>
    <row r="1028" spans="13:14">
      <c r="M1028" s="7">
        <f t="shared" si="22"/>
        <v>0</v>
      </c>
      <c r="N1028" s="7">
        <f t="shared" si="22"/>
        <v>0</v>
      </c>
    </row>
    <row r="1029" spans="13:14">
      <c r="M1029" s="7">
        <f t="shared" si="22"/>
        <v>0</v>
      </c>
      <c r="N1029" s="7">
        <f t="shared" si="22"/>
        <v>0</v>
      </c>
    </row>
    <row r="1030" spans="13:14">
      <c r="M1030" s="7">
        <f t="shared" si="22"/>
        <v>0</v>
      </c>
      <c r="N1030" s="7">
        <f t="shared" si="22"/>
        <v>0</v>
      </c>
    </row>
    <row r="1031" spans="13:14">
      <c r="M1031" s="7">
        <f t="shared" si="22"/>
        <v>0</v>
      </c>
      <c r="N1031" s="7">
        <f t="shared" si="22"/>
        <v>0</v>
      </c>
    </row>
    <row r="1032" spans="13:14">
      <c r="M1032" s="7">
        <f t="shared" si="22"/>
        <v>0</v>
      </c>
      <c r="N1032" s="7">
        <f t="shared" si="22"/>
        <v>0</v>
      </c>
    </row>
    <row r="1033" spans="13:14">
      <c r="M1033" s="7">
        <f t="shared" si="22"/>
        <v>0</v>
      </c>
      <c r="N1033" s="7">
        <f t="shared" si="22"/>
        <v>0</v>
      </c>
    </row>
    <row r="1034" spans="13:14">
      <c r="M1034" s="7">
        <f t="shared" si="22"/>
        <v>0</v>
      </c>
      <c r="N1034" s="7">
        <f t="shared" si="22"/>
        <v>0</v>
      </c>
    </row>
    <row r="1035" spans="13:14">
      <c r="M1035" s="7">
        <f t="shared" si="22"/>
        <v>0</v>
      </c>
      <c r="N1035" s="7">
        <f t="shared" si="22"/>
        <v>0</v>
      </c>
    </row>
    <row r="1036" spans="13:14">
      <c r="M1036" s="7">
        <f t="shared" si="22"/>
        <v>0</v>
      </c>
      <c r="N1036" s="7">
        <f t="shared" si="22"/>
        <v>0</v>
      </c>
    </row>
    <row r="1037" spans="13:14">
      <c r="M1037" s="7">
        <f t="shared" si="22"/>
        <v>0</v>
      </c>
      <c r="N1037" s="7">
        <f t="shared" si="22"/>
        <v>0</v>
      </c>
    </row>
    <row r="1038" spans="13:14">
      <c r="M1038" s="7">
        <f t="shared" si="22"/>
        <v>0</v>
      </c>
      <c r="N1038" s="7">
        <f t="shared" si="22"/>
        <v>0</v>
      </c>
    </row>
    <row r="1039" spans="13:14">
      <c r="M1039" s="7">
        <f t="shared" si="22"/>
        <v>0</v>
      </c>
      <c r="N1039" s="7">
        <f t="shared" si="22"/>
        <v>0</v>
      </c>
    </row>
    <row r="1040" spans="13:14">
      <c r="M1040" s="7">
        <f t="shared" si="22"/>
        <v>0</v>
      </c>
      <c r="N1040" s="7">
        <f t="shared" si="22"/>
        <v>0</v>
      </c>
    </row>
    <row r="1041" spans="13:14">
      <c r="M1041" s="7">
        <f t="shared" si="22"/>
        <v>0</v>
      </c>
      <c r="N1041" s="7">
        <f t="shared" si="22"/>
        <v>0</v>
      </c>
    </row>
    <row r="1042" spans="13:14">
      <c r="M1042" s="7">
        <f t="shared" si="22"/>
        <v>0</v>
      </c>
      <c r="N1042" s="7">
        <f t="shared" si="22"/>
        <v>0</v>
      </c>
    </row>
    <row r="1043" spans="13:14">
      <c r="M1043" s="7">
        <f t="shared" si="22"/>
        <v>0</v>
      </c>
      <c r="N1043" s="7">
        <f t="shared" si="22"/>
        <v>0</v>
      </c>
    </row>
    <row r="1044" spans="13:14">
      <c r="M1044" s="7">
        <f t="shared" si="22"/>
        <v>0</v>
      </c>
      <c r="N1044" s="7">
        <f t="shared" si="22"/>
        <v>0</v>
      </c>
    </row>
    <row r="1045" spans="13:14">
      <c r="M1045" s="7">
        <f t="shared" si="22"/>
        <v>0</v>
      </c>
      <c r="N1045" s="7">
        <f t="shared" si="22"/>
        <v>0</v>
      </c>
    </row>
    <row r="1046" spans="13:14">
      <c r="M1046" s="7">
        <f t="shared" si="22"/>
        <v>0</v>
      </c>
      <c r="N1046" s="7">
        <f t="shared" si="22"/>
        <v>0</v>
      </c>
    </row>
    <row r="1047" spans="13:14">
      <c r="M1047" s="7">
        <f t="shared" si="22"/>
        <v>0</v>
      </c>
      <c r="N1047" s="7">
        <f t="shared" si="22"/>
        <v>0</v>
      </c>
    </row>
    <row r="1048" spans="13:14">
      <c r="M1048" s="7">
        <f t="shared" si="22"/>
        <v>0</v>
      </c>
      <c r="N1048" s="7">
        <f t="shared" si="22"/>
        <v>0</v>
      </c>
    </row>
    <row r="1049" spans="13:14">
      <c r="M1049" s="7">
        <f t="shared" si="22"/>
        <v>0</v>
      </c>
      <c r="N1049" s="7">
        <f t="shared" si="22"/>
        <v>0</v>
      </c>
    </row>
    <row r="1050" spans="13:14">
      <c r="M1050" s="7">
        <f t="shared" si="22"/>
        <v>0</v>
      </c>
      <c r="N1050" s="7">
        <f t="shared" si="22"/>
        <v>0</v>
      </c>
    </row>
    <row r="1051" spans="13:14">
      <c r="M1051" s="7">
        <f t="shared" si="22"/>
        <v>0</v>
      </c>
      <c r="N1051" s="7">
        <f t="shared" si="22"/>
        <v>0</v>
      </c>
    </row>
    <row r="1052" spans="13:14">
      <c r="M1052" s="7">
        <f t="shared" si="22"/>
        <v>0</v>
      </c>
      <c r="N1052" s="7">
        <f t="shared" si="22"/>
        <v>0</v>
      </c>
    </row>
    <row r="1053" spans="13:14">
      <c r="M1053" s="7">
        <f t="shared" si="22"/>
        <v>0</v>
      </c>
      <c r="N1053" s="7">
        <f t="shared" si="22"/>
        <v>0</v>
      </c>
    </row>
    <row r="1054" spans="13:14">
      <c r="M1054" s="7">
        <f t="shared" si="22"/>
        <v>0</v>
      </c>
      <c r="N1054" s="7">
        <f t="shared" si="22"/>
        <v>0</v>
      </c>
    </row>
    <row r="1055" spans="13:14">
      <c r="M1055" s="7">
        <f t="shared" si="22"/>
        <v>0</v>
      </c>
      <c r="N1055" s="7">
        <f t="shared" si="22"/>
        <v>0</v>
      </c>
    </row>
    <row r="1056" spans="13:14">
      <c r="M1056" s="7">
        <f t="shared" si="22"/>
        <v>0</v>
      </c>
      <c r="N1056" s="7">
        <f t="shared" si="22"/>
        <v>0</v>
      </c>
    </row>
    <row r="1057" spans="13:14">
      <c r="M1057" s="7">
        <f t="shared" si="22"/>
        <v>0</v>
      </c>
      <c r="N1057" s="7">
        <f t="shared" si="22"/>
        <v>0</v>
      </c>
    </row>
    <row r="1058" spans="13:14">
      <c r="M1058" s="7">
        <f t="shared" si="22"/>
        <v>0</v>
      </c>
      <c r="N1058" s="7">
        <f t="shared" si="22"/>
        <v>0</v>
      </c>
    </row>
    <row r="1059" spans="13:14">
      <c r="M1059" s="7">
        <f t="shared" si="22"/>
        <v>0</v>
      </c>
      <c r="N1059" s="7">
        <f t="shared" si="22"/>
        <v>0</v>
      </c>
    </row>
    <row r="1060" spans="13:14">
      <c r="M1060" s="7">
        <f t="shared" si="22"/>
        <v>0</v>
      </c>
      <c r="N1060" s="7">
        <f t="shared" si="22"/>
        <v>0</v>
      </c>
    </row>
    <row r="1061" spans="13:14">
      <c r="M1061" s="7">
        <f t="shared" si="22"/>
        <v>0</v>
      </c>
      <c r="N1061" s="7">
        <f t="shared" si="22"/>
        <v>0</v>
      </c>
    </row>
    <row r="1062" spans="13:14">
      <c r="M1062" s="7">
        <f t="shared" si="22"/>
        <v>0</v>
      </c>
      <c r="N1062" s="7">
        <f t="shared" si="22"/>
        <v>0</v>
      </c>
    </row>
    <row r="1063" spans="13:14">
      <c r="M1063" s="7">
        <f t="shared" si="22"/>
        <v>0</v>
      </c>
      <c r="N1063" s="7">
        <f t="shared" si="22"/>
        <v>0</v>
      </c>
    </row>
    <row r="1064" spans="13:14">
      <c r="M1064" s="7">
        <f t="shared" si="22"/>
        <v>0</v>
      </c>
      <c r="N1064" s="7">
        <f t="shared" si="22"/>
        <v>0</v>
      </c>
    </row>
    <row r="1065" spans="13:14">
      <c r="M1065" s="7">
        <f t="shared" si="22"/>
        <v>0</v>
      </c>
      <c r="N1065" s="7">
        <f t="shared" si="22"/>
        <v>0</v>
      </c>
    </row>
    <row r="1066" spans="13:14">
      <c r="M1066" s="7">
        <f t="shared" si="22"/>
        <v>0</v>
      </c>
      <c r="N1066" s="7">
        <f t="shared" si="22"/>
        <v>0</v>
      </c>
    </row>
    <row r="1067" spans="13:14">
      <c r="M1067" s="7">
        <f t="shared" si="22"/>
        <v>0</v>
      </c>
      <c r="N1067" s="7">
        <f t="shared" si="22"/>
        <v>0</v>
      </c>
    </row>
    <row r="1068" spans="13:14">
      <c r="M1068" s="7">
        <f t="shared" si="22"/>
        <v>0</v>
      </c>
      <c r="N1068" s="7">
        <f t="shared" si="22"/>
        <v>0</v>
      </c>
    </row>
    <row r="1069" spans="13:14">
      <c r="M1069" s="7">
        <f t="shared" si="22"/>
        <v>0</v>
      </c>
      <c r="N1069" s="7">
        <f t="shared" si="22"/>
        <v>0</v>
      </c>
    </row>
    <row r="1070" spans="13:14">
      <c r="M1070" s="7">
        <f t="shared" si="22"/>
        <v>0</v>
      </c>
      <c r="N1070" s="7">
        <f t="shared" si="22"/>
        <v>0</v>
      </c>
    </row>
    <row r="1071" spans="13:14">
      <c r="M1071" s="7">
        <f t="shared" si="22"/>
        <v>0</v>
      </c>
      <c r="N1071" s="7">
        <f t="shared" si="22"/>
        <v>0</v>
      </c>
    </row>
    <row r="1072" spans="13:14">
      <c r="M1072" s="7">
        <f t="shared" si="22"/>
        <v>0</v>
      </c>
      <c r="N1072" s="7">
        <f t="shared" si="22"/>
        <v>0</v>
      </c>
    </row>
    <row r="1073" spans="13:14">
      <c r="M1073" s="7">
        <f t="shared" si="22"/>
        <v>0</v>
      </c>
      <c r="N1073" s="7">
        <f t="shared" si="22"/>
        <v>0</v>
      </c>
    </row>
    <row r="1074" spans="13:14">
      <c r="M1074" s="7">
        <f t="shared" si="22"/>
        <v>0</v>
      </c>
      <c r="N1074" s="7">
        <f t="shared" si="22"/>
        <v>0</v>
      </c>
    </row>
    <row r="1075" spans="13:14">
      <c r="M1075" s="7">
        <f t="shared" si="22"/>
        <v>0</v>
      </c>
      <c r="N1075" s="7">
        <f t="shared" si="22"/>
        <v>0</v>
      </c>
    </row>
    <row r="1076" spans="13:14">
      <c r="M1076" s="7">
        <f t="shared" si="22"/>
        <v>0</v>
      </c>
      <c r="N1076" s="7">
        <f t="shared" si="22"/>
        <v>0</v>
      </c>
    </row>
    <row r="1077" spans="13:14">
      <c r="M1077" s="7">
        <f t="shared" si="22"/>
        <v>0</v>
      </c>
      <c r="N1077" s="7">
        <f t="shared" si="22"/>
        <v>0</v>
      </c>
    </row>
    <row r="1078" spans="13:14">
      <c r="M1078" s="7">
        <f t="shared" si="22"/>
        <v>0</v>
      </c>
      <c r="N1078" s="7">
        <f t="shared" si="22"/>
        <v>0</v>
      </c>
    </row>
    <row r="1079" spans="13:14">
      <c r="M1079" s="7">
        <f t="shared" si="22"/>
        <v>0</v>
      </c>
      <c r="N1079" s="7">
        <f t="shared" si="22"/>
        <v>0</v>
      </c>
    </row>
    <row r="1080" spans="13:14">
      <c r="M1080" s="7">
        <f t="shared" si="22"/>
        <v>0</v>
      </c>
      <c r="N1080" s="7">
        <f t="shared" si="22"/>
        <v>0</v>
      </c>
    </row>
    <row r="1081" spans="13:14">
      <c r="M1081" s="7">
        <f t="shared" si="22"/>
        <v>0</v>
      </c>
      <c r="N1081" s="7">
        <f t="shared" si="22"/>
        <v>0</v>
      </c>
    </row>
    <row r="1082" spans="13:14">
      <c r="M1082" s="7">
        <f t="shared" si="22"/>
        <v>0</v>
      </c>
      <c r="N1082" s="7">
        <f t="shared" si="22"/>
        <v>0</v>
      </c>
    </row>
    <row r="1083" spans="13:14">
      <c r="M1083" s="7">
        <f t="shared" si="22"/>
        <v>0</v>
      </c>
      <c r="N1083" s="7">
        <f t="shared" si="22"/>
        <v>0</v>
      </c>
    </row>
    <row r="1084" spans="13:14">
      <c r="M1084" s="7">
        <f t="shared" si="22"/>
        <v>0</v>
      </c>
      <c r="N1084" s="7">
        <f t="shared" si="22"/>
        <v>0</v>
      </c>
    </row>
    <row r="1085" spans="13:14">
      <c r="M1085" s="7">
        <f t="shared" si="22"/>
        <v>0</v>
      </c>
      <c r="N1085" s="7">
        <f t="shared" si="22"/>
        <v>0</v>
      </c>
    </row>
    <row r="1086" spans="13:14">
      <c r="M1086" s="7">
        <f t="shared" si="22"/>
        <v>0</v>
      </c>
      <c r="N1086" s="7">
        <f t="shared" si="22"/>
        <v>0</v>
      </c>
    </row>
    <row r="1087" spans="13:14">
      <c r="M1087" s="7">
        <f t="shared" si="22"/>
        <v>0</v>
      </c>
      <c r="N1087" s="7">
        <f t="shared" si="22"/>
        <v>0</v>
      </c>
    </row>
    <row r="1088" spans="13:14">
      <c r="M1088" s="7">
        <f t="shared" si="22"/>
        <v>0</v>
      </c>
      <c r="N1088" s="7">
        <f t="shared" si="22"/>
        <v>0</v>
      </c>
    </row>
    <row r="1089" spans="13:14">
      <c r="M1089" s="7">
        <f t="shared" si="22"/>
        <v>0</v>
      </c>
      <c r="N1089" s="7">
        <f t="shared" si="22"/>
        <v>0</v>
      </c>
    </row>
    <row r="1090" spans="13:14">
      <c r="M1090" s="7">
        <f t="shared" si="22"/>
        <v>0</v>
      </c>
      <c r="N1090" s="7">
        <f t="shared" si="22"/>
        <v>0</v>
      </c>
    </row>
    <row r="1091" spans="13:14">
      <c r="M1091" s="7">
        <f t="shared" ref="M1091:N1154" si="23">B1091-B1090</f>
        <v>0</v>
      </c>
      <c r="N1091" s="7">
        <f t="shared" si="23"/>
        <v>0</v>
      </c>
    </row>
    <row r="1092" spans="13:14">
      <c r="M1092" s="7">
        <f t="shared" si="23"/>
        <v>0</v>
      </c>
      <c r="N1092" s="7">
        <f t="shared" si="23"/>
        <v>0</v>
      </c>
    </row>
    <row r="1093" spans="13:14">
      <c r="M1093" s="7">
        <f t="shared" si="23"/>
        <v>0</v>
      </c>
      <c r="N1093" s="7">
        <f t="shared" si="23"/>
        <v>0</v>
      </c>
    </row>
    <row r="1094" spans="13:14">
      <c r="M1094" s="7">
        <f t="shared" si="23"/>
        <v>0</v>
      </c>
      <c r="N1094" s="7">
        <f t="shared" si="23"/>
        <v>0</v>
      </c>
    </row>
    <row r="1095" spans="13:14">
      <c r="M1095" s="7">
        <f t="shared" si="23"/>
        <v>0</v>
      </c>
      <c r="N1095" s="7">
        <f t="shared" si="23"/>
        <v>0</v>
      </c>
    </row>
    <row r="1096" spans="13:14">
      <c r="M1096" s="7">
        <f t="shared" si="23"/>
        <v>0</v>
      </c>
      <c r="N1096" s="7">
        <f t="shared" si="23"/>
        <v>0</v>
      </c>
    </row>
    <row r="1097" spans="13:14">
      <c r="M1097" s="7">
        <f t="shared" si="23"/>
        <v>0</v>
      </c>
      <c r="N1097" s="7">
        <f t="shared" si="23"/>
        <v>0</v>
      </c>
    </row>
    <row r="1098" spans="13:14">
      <c r="M1098" s="7">
        <f t="shared" si="23"/>
        <v>0</v>
      </c>
      <c r="N1098" s="7">
        <f t="shared" si="23"/>
        <v>0</v>
      </c>
    </row>
    <row r="1099" spans="13:14">
      <c r="M1099" s="7">
        <f t="shared" si="23"/>
        <v>0</v>
      </c>
      <c r="N1099" s="7">
        <f t="shared" si="23"/>
        <v>0</v>
      </c>
    </row>
    <row r="1100" spans="13:14">
      <c r="M1100" s="7">
        <f t="shared" si="23"/>
        <v>0</v>
      </c>
      <c r="N1100" s="7">
        <f t="shared" si="23"/>
        <v>0</v>
      </c>
    </row>
    <row r="1101" spans="13:14">
      <c r="M1101" s="7">
        <f t="shared" si="23"/>
        <v>0</v>
      </c>
      <c r="N1101" s="7">
        <f t="shared" si="23"/>
        <v>0</v>
      </c>
    </row>
    <row r="1102" spans="13:14">
      <c r="M1102" s="7">
        <f t="shared" si="23"/>
        <v>0</v>
      </c>
      <c r="N1102" s="7">
        <f t="shared" si="23"/>
        <v>0</v>
      </c>
    </row>
    <row r="1103" spans="13:14">
      <c r="M1103" s="7">
        <f t="shared" si="23"/>
        <v>0</v>
      </c>
      <c r="N1103" s="7">
        <f t="shared" si="23"/>
        <v>0</v>
      </c>
    </row>
    <row r="1104" spans="13:14">
      <c r="M1104" s="7">
        <f t="shared" si="23"/>
        <v>0</v>
      </c>
      <c r="N1104" s="7">
        <f t="shared" si="23"/>
        <v>0</v>
      </c>
    </row>
    <row r="1105" spans="13:14">
      <c r="M1105" s="7">
        <f t="shared" si="23"/>
        <v>0</v>
      </c>
      <c r="N1105" s="7">
        <f t="shared" si="23"/>
        <v>0</v>
      </c>
    </row>
    <row r="1106" spans="13:14">
      <c r="M1106" s="7">
        <f t="shared" si="23"/>
        <v>0</v>
      </c>
      <c r="N1106" s="7">
        <f t="shared" si="23"/>
        <v>0</v>
      </c>
    </row>
    <row r="1107" spans="13:14">
      <c r="M1107" s="7">
        <f t="shared" si="23"/>
        <v>0</v>
      </c>
      <c r="N1107" s="7">
        <f t="shared" si="23"/>
        <v>0</v>
      </c>
    </row>
    <row r="1108" spans="13:14">
      <c r="M1108" s="7">
        <f t="shared" si="23"/>
        <v>0</v>
      </c>
      <c r="N1108" s="7">
        <f t="shared" si="23"/>
        <v>0</v>
      </c>
    </row>
    <row r="1109" spans="13:14">
      <c r="M1109" s="7">
        <f t="shared" si="23"/>
        <v>0</v>
      </c>
      <c r="N1109" s="7">
        <f t="shared" si="23"/>
        <v>0</v>
      </c>
    </row>
    <row r="1110" spans="13:14">
      <c r="M1110" s="7">
        <f t="shared" si="23"/>
        <v>0</v>
      </c>
      <c r="N1110" s="7">
        <f t="shared" si="23"/>
        <v>0</v>
      </c>
    </row>
    <row r="1111" spans="13:14">
      <c r="M1111" s="7">
        <f t="shared" si="23"/>
        <v>0</v>
      </c>
      <c r="N1111" s="7">
        <f t="shared" si="23"/>
        <v>0</v>
      </c>
    </row>
    <row r="1112" spans="13:14">
      <c r="M1112" s="7">
        <f t="shared" si="23"/>
        <v>0</v>
      </c>
      <c r="N1112" s="7">
        <f t="shared" si="23"/>
        <v>0</v>
      </c>
    </row>
    <row r="1113" spans="13:14">
      <c r="M1113" s="7">
        <f t="shared" si="23"/>
        <v>0</v>
      </c>
      <c r="N1113" s="7">
        <f t="shared" si="23"/>
        <v>0</v>
      </c>
    </row>
    <row r="1114" spans="13:14">
      <c r="M1114" s="7">
        <f t="shared" si="23"/>
        <v>0</v>
      </c>
      <c r="N1114" s="7">
        <f t="shared" si="23"/>
        <v>0</v>
      </c>
    </row>
    <row r="1115" spans="13:14">
      <c r="M1115" s="7">
        <f t="shared" si="23"/>
        <v>0</v>
      </c>
      <c r="N1115" s="7">
        <f t="shared" si="23"/>
        <v>0</v>
      </c>
    </row>
    <row r="1116" spans="13:14">
      <c r="M1116" s="7">
        <f t="shared" si="23"/>
        <v>0</v>
      </c>
      <c r="N1116" s="7">
        <f t="shared" si="23"/>
        <v>0</v>
      </c>
    </row>
    <row r="1117" spans="13:14">
      <c r="M1117" s="7">
        <f t="shared" si="23"/>
        <v>0</v>
      </c>
      <c r="N1117" s="7">
        <f t="shared" si="23"/>
        <v>0</v>
      </c>
    </row>
    <row r="1118" spans="13:14">
      <c r="M1118" s="7">
        <f t="shared" si="23"/>
        <v>0</v>
      </c>
      <c r="N1118" s="7">
        <f t="shared" si="23"/>
        <v>0</v>
      </c>
    </row>
    <row r="1119" spans="13:14">
      <c r="M1119" s="7">
        <f t="shared" si="23"/>
        <v>0</v>
      </c>
      <c r="N1119" s="7">
        <f t="shared" si="23"/>
        <v>0</v>
      </c>
    </row>
    <row r="1120" spans="13:14">
      <c r="M1120" s="7">
        <f t="shared" si="23"/>
        <v>0</v>
      </c>
      <c r="N1120" s="7">
        <f t="shared" si="23"/>
        <v>0</v>
      </c>
    </row>
    <row r="1121" spans="13:14">
      <c r="M1121" s="7">
        <f t="shared" si="23"/>
        <v>0</v>
      </c>
      <c r="N1121" s="7">
        <f t="shared" si="23"/>
        <v>0</v>
      </c>
    </row>
    <row r="1122" spans="13:14">
      <c r="M1122" s="7">
        <f t="shared" si="23"/>
        <v>0</v>
      </c>
      <c r="N1122" s="7">
        <f t="shared" si="23"/>
        <v>0</v>
      </c>
    </row>
    <row r="1123" spans="13:14">
      <c r="M1123" s="7">
        <f t="shared" si="23"/>
        <v>0</v>
      </c>
      <c r="N1123" s="7">
        <f t="shared" si="23"/>
        <v>0</v>
      </c>
    </row>
    <row r="1124" spans="13:14">
      <c r="M1124" s="7">
        <f t="shared" si="23"/>
        <v>0</v>
      </c>
      <c r="N1124" s="7">
        <f t="shared" si="23"/>
        <v>0</v>
      </c>
    </row>
    <row r="1125" spans="13:14">
      <c r="M1125" s="7">
        <f t="shared" si="23"/>
        <v>0</v>
      </c>
      <c r="N1125" s="7">
        <f t="shared" si="23"/>
        <v>0</v>
      </c>
    </row>
    <row r="1126" spans="13:14">
      <c r="M1126" s="7">
        <f t="shared" si="23"/>
        <v>0</v>
      </c>
      <c r="N1126" s="7">
        <f t="shared" si="23"/>
        <v>0</v>
      </c>
    </row>
    <row r="1127" spans="13:14">
      <c r="M1127" s="7">
        <f t="shared" si="23"/>
        <v>0</v>
      </c>
      <c r="N1127" s="7">
        <f t="shared" si="23"/>
        <v>0</v>
      </c>
    </row>
    <row r="1128" spans="13:14">
      <c r="M1128" s="7">
        <f t="shared" si="23"/>
        <v>0</v>
      </c>
      <c r="N1128" s="7">
        <f t="shared" si="23"/>
        <v>0</v>
      </c>
    </row>
    <row r="1129" spans="13:14">
      <c r="M1129" s="7">
        <f t="shared" si="23"/>
        <v>0</v>
      </c>
      <c r="N1129" s="7">
        <f t="shared" si="23"/>
        <v>0</v>
      </c>
    </row>
    <row r="1130" spans="13:14">
      <c r="M1130" s="7">
        <f t="shared" si="23"/>
        <v>0</v>
      </c>
      <c r="N1130" s="7">
        <f t="shared" si="23"/>
        <v>0</v>
      </c>
    </row>
    <row r="1131" spans="13:14">
      <c r="M1131" s="7">
        <f t="shared" si="23"/>
        <v>0</v>
      </c>
      <c r="N1131" s="7">
        <f t="shared" si="23"/>
        <v>0</v>
      </c>
    </row>
    <row r="1132" spans="13:14">
      <c r="M1132" s="7">
        <f t="shared" si="23"/>
        <v>0</v>
      </c>
      <c r="N1132" s="7">
        <f t="shared" si="23"/>
        <v>0</v>
      </c>
    </row>
    <row r="1133" spans="13:14">
      <c r="M1133" s="7">
        <f t="shared" si="23"/>
        <v>0</v>
      </c>
      <c r="N1133" s="7">
        <f t="shared" si="23"/>
        <v>0</v>
      </c>
    </row>
    <row r="1134" spans="13:14">
      <c r="M1134" s="7">
        <f t="shared" si="23"/>
        <v>0</v>
      </c>
      <c r="N1134" s="7">
        <f t="shared" si="23"/>
        <v>0</v>
      </c>
    </row>
    <row r="1135" spans="13:14">
      <c r="M1135" s="7">
        <f t="shared" si="23"/>
        <v>0</v>
      </c>
      <c r="N1135" s="7">
        <f t="shared" si="23"/>
        <v>0</v>
      </c>
    </row>
    <row r="1136" spans="13:14">
      <c r="M1136" s="7">
        <f t="shared" si="23"/>
        <v>0</v>
      </c>
      <c r="N1136" s="7">
        <f t="shared" si="23"/>
        <v>0</v>
      </c>
    </row>
    <row r="1137" spans="13:14">
      <c r="M1137" s="7">
        <f t="shared" si="23"/>
        <v>0</v>
      </c>
      <c r="N1137" s="7">
        <f t="shared" si="23"/>
        <v>0</v>
      </c>
    </row>
    <row r="1138" spans="13:14">
      <c r="M1138" s="7">
        <f t="shared" si="23"/>
        <v>0</v>
      </c>
      <c r="N1138" s="7">
        <f t="shared" si="23"/>
        <v>0</v>
      </c>
    </row>
    <row r="1139" spans="13:14">
      <c r="M1139" s="7">
        <f t="shared" si="23"/>
        <v>0</v>
      </c>
      <c r="N1139" s="7">
        <f t="shared" si="23"/>
        <v>0</v>
      </c>
    </row>
    <row r="1140" spans="13:14">
      <c r="M1140" s="7">
        <f t="shared" si="23"/>
        <v>0</v>
      </c>
      <c r="N1140" s="7">
        <f t="shared" si="23"/>
        <v>0</v>
      </c>
    </row>
    <row r="1141" spans="13:14">
      <c r="M1141" s="7">
        <f t="shared" si="23"/>
        <v>0</v>
      </c>
      <c r="N1141" s="7">
        <f t="shared" si="23"/>
        <v>0</v>
      </c>
    </row>
    <row r="1142" spans="13:14">
      <c r="M1142" s="7">
        <f t="shared" si="23"/>
        <v>0</v>
      </c>
      <c r="N1142" s="7">
        <f t="shared" si="23"/>
        <v>0</v>
      </c>
    </row>
    <row r="1143" spans="13:14">
      <c r="M1143" s="7">
        <f t="shared" si="23"/>
        <v>0</v>
      </c>
      <c r="N1143" s="7">
        <f t="shared" si="23"/>
        <v>0</v>
      </c>
    </row>
    <row r="1144" spans="13:14">
      <c r="M1144" s="7">
        <f t="shared" si="23"/>
        <v>0</v>
      </c>
      <c r="N1144" s="7">
        <f t="shared" si="23"/>
        <v>0</v>
      </c>
    </row>
    <row r="1145" spans="13:14">
      <c r="M1145" s="7">
        <f t="shared" si="23"/>
        <v>0</v>
      </c>
      <c r="N1145" s="7">
        <f t="shared" si="23"/>
        <v>0</v>
      </c>
    </row>
    <row r="1146" spans="13:14">
      <c r="M1146" s="7">
        <f t="shared" si="23"/>
        <v>0</v>
      </c>
      <c r="N1146" s="7">
        <f t="shared" si="23"/>
        <v>0</v>
      </c>
    </row>
    <row r="1147" spans="13:14">
      <c r="M1147" s="7">
        <f t="shared" si="23"/>
        <v>0</v>
      </c>
      <c r="N1147" s="7">
        <f t="shared" si="23"/>
        <v>0</v>
      </c>
    </row>
    <row r="1148" spans="13:14">
      <c r="M1148" s="7">
        <f t="shared" si="23"/>
        <v>0</v>
      </c>
      <c r="N1148" s="7">
        <f t="shared" si="23"/>
        <v>0</v>
      </c>
    </row>
    <row r="1149" spans="13:14">
      <c r="M1149" s="7">
        <f t="shared" si="23"/>
        <v>0</v>
      </c>
      <c r="N1149" s="7">
        <f t="shared" si="23"/>
        <v>0</v>
      </c>
    </row>
    <row r="1150" spans="13:14">
      <c r="M1150" s="7">
        <f t="shared" si="23"/>
        <v>0</v>
      </c>
      <c r="N1150" s="7">
        <f t="shared" si="23"/>
        <v>0</v>
      </c>
    </row>
    <row r="1151" spans="13:14">
      <c r="M1151" s="7">
        <f t="shared" si="23"/>
        <v>0</v>
      </c>
      <c r="N1151" s="7">
        <f t="shared" si="23"/>
        <v>0</v>
      </c>
    </row>
    <row r="1152" spans="13:14">
      <c r="M1152" s="7">
        <f t="shared" si="23"/>
        <v>0</v>
      </c>
      <c r="N1152" s="7">
        <f t="shared" si="23"/>
        <v>0</v>
      </c>
    </row>
    <row r="1153" spans="13:14">
      <c r="M1153" s="7">
        <f t="shared" si="23"/>
        <v>0</v>
      </c>
      <c r="N1153" s="7">
        <f t="shared" si="23"/>
        <v>0</v>
      </c>
    </row>
    <row r="1154" spans="13:14">
      <c r="M1154" s="7">
        <f t="shared" si="23"/>
        <v>0</v>
      </c>
      <c r="N1154" s="7">
        <f t="shared" si="23"/>
        <v>0</v>
      </c>
    </row>
    <row r="1155" spans="13:14">
      <c r="M1155" s="7">
        <f t="shared" ref="M1155:N1218" si="24">B1155-B1154</f>
        <v>0</v>
      </c>
      <c r="N1155" s="7">
        <f t="shared" si="24"/>
        <v>0</v>
      </c>
    </row>
    <row r="1156" spans="13:14">
      <c r="M1156" s="7">
        <f t="shared" si="24"/>
        <v>0</v>
      </c>
      <c r="N1156" s="7">
        <f t="shared" si="24"/>
        <v>0</v>
      </c>
    </row>
    <row r="1157" spans="13:14">
      <c r="M1157" s="7">
        <f t="shared" si="24"/>
        <v>0</v>
      </c>
      <c r="N1157" s="7">
        <f t="shared" si="24"/>
        <v>0</v>
      </c>
    </row>
    <row r="1158" spans="13:14">
      <c r="M1158" s="7">
        <f t="shared" si="24"/>
        <v>0</v>
      </c>
      <c r="N1158" s="7">
        <f t="shared" si="24"/>
        <v>0</v>
      </c>
    </row>
    <row r="1159" spans="13:14">
      <c r="M1159" s="7">
        <f t="shared" si="24"/>
        <v>0</v>
      </c>
      <c r="N1159" s="7">
        <f t="shared" si="24"/>
        <v>0</v>
      </c>
    </row>
    <row r="1160" spans="13:14">
      <c r="M1160" s="7">
        <f t="shared" si="24"/>
        <v>0</v>
      </c>
      <c r="N1160" s="7">
        <f t="shared" si="24"/>
        <v>0</v>
      </c>
    </row>
    <row r="1161" spans="13:14">
      <c r="M1161" s="7">
        <f t="shared" si="24"/>
        <v>0</v>
      </c>
      <c r="N1161" s="7">
        <f t="shared" si="24"/>
        <v>0</v>
      </c>
    </row>
    <row r="1162" spans="13:14">
      <c r="M1162" s="7">
        <f t="shared" si="24"/>
        <v>0</v>
      </c>
      <c r="N1162" s="7">
        <f t="shared" si="24"/>
        <v>0</v>
      </c>
    </row>
    <row r="1163" spans="13:14">
      <c r="M1163" s="7">
        <f t="shared" si="24"/>
        <v>0</v>
      </c>
      <c r="N1163" s="7">
        <f t="shared" si="24"/>
        <v>0</v>
      </c>
    </row>
    <row r="1164" spans="13:14">
      <c r="M1164" s="7">
        <f t="shared" si="24"/>
        <v>0</v>
      </c>
      <c r="N1164" s="7">
        <f t="shared" si="24"/>
        <v>0</v>
      </c>
    </row>
    <row r="1165" spans="13:14">
      <c r="M1165" s="7">
        <f t="shared" si="24"/>
        <v>0</v>
      </c>
      <c r="N1165" s="7">
        <f t="shared" si="24"/>
        <v>0</v>
      </c>
    </row>
    <row r="1166" spans="13:14">
      <c r="M1166" s="7">
        <f t="shared" si="24"/>
        <v>0</v>
      </c>
      <c r="N1166" s="7">
        <f t="shared" si="24"/>
        <v>0</v>
      </c>
    </row>
    <row r="1167" spans="13:14">
      <c r="M1167" s="7">
        <f t="shared" si="24"/>
        <v>0</v>
      </c>
      <c r="N1167" s="7">
        <f t="shared" si="24"/>
        <v>0</v>
      </c>
    </row>
    <row r="1168" spans="13:14">
      <c r="M1168" s="7">
        <f t="shared" si="24"/>
        <v>0</v>
      </c>
      <c r="N1168" s="7">
        <f t="shared" si="24"/>
        <v>0</v>
      </c>
    </row>
    <row r="1169" spans="13:14">
      <c r="M1169" s="7">
        <f t="shared" si="24"/>
        <v>0</v>
      </c>
      <c r="N1169" s="7">
        <f t="shared" si="24"/>
        <v>0</v>
      </c>
    </row>
    <row r="1170" spans="13:14">
      <c r="M1170" s="7">
        <f t="shared" si="24"/>
        <v>0</v>
      </c>
      <c r="N1170" s="7">
        <f t="shared" si="24"/>
        <v>0</v>
      </c>
    </row>
    <row r="1171" spans="13:14">
      <c r="M1171" s="7">
        <f t="shared" si="24"/>
        <v>0</v>
      </c>
      <c r="N1171" s="7">
        <f t="shared" si="24"/>
        <v>0</v>
      </c>
    </row>
    <row r="1172" spans="13:14">
      <c r="M1172" s="7">
        <f t="shared" si="24"/>
        <v>0</v>
      </c>
      <c r="N1172" s="7">
        <f t="shared" si="24"/>
        <v>0</v>
      </c>
    </row>
    <row r="1173" spans="13:14">
      <c r="M1173" s="7">
        <f t="shared" si="24"/>
        <v>0</v>
      </c>
      <c r="N1173" s="7">
        <f t="shared" si="24"/>
        <v>0</v>
      </c>
    </row>
    <row r="1174" spans="13:14">
      <c r="M1174" s="7">
        <f t="shared" si="24"/>
        <v>0</v>
      </c>
      <c r="N1174" s="7">
        <f t="shared" si="24"/>
        <v>0</v>
      </c>
    </row>
    <row r="1175" spans="13:14">
      <c r="M1175" s="7">
        <f t="shared" si="24"/>
        <v>0</v>
      </c>
      <c r="N1175" s="7">
        <f t="shared" si="24"/>
        <v>0</v>
      </c>
    </row>
    <row r="1176" spans="13:14">
      <c r="M1176" s="7">
        <f t="shared" si="24"/>
        <v>0</v>
      </c>
      <c r="N1176" s="7">
        <f t="shared" si="24"/>
        <v>0</v>
      </c>
    </row>
    <row r="1177" spans="13:14">
      <c r="M1177" s="7">
        <f t="shared" si="24"/>
        <v>0</v>
      </c>
      <c r="N1177" s="7">
        <f t="shared" si="24"/>
        <v>0</v>
      </c>
    </row>
    <row r="1178" spans="13:14">
      <c r="M1178" s="7">
        <f t="shared" si="24"/>
        <v>0</v>
      </c>
      <c r="N1178" s="7">
        <f t="shared" si="24"/>
        <v>0</v>
      </c>
    </row>
    <row r="1179" spans="13:14">
      <c r="M1179" s="7">
        <f t="shared" si="24"/>
        <v>0</v>
      </c>
      <c r="N1179" s="7">
        <f t="shared" si="24"/>
        <v>0</v>
      </c>
    </row>
    <row r="1180" spans="13:14">
      <c r="M1180" s="7">
        <f t="shared" si="24"/>
        <v>0</v>
      </c>
      <c r="N1180" s="7">
        <f t="shared" si="24"/>
        <v>0</v>
      </c>
    </row>
    <row r="1181" spans="13:14">
      <c r="M1181" s="7">
        <f t="shared" si="24"/>
        <v>0</v>
      </c>
      <c r="N1181" s="7">
        <f t="shared" si="24"/>
        <v>0</v>
      </c>
    </row>
    <row r="1182" spans="13:14">
      <c r="M1182" s="7">
        <f t="shared" si="24"/>
        <v>0</v>
      </c>
      <c r="N1182" s="7">
        <f t="shared" si="24"/>
        <v>0</v>
      </c>
    </row>
    <row r="1183" spans="13:14">
      <c r="M1183" s="7">
        <f t="shared" si="24"/>
        <v>0</v>
      </c>
      <c r="N1183" s="7">
        <f t="shared" si="24"/>
        <v>0</v>
      </c>
    </row>
    <row r="1184" spans="13:14">
      <c r="M1184" s="7">
        <f t="shared" si="24"/>
        <v>0</v>
      </c>
      <c r="N1184" s="7">
        <f t="shared" si="24"/>
        <v>0</v>
      </c>
    </row>
    <row r="1185" spans="13:14">
      <c r="M1185" s="7">
        <f t="shared" si="24"/>
        <v>0</v>
      </c>
      <c r="N1185" s="7">
        <f t="shared" si="24"/>
        <v>0</v>
      </c>
    </row>
    <row r="1186" spans="13:14">
      <c r="M1186" s="7">
        <f t="shared" si="24"/>
        <v>0</v>
      </c>
      <c r="N1186" s="7">
        <f t="shared" si="24"/>
        <v>0</v>
      </c>
    </row>
    <row r="1187" spans="13:14">
      <c r="M1187" s="7">
        <f t="shared" si="24"/>
        <v>0</v>
      </c>
      <c r="N1187" s="7">
        <f t="shared" si="24"/>
        <v>0</v>
      </c>
    </row>
    <row r="1188" spans="13:14">
      <c r="M1188" s="7">
        <f t="shared" si="24"/>
        <v>0</v>
      </c>
      <c r="N1188" s="7">
        <f t="shared" si="24"/>
        <v>0</v>
      </c>
    </row>
    <row r="1189" spans="13:14">
      <c r="M1189" s="7">
        <f t="shared" si="24"/>
        <v>0</v>
      </c>
      <c r="N1189" s="7">
        <f t="shared" si="24"/>
        <v>0</v>
      </c>
    </row>
    <row r="1190" spans="13:14">
      <c r="M1190" s="7">
        <f t="shared" si="24"/>
        <v>0</v>
      </c>
      <c r="N1190" s="7">
        <f t="shared" si="24"/>
        <v>0</v>
      </c>
    </row>
    <row r="1191" spans="13:14">
      <c r="M1191" s="7">
        <f t="shared" si="24"/>
        <v>0</v>
      </c>
      <c r="N1191" s="7">
        <f t="shared" si="24"/>
        <v>0</v>
      </c>
    </row>
    <row r="1192" spans="13:14">
      <c r="M1192" s="7">
        <f t="shared" si="24"/>
        <v>0</v>
      </c>
      <c r="N1192" s="7">
        <f t="shared" si="24"/>
        <v>0</v>
      </c>
    </row>
    <row r="1193" spans="13:14">
      <c r="M1193" s="7">
        <f t="shared" si="24"/>
        <v>0</v>
      </c>
      <c r="N1193" s="7">
        <f t="shared" si="24"/>
        <v>0</v>
      </c>
    </row>
    <row r="1194" spans="13:14">
      <c r="M1194" s="7">
        <f t="shared" si="24"/>
        <v>0</v>
      </c>
      <c r="N1194" s="7">
        <f t="shared" si="24"/>
        <v>0</v>
      </c>
    </row>
    <row r="1195" spans="13:14">
      <c r="M1195" s="7">
        <f t="shared" si="24"/>
        <v>0</v>
      </c>
      <c r="N1195" s="7">
        <f t="shared" si="24"/>
        <v>0</v>
      </c>
    </row>
    <row r="1196" spans="13:14">
      <c r="M1196" s="7">
        <f t="shared" si="24"/>
        <v>0</v>
      </c>
      <c r="N1196" s="7">
        <f t="shared" si="24"/>
        <v>0</v>
      </c>
    </row>
    <row r="1197" spans="13:14">
      <c r="M1197" s="7">
        <f t="shared" si="24"/>
        <v>0</v>
      </c>
      <c r="N1197" s="7">
        <f t="shared" si="24"/>
        <v>0</v>
      </c>
    </row>
    <row r="1198" spans="13:14">
      <c r="M1198" s="7">
        <f t="shared" si="24"/>
        <v>0</v>
      </c>
      <c r="N1198" s="7">
        <f t="shared" si="24"/>
        <v>0</v>
      </c>
    </row>
    <row r="1199" spans="13:14">
      <c r="M1199" s="7">
        <f t="shared" si="24"/>
        <v>0</v>
      </c>
      <c r="N1199" s="7">
        <f t="shared" si="24"/>
        <v>0</v>
      </c>
    </row>
    <row r="1200" spans="13:14">
      <c r="M1200" s="7">
        <f t="shared" si="24"/>
        <v>0</v>
      </c>
      <c r="N1200" s="7">
        <f t="shared" si="24"/>
        <v>0</v>
      </c>
    </row>
    <row r="1201" spans="13:14">
      <c r="M1201" s="7">
        <f t="shared" si="24"/>
        <v>0</v>
      </c>
      <c r="N1201" s="7">
        <f t="shared" si="24"/>
        <v>0</v>
      </c>
    </row>
    <row r="1202" spans="13:14">
      <c r="M1202" s="7">
        <f t="shared" si="24"/>
        <v>0</v>
      </c>
      <c r="N1202" s="7">
        <f t="shared" si="24"/>
        <v>0</v>
      </c>
    </row>
    <row r="1203" spans="13:14">
      <c r="M1203" s="7">
        <f t="shared" si="24"/>
        <v>0</v>
      </c>
      <c r="N1203" s="7">
        <f t="shared" si="24"/>
        <v>0</v>
      </c>
    </row>
    <row r="1204" spans="13:14">
      <c r="M1204" s="7">
        <f t="shared" si="24"/>
        <v>0</v>
      </c>
      <c r="N1204" s="7">
        <f t="shared" si="24"/>
        <v>0</v>
      </c>
    </row>
    <row r="1205" spans="13:14">
      <c r="M1205" s="7">
        <f t="shared" si="24"/>
        <v>0</v>
      </c>
      <c r="N1205" s="7">
        <f t="shared" si="24"/>
        <v>0</v>
      </c>
    </row>
    <row r="1206" spans="13:14">
      <c r="M1206" s="7">
        <f t="shared" si="24"/>
        <v>0</v>
      </c>
      <c r="N1206" s="7">
        <f t="shared" si="24"/>
        <v>0</v>
      </c>
    </row>
    <row r="1207" spans="13:14">
      <c r="M1207" s="7">
        <f t="shared" si="24"/>
        <v>0</v>
      </c>
      <c r="N1207" s="7">
        <f t="shared" si="24"/>
        <v>0</v>
      </c>
    </row>
    <row r="1208" spans="13:14">
      <c r="M1208" s="7">
        <f t="shared" si="24"/>
        <v>0</v>
      </c>
      <c r="N1208" s="7">
        <f t="shared" si="24"/>
        <v>0</v>
      </c>
    </row>
    <row r="1209" spans="13:14">
      <c r="M1209" s="7">
        <f t="shared" si="24"/>
        <v>0</v>
      </c>
      <c r="N1209" s="7">
        <f t="shared" si="24"/>
        <v>0</v>
      </c>
    </row>
    <row r="1210" spans="13:14">
      <c r="M1210" s="7">
        <f t="shared" si="24"/>
        <v>0</v>
      </c>
      <c r="N1210" s="7">
        <f t="shared" si="24"/>
        <v>0</v>
      </c>
    </row>
    <row r="1211" spans="13:14">
      <c r="M1211" s="7">
        <f t="shared" si="24"/>
        <v>0</v>
      </c>
      <c r="N1211" s="7">
        <f t="shared" si="24"/>
        <v>0</v>
      </c>
    </row>
    <row r="1212" spans="13:14">
      <c r="M1212" s="7">
        <f t="shared" si="24"/>
        <v>0</v>
      </c>
      <c r="N1212" s="7">
        <f t="shared" si="24"/>
        <v>0</v>
      </c>
    </row>
    <row r="1213" spans="13:14">
      <c r="M1213" s="7">
        <f t="shared" si="24"/>
        <v>0</v>
      </c>
      <c r="N1213" s="7">
        <f t="shared" si="24"/>
        <v>0</v>
      </c>
    </row>
    <row r="1214" spans="13:14">
      <c r="M1214" s="7">
        <f t="shared" si="24"/>
        <v>0</v>
      </c>
      <c r="N1214" s="7">
        <f t="shared" si="24"/>
        <v>0</v>
      </c>
    </row>
    <row r="1215" spans="13:14">
      <c r="M1215" s="7">
        <f t="shared" si="24"/>
        <v>0</v>
      </c>
      <c r="N1215" s="7">
        <f t="shared" si="24"/>
        <v>0</v>
      </c>
    </row>
    <row r="1216" spans="13:14">
      <c r="M1216" s="7">
        <f t="shared" si="24"/>
        <v>0</v>
      </c>
      <c r="N1216" s="7">
        <f t="shared" si="24"/>
        <v>0</v>
      </c>
    </row>
    <row r="1217" spans="13:14">
      <c r="M1217" s="7">
        <f t="shared" si="24"/>
        <v>0</v>
      </c>
      <c r="N1217" s="7">
        <f t="shared" si="24"/>
        <v>0</v>
      </c>
    </row>
    <row r="1218" spans="13:14">
      <c r="M1218" s="7">
        <f t="shared" si="24"/>
        <v>0</v>
      </c>
      <c r="N1218" s="7">
        <f t="shared" si="24"/>
        <v>0</v>
      </c>
    </row>
    <row r="1219" spans="13:14">
      <c r="M1219" s="7">
        <f t="shared" ref="M1219:N1249" si="25">B1219-B1218</f>
        <v>0</v>
      </c>
      <c r="N1219" s="7">
        <f t="shared" si="25"/>
        <v>0</v>
      </c>
    </row>
    <row r="1220" spans="13:14">
      <c r="M1220" s="7">
        <f t="shared" si="25"/>
        <v>0</v>
      </c>
      <c r="N1220" s="7">
        <f t="shared" si="25"/>
        <v>0</v>
      </c>
    </row>
    <row r="1221" spans="13:14">
      <c r="M1221" s="7">
        <f t="shared" si="25"/>
        <v>0</v>
      </c>
      <c r="N1221" s="7">
        <f t="shared" si="25"/>
        <v>0</v>
      </c>
    </row>
    <row r="1222" spans="13:14">
      <c r="M1222" s="7">
        <f t="shared" si="25"/>
        <v>0</v>
      </c>
      <c r="N1222" s="7">
        <f t="shared" si="25"/>
        <v>0</v>
      </c>
    </row>
    <row r="1223" spans="13:14">
      <c r="M1223" s="7">
        <f t="shared" si="25"/>
        <v>0</v>
      </c>
      <c r="N1223" s="7">
        <f t="shared" si="25"/>
        <v>0</v>
      </c>
    </row>
    <row r="1224" spans="13:14">
      <c r="M1224" s="7">
        <f t="shared" si="25"/>
        <v>0</v>
      </c>
      <c r="N1224" s="7">
        <f t="shared" si="25"/>
        <v>0</v>
      </c>
    </row>
    <row r="1225" spans="13:14">
      <c r="M1225" s="7">
        <f t="shared" si="25"/>
        <v>0</v>
      </c>
      <c r="N1225" s="7">
        <f t="shared" si="25"/>
        <v>0</v>
      </c>
    </row>
    <row r="1226" spans="13:14">
      <c r="M1226" s="7">
        <f t="shared" si="25"/>
        <v>0</v>
      </c>
      <c r="N1226" s="7">
        <f t="shared" si="25"/>
        <v>0</v>
      </c>
    </row>
    <row r="1227" spans="13:14">
      <c r="M1227" s="7">
        <f t="shared" si="25"/>
        <v>0</v>
      </c>
      <c r="N1227" s="7">
        <f t="shared" si="25"/>
        <v>0</v>
      </c>
    </row>
    <row r="1228" spans="13:14">
      <c r="M1228" s="7">
        <f t="shared" si="25"/>
        <v>0</v>
      </c>
      <c r="N1228" s="7">
        <f t="shared" si="25"/>
        <v>0</v>
      </c>
    </row>
    <row r="1229" spans="13:14">
      <c r="M1229" s="7">
        <f t="shared" si="25"/>
        <v>0</v>
      </c>
      <c r="N1229" s="7">
        <f t="shared" si="25"/>
        <v>0</v>
      </c>
    </row>
    <row r="1230" spans="13:14">
      <c r="M1230" s="7">
        <f t="shared" si="25"/>
        <v>0</v>
      </c>
      <c r="N1230" s="7">
        <f t="shared" si="25"/>
        <v>0</v>
      </c>
    </row>
    <row r="1231" spans="13:14">
      <c r="M1231" s="7">
        <f t="shared" si="25"/>
        <v>0</v>
      </c>
      <c r="N1231" s="7">
        <f t="shared" si="25"/>
        <v>0</v>
      </c>
    </row>
    <row r="1232" spans="13:14">
      <c r="M1232" s="7">
        <f t="shared" si="25"/>
        <v>0</v>
      </c>
      <c r="N1232" s="7">
        <f t="shared" si="25"/>
        <v>0</v>
      </c>
    </row>
    <row r="1233" spans="13:14">
      <c r="M1233" s="7">
        <f t="shared" si="25"/>
        <v>0</v>
      </c>
      <c r="N1233" s="7">
        <f t="shared" si="25"/>
        <v>0</v>
      </c>
    </row>
    <row r="1234" spans="13:14">
      <c r="M1234" s="7">
        <f t="shared" si="25"/>
        <v>0</v>
      </c>
      <c r="N1234" s="7">
        <f t="shared" si="25"/>
        <v>0</v>
      </c>
    </row>
    <row r="1235" spans="13:14">
      <c r="M1235" s="7">
        <f t="shared" si="25"/>
        <v>0</v>
      </c>
      <c r="N1235" s="7">
        <f t="shared" si="25"/>
        <v>0</v>
      </c>
    </row>
    <row r="1236" spans="13:14">
      <c r="M1236" s="7">
        <f t="shared" si="25"/>
        <v>0</v>
      </c>
      <c r="N1236" s="7">
        <f t="shared" si="25"/>
        <v>0</v>
      </c>
    </row>
    <row r="1237" spans="13:14">
      <c r="M1237" s="7">
        <f t="shared" si="25"/>
        <v>0</v>
      </c>
      <c r="N1237" s="7">
        <f t="shared" si="25"/>
        <v>0</v>
      </c>
    </row>
    <row r="1238" spans="13:14">
      <c r="M1238" s="7">
        <f t="shared" si="25"/>
        <v>0</v>
      </c>
      <c r="N1238" s="7">
        <f t="shared" si="25"/>
        <v>0</v>
      </c>
    </row>
    <row r="1239" spans="13:14">
      <c r="M1239" s="7">
        <f t="shared" si="25"/>
        <v>0</v>
      </c>
      <c r="N1239" s="7">
        <f t="shared" si="25"/>
        <v>0</v>
      </c>
    </row>
    <row r="1240" spans="13:14">
      <c r="M1240" s="7">
        <f t="shared" si="25"/>
        <v>0</v>
      </c>
      <c r="N1240" s="7">
        <f t="shared" si="25"/>
        <v>0</v>
      </c>
    </row>
    <row r="1241" spans="13:14">
      <c r="M1241" s="7">
        <f t="shared" si="25"/>
        <v>0</v>
      </c>
      <c r="N1241" s="7">
        <f t="shared" si="25"/>
        <v>0</v>
      </c>
    </row>
    <row r="1242" spans="13:14">
      <c r="M1242" s="7">
        <f t="shared" si="25"/>
        <v>0</v>
      </c>
      <c r="N1242" s="7">
        <f t="shared" si="25"/>
        <v>0</v>
      </c>
    </row>
    <row r="1243" spans="13:14">
      <c r="M1243" s="7">
        <f t="shared" si="25"/>
        <v>0</v>
      </c>
      <c r="N1243" s="7">
        <f t="shared" si="25"/>
        <v>0</v>
      </c>
    </row>
    <row r="1244" spans="13:14">
      <c r="M1244" s="7">
        <f t="shared" si="25"/>
        <v>0</v>
      </c>
      <c r="N1244" s="7">
        <f t="shared" si="25"/>
        <v>0</v>
      </c>
    </row>
    <row r="1245" spans="13:14">
      <c r="M1245" s="7">
        <f t="shared" si="25"/>
        <v>0</v>
      </c>
      <c r="N1245" s="7">
        <f t="shared" si="25"/>
        <v>0</v>
      </c>
    </row>
    <row r="1246" spans="13:14">
      <c r="M1246" s="7">
        <f t="shared" si="25"/>
        <v>0</v>
      </c>
      <c r="N1246" s="7">
        <f t="shared" si="25"/>
        <v>0</v>
      </c>
    </row>
    <row r="1247" spans="13:14">
      <c r="M1247" s="7">
        <f t="shared" si="25"/>
        <v>0</v>
      </c>
      <c r="N1247" s="7">
        <f t="shared" si="25"/>
        <v>0</v>
      </c>
    </row>
    <row r="1248" spans="13:14">
      <c r="M1248" s="7">
        <f t="shared" si="25"/>
        <v>0</v>
      </c>
      <c r="N1248" s="7">
        <f t="shared" si="25"/>
        <v>0</v>
      </c>
    </row>
    <row r="1249" spans="7:14">
      <c r="M1249" s="7">
        <f t="shared" si="25"/>
        <v>0</v>
      </c>
      <c r="N1249" s="7">
        <f t="shared" si="25"/>
        <v>0</v>
      </c>
    </row>
    <row r="1250" spans="7:14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/>
  <cols>
    <col min="2" max="2" width="11.625" style="69" bestFit="1" customWidth="1"/>
    <col min="5" max="5" width="14.375" bestFit="1" customWidth="1"/>
  </cols>
  <sheetData>
    <row r="1" spans="1:8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/>
  <cols>
    <col min="1" max="2" width="13" style="114" bestFit="1" customWidth="1"/>
    <col min="3" max="8" width="11.625" style="114" customWidth="1"/>
    <col min="9" max="14" width="5.625" style="114" customWidth="1"/>
    <col min="15" max="15" width="5.25" style="114" bestFit="1" customWidth="1"/>
    <col min="16" max="16384" width="9" style="114"/>
  </cols>
  <sheetData>
    <row r="1" spans="1:15">
      <c r="A1" s="114" t="s">
        <v>1516</v>
      </c>
      <c r="B1" s="114" t="s">
        <v>1517</v>
      </c>
      <c r="D1" s="114" t="s">
        <v>191</v>
      </c>
      <c r="E1" s="114" t="s">
        <v>1527</v>
      </c>
      <c r="F1" s="114" t="s">
        <v>1539</v>
      </c>
      <c r="G1" s="114" t="s">
        <v>1528</v>
      </c>
      <c r="I1" t="s">
        <v>1538</v>
      </c>
      <c r="J1" s="265" t="s">
        <v>660</v>
      </c>
      <c r="K1" s="266" t="s">
        <v>684</v>
      </c>
      <c r="L1" s="145" t="s">
        <v>704</v>
      </c>
      <c r="M1" s="267" t="s">
        <v>141</v>
      </c>
      <c r="N1" s="167" t="s">
        <v>723</v>
      </c>
      <c r="O1" s="268" t="s">
        <v>1114</v>
      </c>
    </row>
    <row r="2" spans="1:15">
      <c r="A2" s="114">
        <v>1</v>
      </c>
      <c r="B2" s="114" t="s">
        <v>1518</v>
      </c>
      <c r="D2" s="114">
        <v>1</v>
      </c>
      <c r="E2" s="114" t="s">
        <v>1529</v>
      </c>
      <c r="F2" s="114">
        <v>100</v>
      </c>
      <c r="G2" s="114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>
      <c r="A3" s="114">
        <v>2</v>
      </c>
      <c r="B3" s="114" t="s">
        <v>1519</v>
      </c>
      <c r="D3" s="114">
        <v>2</v>
      </c>
      <c r="E3" s="114" t="s">
        <v>1530</v>
      </c>
      <c r="F3" s="114">
        <v>200</v>
      </c>
      <c r="G3" s="114">
        <v>20</v>
      </c>
    </row>
    <row r="4" spans="1:15">
      <c r="A4" s="114">
        <v>3</v>
      </c>
      <c r="B4" s="114" t="s">
        <v>1520</v>
      </c>
      <c r="D4" s="114">
        <v>3</v>
      </c>
      <c r="E4" s="114" t="s">
        <v>1531</v>
      </c>
      <c r="F4" s="114">
        <v>300</v>
      </c>
      <c r="G4" s="114">
        <v>30</v>
      </c>
    </row>
    <row r="5" spans="1:15">
      <c r="A5" s="114">
        <v>4</v>
      </c>
      <c r="B5" s="114" t="s">
        <v>1521</v>
      </c>
      <c r="D5" s="114">
        <v>4</v>
      </c>
      <c r="E5" s="114" t="s">
        <v>1532</v>
      </c>
      <c r="F5" s="114">
        <v>500</v>
      </c>
      <c r="G5" s="114">
        <v>50</v>
      </c>
    </row>
    <row r="6" spans="1:15">
      <c r="A6" s="114">
        <v>5</v>
      </c>
      <c r="B6" s="114" t="s">
        <v>1522</v>
      </c>
      <c r="D6" s="114">
        <v>5</v>
      </c>
      <c r="E6" s="114" t="s">
        <v>1533</v>
      </c>
      <c r="F6" s="114">
        <v>700</v>
      </c>
      <c r="G6" s="114">
        <v>70</v>
      </c>
    </row>
    <row r="7" spans="1:15">
      <c r="A7" s="114">
        <v>6</v>
      </c>
      <c r="B7" s="114" t="s">
        <v>1523</v>
      </c>
      <c r="D7" s="114">
        <v>6</v>
      </c>
      <c r="E7" s="114" t="s">
        <v>1534</v>
      </c>
      <c r="F7" s="114">
        <v>900</v>
      </c>
      <c r="G7" s="114">
        <v>90</v>
      </c>
    </row>
    <row r="8" spans="1:15">
      <c r="A8" s="114">
        <v>7</v>
      </c>
      <c r="B8" s="114" t="s">
        <v>1524</v>
      </c>
      <c r="D8" s="114">
        <v>7</v>
      </c>
      <c r="E8" s="114" t="s">
        <v>1535</v>
      </c>
      <c r="F8" s="114">
        <v>1100</v>
      </c>
      <c r="G8" s="114">
        <v>110</v>
      </c>
    </row>
    <row r="9" spans="1:15">
      <c r="A9" s="114">
        <v>8</v>
      </c>
      <c r="B9" s="114" t="s">
        <v>1525</v>
      </c>
      <c r="D9" s="114">
        <v>8</v>
      </c>
      <c r="E9" s="114" t="s">
        <v>1536</v>
      </c>
      <c r="F9" s="114">
        <v>1300</v>
      </c>
      <c r="G9" s="114">
        <v>130</v>
      </c>
    </row>
    <row r="10" spans="1:15">
      <c r="A10" s="114">
        <v>9</v>
      </c>
      <c r="B10" s="114" t="s">
        <v>1526</v>
      </c>
      <c r="D10" s="114">
        <v>9</v>
      </c>
      <c r="E10" s="114" t="s">
        <v>1537</v>
      </c>
      <c r="F10" s="114">
        <v>1500</v>
      </c>
      <c r="G10" s="114">
        <v>150</v>
      </c>
    </row>
    <row r="12" spans="1:15">
      <c r="A12" s="264" t="s">
        <v>1529</v>
      </c>
      <c r="B12" s="114" t="s">
        <v>1516</v>
      </c>
      <c r="C12" s="265" t="s">
        <v>660</v>
      </c>
      <c r="D12" s="266" t="s">
        <v>684</v>
      </c>
      <c r="E12" s="145" t="s">
        <v>704</v>
      </c>
      <c r="F12" s="267" t="s">
        <v>141</v>
      </c>
      <c r="G12" s="167" t="s">
        <v>723</v>
      </c>
      <c r="H12" s="268" t="s">
        <v>1114</v>
      </c>
    </row>
    <row r="13" spans="1:15">
      <c r="A13" s="114" t="s">
        <v>1518</v>
      </c>
      <c r="B13" s="114">
        <v>1</v>
      </c>
      <c r="C13" s="114">
        <v>8</v>
      </c>
      <c r="D13" s="114">
        <v>16</v>
      </c>
      <c r="E13" s="114">
        <v>24</v>
      </c>
      <c r="F13" s="114">
        <v>40</v>
      </c>
      <c r="G13" s="114">
        <v>70</v>
      </c>
      <c r="H13" s="114">
        <v>120</v>
      </c>
    </row>
    <row r="14" spans="1:15">
      <c r="A14" s="114" t="s">
        <v>1519</v>
      </c>
      <c r="B14" s="114">
        <v>2</v>
      </c>
      <c r="C14" s="114">
        <v>8</v>
      </c>
      <c r="D14" s="114">
        <v>16</v>
      </c>
      <c r="E14" s="114">
        <v>24</v>
      </c>
      <c r="F14" s="114">
        <v>40</v>
      </c>
      <c r="G14" s="114">
        <v>70</v>
      </c>
      <c r="H14" s="114">
        <v>120</v>
      </c>
    </row>
    <row r="15" spans="1:15">
      <c r="A15" s="114" t="s">
        <v>1520</v>
      </c>
      <c r="B15" s="114">
        <v>3</v>
      </c>
      <c r="C15" s="114">
        <v>8</v>
      </c>
      <c r="D15" s="114">
        <v>16</v>
      </c>
      <c r="E15" s="114">
        <v>24</v>
      </c>
      <c r="F15" s="114">
        <v>40</v>
      </c>
      <c r="G15" s="114">
        <v>70</v>
      </c>
      <c r="H15" s="114">
        <v>120</v>
      </c>
    </row>
    <row r="16" spans="1:15">
      <c r="A16" s="114" t="s">
        <v>1521</v>
      </c>
      <c r="B16" s="114">
        <v>4</v>
      </c>
      <c r="C16" s="114">
        <v>8</v>
      </c>
      <c r="D16" s="114">
        <v>16</v>
      </c>
      <c r="E16" s="114">
        <v>24</v>
      </c>
      <c r="F16" s="114">
        <v>40</v>
      </c>
      <c r="G16" s="114">
        <v>70</v>
      </c>
      <c r="H16" s="114">
        <v>120</v>
      </c>
    </row>
    <row r="17" spans="1:8">
      <c r="A17" s="114" t="s">
        <v>1522</v>
      </c>
      <c r="B17" s="114">
        <v>5</v>
      </c>
      <c r="C17" s="114">
        <v>1</v>
      </c>
      <c r="D17" s="114">
        <v>2</v>
      </c>
      <c r="E17" s="114">
        <v>3</v>
      </c>
      <c r="F17" s="114">
        <v>4</v>
      </c>
      <c r="G17" s="114">
        <v>6</v>
      </c>
      <c r="H17" s="114">
        <v>9</v>
      </c>
    </row>
    <row r="18" spans="1:8">
      <c r="A18" s="114" t="s">
        <v>1523</v>
      </c>
      <c r="B18" s="114">
        <v>6</v>
      </c>
      <c r="C18" s="114">
        <v>1</v>
      </c>
      <c r="D18" s="114">
        <v>2</v>
      </c>
      <c r="E18" s="114">
        <v>3</v>
      </c>
      <c r="F18" s="114">
        <v>4</v>
      </c>
      <c r="G18" s="114">
        <v>6</v>
      </c>
      <c r="H18" s="114">
        <v>9</v>
      </c>
    </row>
    <row r="19" spans="1:8">
      <c r="A19" s="114" t="s">
        <v>1524</v>
      </c>
      <c r="B19" s="114">
        <v>7</v>
      </c>
      <c r="C19" s="114">
        <v>1</v>
      </c>
      <c r="D19" s="114">
        <v>2</v>
      </c>
      <c r="E19" s="114">
        <v>3</v>
      </c>
      <c r="F19" s="114">
        <v>4</v>
      </c>
      <c r="G19" s="114">
        <v>6</v>
      </c>
      <c r="H19" s="114">
        <v>10</v>
      </c>
    </row>
    <row r="20" spans="1:8">
      <c r="A20" s="114" t="s">
        <v>1525</v>
      </c>
      <c r="B20" s="114">
        <v>8</v>
      </c>
      <c r="C20" s="114">
        <v>1</v>
      </c>
      <c r="D20" s="114">
        <v>2</v>
      </c>
      <c r="E20" s="114">
        <v>3</v>
      </c>
      <c r="F20" s="114">
        <v>4</v>
      </c>
      <c r="G20" s="114">
        <v>6</v>
      </c>
      <c r="H20" s="114">
        <v>10</v>
      </c>
    </row>
    <row r="21" spans="1:8">
      <c r="A21" s="114" t="s">
        <v>1526</v>
      </c>
      <c r="B21" s="114">
        <v>9</v>
      </c>
      <c r="C21" s="114">
        <v>1</v>
      </c>
      <c r="D21" s="114">
        <v>2</v>
      </c>
      <c r="E21" s="114">
        <v>3</v>
      </c>
      <c r="F21" s="114">
        <v>4</v>
      </c>
      <c r="G21" s="114">
        <v>6</v>
      </c>
      <c r="H21" s="114">
        <v>10</v>
      </c>
    </row>
    <row r="23" spans="1:8">
      <c r="A23" s="264" t="s">
        <v>1530</v>
      </c>
      <c r="B23" s="114" t="s">
        <v>1516</v>
      </c>
      <c r="C23" s="265" t="s">
        <v>660</v>
      </c>
      <c r="D23" s="266" t="s">
        <v>684</v>
      </c>
      <c r="E23" s="145" t="s">
        <v>704</v>
      </c>
      <c r="F23" s="267" t="s">
        <v>141</v>
      </c>
      <c r="G23" s="167" t="s">
        <v>723</v>
      </c>
      <c r="H23" s="268" t="s">
        <v>1114</v>
      </c>
    </row>
    <row r="24" spans="1:8">
      <c r="A24" s="114" t="s">
        <v>1518</v>
      </c>
      <c r="B24" s="114">
        <v>1</v>
      </c>
      <c r="C24" s="114">
        <v>20</v>
      </c>
      <c r="D24" s="114">
        <v>30</v>
      </c>
      <c r="E24" s="114">
        <v>40</v>
      </c>
      <c r="F24" s="114">
        <v>70</v>
      </c>
      <c r="G24" s="114">
        <v>120</v>
      </c>
      <c r="H24" s="114">
        <v>200</v>
      </c>
    </row>
    <row r="25" spans="1:8">
      <c r="A25" s="114" t="s">
        <v>1519</v>
      </c>
      <c r="B25" s="114">
        <v>2</v>
      </c>
      <c r="C25" s="114">
        <v>20</v>
      </c>
      <c r="D25" s="114">
        <v>30</v>
      </c>
      <c r="E25" s="114">
        <v>40</v>
      </c>
      <c r="F25" s="114">
        <v>70</v>
      </c>
      <c r="G25" s="114">
        <v>120</v>
      </c>
      <c r="H25" s="114">
        <v>200</v>
      </c>
    </row>
    <row r="26" spans="1:8">
      <c r="A26" s="114" t="s">
        <v>1520</v>
      </c>
      <c r="B26" s="114">
        <v>3</v>
      </c>
      <c r="C26" s="114">
        <v>20</v>
      </c>
      <c r="D26" s="114">
        <v>30</v>
      </c>
      <c r="E26" s="114">
        <v>40</v>
      </c>
      <c r="F26" s="114">
        <v>70</v>
      </c>
      <c r="G26" s="114">
        <v>120</v>
      </c>
      <c r="H26" s="114">
        <v>200</v>
      </c>
    </row>
    <row r="27" spans="1:8">
      <c r="A27" s="114" t="s">
        <v>1521</v>
      </c>
      <c r="B27" s="114">
        <v>4</v>
      </c>
      <c r="C27" s="114">
        <v>20</v>
      </c>
      <c r="D27" s="114">
        <v>30</v>
      </c>
      <c r="E27" s="114">
        <v>40</v>
      </c>
      <c r="F27" s="114">
        <v>70</v>
      </c>
      <c r="G27" s="114">
        <v>120</v>
      </c>
      <c r="H27" s="114">
        <v>200</v>
      </c>
    </row>
    <row r="28" spans="1:8">
      <c r="A28" s="114" t="s">
        <v>1522</v>
      </c>
      <c r="B28" s="114">
        <v>5</v>
      </c>
      <c r="C28" s="114">
        <v>2</v>
      </c>
      <c r="D28" s="114">
        <v>3</v>
      </c>
      <c r="E28" s="114">
        <v>4</v>
      </c>
      <c r="F28" s="114">
        <v>5</v>
      </c>
      <c r="G28" s="114">
        <v>7</v>
      </c>
      <c r="H28" s="114">
        <v>10</v>
      </c>
    </row>
    <row r="29" spans="1:8">
      <c r="A29" s="114" t="s">
        <v>1523</v>
      </c>
      <c r="B29" s="114">
        <v>6</v>
      </c>
      <c r="C29" s="114">
        <v>2</v>
      </c>
      <c r="D29" s="114">
        <v>3</v>
      </c>
      <c r="E29" s="114">
        <v>4</v>
      </c>
      <c r="F29" s="114">
        <v>5</v>
      </c>
      <c r="G29" s="114">
        <v>7</v>
      </c>
      <c r="H29" s="114">
        <v>10</v>
      </c>
    </row>
    <row r="30" spans="1:8">
      <c r="A30" s="114" t="s">
        <v>1524</v>
      </c>
      <c r="B30" s="114">
        <v>7</v>
      </c>
      <c r="C30" s="114">
        <v>2</v>
      </c>
      <c r="D30" s="114">
        <v>3</v>
      </c>
      <c r="E30" s="114">
        <v>4</v>
      </c>
      <c r="F30" s="114">
        <v>5</v>
      </c>
      <c r="G30" s="114">
        <v>10</v>
      </c>
      <c r="H30" s="114">
        <v>18</v>
      </c>
    </row>
    <row r="31" spans="1:8">
      <c r="A31" s="114" t="s">
        <v>1525</v>
      </c>
      <c r="B31" s="114">
        <v>8</v>
      </c>
      <c r="C31" s="114">
        <v>2</v>
      </c>
      <c r="D31" s="114">
        <v>3</v>
      </c>
      <c r="E31" s="114">
        <v>4</v>
      </c>
      <c r="F31" s="114">
        <v>5</v>
      </c>
      <c r="G31" s="114">
        <v>10</v>
      </c>
      <c r="H31" s="114">
        <v>18</v>
      </c>
    </row>
    <row r="32" spans="1:8">
      <c r="A32" s="114" t="s">
        <v>1526</v>
      </c>
      <c r="B32" s="114">
        <v>9</v>
      </c>
      <c r="C32" s="114">
        <v>2</v>
      </c>
      <c r="D32" s="114">
        <v>3</v>
      </c>
      <c r="E32" s="114">
        <v>4</v>
      </c>
      <c r="F32" s="114">
        <v>5</v>
      </c>
      <c r="G32" s="114">
        <v>10</v>
      </c>
      <c r="H32" s="114">
        <v>18</v>
      </c>
    </row>
    <row r="34" spans="1:8">
      <c r="A34" s="264" t="s">
        <v>1531</v>
      </c>
      <c r="B34" s="114" t="s">
        <v>1516</v>
      </c>
      <c r="C34" s="265" t="s">
        <v>660</v>
      </c>
      <c r="D34" s="266" t="s">
        <v>684</v>
      </c>
      <c r="E34" s="145" t="s">
        <v>704</v>
      </c>
      <c r="F34" s="267" t="s">
        <v>141</v>
      </c>
      <c r="G34" s="167" t="s">
        <v>723</v>
      </c>
      <c r="H34" s="268" t="s">
        <v>1114</v>
      </c>
    </row>
    <row r="35" spans="1:8">
      <c r="A35" s="114" t="s">
        <v>1518</v>
      </c>
      <c r="B35" s="114">
        <v>1</v>
      </c>
      <c r="C35" s="114">
        <v>30</v>
      </c>
      <c r="D35" s="114">
        <v>40</v>
      </c>
      <c r="E35" s="114">
        <v>60</v>
      </c>
      <c r="F35" s="114">
        <v>100</v>
      </c>
      <c r="G35" s="114">
        <v>180</v>
      </c>
      <c r="H35" s="114">
        <v>320</v>
      </c>
    </row>
    <row r="36" spans="1:8">
      <c r="A36" s="114" t="s">
        <v>1519</v>
      </c>
      <c r="B36" s="114">
        <v>2</v>
      </c>
      <c r="C36" s="114">
        <v>30</v>
      </c>
      <c r="D36" s="114">
        <v>40</v>
      </c>
      <c r="E36" s="114">
        <v>60</v>
      </c>
      <c r="F36" s="114">
        <v>100</v>
      </c>
      <c r="G36" s="114">
        <v>180</v>
      </c>
      <c r="H36" s="114">
        <v>320</v>
      </c>
    </row>
    <row r="37" spans="1:8">
      <c r="A37" s="114" t="s">
        <v>1520</v>
      </c>
      <c r="B37" s="114">
        <v>3</v>
      </c>
      <c r="C37" s="114">
        <v>30</v>
      </c>
      <c r="D37" s="114">
        <v>40</v>
      </c>
      <c r="E37" s="114">
        <v>60</v>
      </c>
      <c r="F37" s="114">
        <v>100</v>
      </c>
      <c r="G37" s="114">
        <v>180</v>
      </c>
      <c r="H37" s="114">
        <v>320</v>
      </c>
    </row>
    <row r="38" spans="1:8">
      <c r="A38" s="114" t="s">
        <v>1521</v>
      </c>
      <c r="B38" s="114">
        <v>4</v>
      </c>
      <c r="C38" s="114">
        <v>30</v>
      </c>
      <c r="D38" s="114">
        <v>40</v>
      </c>
      <c r="E38" s="114">
        <v>60</v>
      </c>
      <c r="F38" s="114">
        <v>100</v>
      </c>
      <c r="G38" s="114">
        <v>180</v>
      </c>
      <c r="H38" s="114">
        <v>320</v>
      </c>
    </row>
    <row r="39" spans="1:8">
      <c r="A39" s="114" t="s">
        <v>1522</v>
      </c>
      <c r="B39" s="114">
        <v>5</v>
      </c>
      <c r="C39" s="114">
        <v>3</v>
      </c>
      <c r="D39" s="114">
        <v>4</v>
      </c>
      <c r="E39" s="114">
        <v>5</v>
      </c>
      <c r="F39" s="114">
        <v>6</v>
      </c>
      <c r="G39" s="114">
        <v>8</v>
      </c>
      <c r="H39" s="114">
        <v>12</v>
      </c>
    </row>
    <row r="40" spans="1:8">
      <c r="A40" s="114" t="s">
        <v>1523</v>
      </c>
      <c r="B40" s="114">
        <v>6</v>
      </c>
      <c r="C40" s="114">
        <v>3</v>
      </c>
      <c r="D40" s="114">
        <v>4</v>
      </c>
      <c r="E40" s="114">
        <v>5</v>
      </c>
      <c r="F40" s="114">
        <v>6</v>
      </c>
      <c r="G40" s="114">
        <v>8</v>
      </c>
      <c r="H40" s="114">
        <v>12</v>
      </c>
    </row>
    <row r="41" spans="1:8">
      <c r="A41" s="114" t="s">
        <v>1524</v>
      </c>
      <c r="B41" s="114">
        <v>7</v>
      </c>
      <c r="C41" s="114">
        <v>3</v>
      </c>
      <c r="D41" s="114">
        <v>4</v>
      </c>
      <c r="E41" s="114">
        <v>5</v>
      </c>
      <c r="F41" s="114">
        <v>7</v>
      </c>
      <c r="G41" s="114">
        <v>13</v>
      </c>
      <c r="H41" s="114">
        <v>21</v>
      </c>
    </row>
    <row r="42" spans="1:8">
      <c r="A42" s="114" t="s">
        <v>1525</v>
      </c>
      <c r="B42" s="114">
        <v>8</v>
      </c>
      <c r="C42" s="114">
        <v>3</v>
      </c>
      <c r="D42" s="114">
        <v>4</v>
      </c>
      <c r="E42" s="114">
        <v>5</v>
      </c>
      <c r="F42" s="114">
        <v>7</v>
      </c>
      <c r="G42" s="114">
        <v>13</v>
      </c>
      <c r="H42" s="114">
        <v>21</v>
      </c>
    </row>
    <row r="43" spans="1:8">
      <c r="A43" s="114" t="s">
        <v>1526</v>
      </c>
      <c r="B43" s="114">
        <v>9</v>
      </c>
      <c r="C43" s="114">
        <v>3</v>
      </c>
      <c r="D43" s="114">
        <v>4</v>
      </c>
      <c r="E43" s="114">
        <v>5</v>
      </c>
      <c r="F43" s="114">
        <v>7</v>
      </c>
      <c r="G43" s="114">
        <v>13</v>
      </c>
      <c r="H43" s="114">
        <v>21</v>
      </c>
    </row>
    <row r="45" spans="1:8">
      <c r="A45" s="264" t="s">
        <v>1532</v>
      </c>
      <c r="B45" s="114" t="s">
        <v>1516</v>
      </c>
      <c r="C45" s="265" t="s">
        <v>660</v>
      </c>
      <c r="D45" s="266" t="s">
        <v>684</v>
      </c>
      <c r="E45" s="145" t="s">
        <v>704</v>
      </c>
      <c r="F45" s="267" t="s">
        <v>141</v>
      </c>
      <c r="G45" s="167" t="s">
        <v>723</v>
      </c>
      <c r="H45" s="268" t="s">
        <v>1114</v>
      </c>
    </row>
    <row r="46" spans="1:8">
      <c r="A46" s="114" t="s">
        <v>1518</v>
      </c>
      <c r="B46" s="114">
        <v>1</v>
      </c>
      <c r="C46" s="114">
        <v>40</v>
      </c>
      <c r="D46" s="114">
        <v>60</v>
      </c>
      <c r="E46" s="114">
        <v>80</v>
      </c>
      <c r="F46" s="114">
        <v>160</v>
      </c>
      <c r="G46" s="114">
        <v>280</v>
      </c>
      <c r="H46" s="114">
        <v>520</v>
      </c>
    </row>
    <row r="47" spans="1:8">
      <c r="A47" s="114" t="s">
        <v>1519</v>
      </c>
      <c r="B47" s="114">
        <v>2</v>
      </c>
      <c r="C47" s="114">
        <v>40</v>
      </c>
      <c r="D47" s="114">
        <v>60</v>
      </c>
      <c r="E47" s="114">
        <v>80</v>
      </c>
      <c r="F47" s="114">
        <v>160</v>
      </c>
      <c r="G47" s="114">
        <v>280</v>
      </c>
      <c r="H47" s="114">
        <v>520</v>
      </c>
    </row>
    <row r="48" spans="1:8">
      <c r="A48" s="114" t="s">
        <v>1520</v>
      </c>
      <c r="B48" s="114">
        <v>3</v>
      </c>
      <c r="C48" s="114">
        <v>40</v>
      </c>
      <c r="D48" s="114">
        <v>60</v>
      </c>
      <c r="E48" s="114">
        <v>80</v>
      </c>
      <c r="F48" s="114">
        <v>160</v>
      </c>
      <c r="G48" s="114">
        <v>280</v>
      </c>
      <c r="H48" s="114">
        <v>520</v>
      </c>
    </row>
    <row r="49" spans="1:8">
      <c r="A49" s="114" t="s">
        <v>1521</v>
      </c>
      <c r="B49" s="114">
        <v>4</v>
      </c>
      <c r="C49" s="114">
        <v>40</v>
      </c>
      <c r="D49" s="114">
        <v>60</v>
      </c>
      <c r="E49" s="114">
        <v>80</v>
      </c>
      <c r="F49" s="114">
        <v>160</v>
      </c>
      <c r="G49" s="114">
        <v>280</v>
      </c>
      <c r="H49" s="114">
        <v>520</v>
      </c>
    </row>
    <row r="50" spans="1:8">
      <c r="A50" s="114" t="s">
        <v>1522</v>
      </c>
      <c r="B50" s="114">
        <v>5</v>
      </c>
      <c r="C50" s="114">
        <v>4</v>
      </c>
      <c r="D50" s="114">
        <v>5</v>
      </c>
      <c r="E50" s="114">
        <v>6</v>
      </c>
      <c r="F50" s="114">
        <v>7</v>
      </c>
      <c r="G50" s="114">
        <v>9</v>
      </c>
      <c r="H50" s="114">
        <v>14</v>
      </c>
    </row>
    <row r="51" spans="1:8">
      <c r="A51" s="114" t="s">
        <v>1523</v>
      </c>
      <c r="B51" s="114">
        <v>6</v>
      </c>
      <c r="C51" s="114">
        <v>4</v>
      </c>
      <c r="D51" s="114">
        <v>5</v>
      </c>
      <c r="E51" s="114">
        <v>6</v>
      </c>
      <c r="F51" s="114">
        <v>7</v>
      </c>
      <c r="G51" s="114">
        <v>9</v>
      </c>
      <c r="H51" s="114">
        <v>14</v>
      </c>
    </row>
    <row r="52" spans="1:8">
      <c r="A52" s="114" t="s">
        <v>1524</v>
      </c>
      <c r="B52" s="114">
        <v>7</v>
      </c>
      <c r="C52" s="114">
        <v>4</v>
      </c>
      <c r="D52" s="114">
        <v>5</v>
      </c>
      <c r="E52" s="114">
        <v>6</v>
      </c>
      <c r="F52" s="114">
        <v>8</v>
      </c>
      <c r="G52" s="114">
        <v>15</v>
      </c>
      <c r="H52" s="114">
        <v>25</v>
      </c>
    </row>
    <row r="53" spans="1:8">
      <c r="A53" s="114" t="s">
        <v>1525</v>
      </c>
      <c r="B53" s="114">
        <v>8</v>
      </c>
      <c r="C53" s="114">
        <v>4</v>
      </c>
      <c r="D53" s="114">
        <v>5</v>
      </c>
      <c r="E53" s="114">
        <v>6</v>
      </c>
      <c r="F53" s="114">
        <v>8</v>
      </c>
      <c r="G53" s="114">
        <v>15</v>
      </c>
      <c r="H53" s="114">
        <v>25</v>
      </c>
    </row>
    <row r="54" spans="1:8">
      <c r="A54" s="114" t="s">
        <v>1526</v>
      </c>
      <c r="B54" s="114">
        <v>9</v>
      </c>
      <c r="C54" s="114">
        <v>4</v>
      </c>
      <c r="D54" s="114">
        <v>5</v>
      </c>
      <c r="E54" s="114">
        <v>6</v>
      </c>
      <c r="F54" s="114">
        <v>8</v>
      </c>
      <c r="G54" s="114">
        <v>15</v>
      </c>
      <c r="H54" s="114">
        <v>25</v>
      </c>
    </row>
    <row r="56" spans="1:8">
      <c r="A56" s="264" t="s">
        <v>1533</v>
      </c>
      <c r="B56" s="114" t="s">
        <v>1516</v>
      </c>
      <c r="C56" s="265" t="s">
        <v>660</v>
      </c>
      <c r="D56" s="266" t="s">
        <v>684</v>
      </c>
      <c r="E56" s="145" t="s">
        <v>704</v>
      </c>
      <c r="F56" s="267" t="s">
        <v>141</v>
      </c>
      <c r="G56" s="167" t="s">
        <v>723</v>
      </c>
      <c r="H56" s="268" t="s">
        <v>1114</v>
      </c>
    </row>
    <row r="57" spans="1:8">
      <c r="A57" s="114" t="s">
        <v>1518</v>
      </c>
      <c r="B57" s="114">
        <v>1</v>
      </c>
      <c r="C57" s="114">
        <v>60</v>
      </c>
      <c r="D57" s="114">
        <v>100</v>
      </c>
      <c r="E57" s="114">
        <v>140</v>
      </c>
      <c r="F57" s="114">
        <v>220</v>
      </c>
      <c r="G57" s="114">
        <v>460</v>
      </c>
      <c r="H57" s="114">
        <v>820</v>
      </c>
    </row>
    <row r="58" spans="1:8">
      <c r="A58" s="114" t="s">
        <v>1519</v>
      </c>
      <c r="B58" s="114">
        <v>2</v>
      </c>
      <c r="C58" s="114">
        <v>60</v>
      </c>
      <c r="D58" s="114">
        <v>100</v>
      </c>
      <c r="E58" s="114">
        <v>140</v>
      </c>
      <c r="F58" s="114">
        <v>220</v>
      </c>
      <c r="G58" s="114">
        <v>460</v>
      </c>
      <c r="H58" s="114">
        <v>820</v>
      </c>
    </row>
    <row r="59" spans="1:8">
      <c r="A59" s="114" t="s">
        <v>1520</v>
      </c>
      <c r="B59" s="114">
        <v>3</v>
      </c>
      <c r="C59" s="114">
        <v>60</v>
      </c>
      <c r="D59" s="114">
        <v>100</v>
      </c>
      <c r="E59" s="114">
        <v>140</v>
      </c>
      <c r="F59" s="114">
        <v>220</v>
      </c>
      <c r="G59" s="114">
        <v>460</v>
      </c>
      <c r="H59" s="114">
        <v>820</v>
      </c>
    </row>
    <row r="60" spans="1:8">
      <c r="A60" s="114" t="s">
        <v>1521</v>
      </c>
      <c r="B60" s="114">
        <v>4</v>
      </c>
      <c r="C60" s="114">
        <v>60</v>
      </c>
      <c r="D60" s="114">
        <v>100</v>
      </c>
      <c r="E60" s="114">
        <v>140</v>
      </c>
      <c r="F60" s="114">
        <v>220</v>
      </c>
      <c r="G60" s="114">
        <v>460</v>
      </c>
      <c r="H60" s="114">
        <v>820</v>
      </c>
    </row>
    <row r="61" spans="1:8">
      <c r="A61" s="114" t="s">
        <v>1522</v>
      </c>
      <c r="B61" s="114">
        <v>5</v>
      </c>
      <c r="C61" s="114">
        <v>5</v>
      </c>
      <c r="D61" s="114">
        <v>6</v>
      </c>
      <c r="E61" s="114">
        <v>7</v>
      </c>
      <c r="F61" s="114">
        <v>8</v>
      </c>
      <c r="G61" s="114">
        <v>11</v>
      </c>
      <c r="H61" s="114">
        <v>17</v>
      </c>
    </row>
    <row r="62" spans="1:8">
      <c r="A62" s="114" t="s">
        <v>1523</v>
      </c>
      <c r="B62" s="114">
        <v>6</v>
      </c>
      <c r="C62" s="114">
        <v>5</v>
      </c>
      <c r="D62" s="114">
        <v>6</v>
      </c>
      <c r="E62" s="114">
        <v>7</v>
      </c>
      <c r="F62" s="114">
        <v>8</v>
      </c>
      <c r="G62" s="114">
        <v>11</v>
      </c>
      <c r="H62" s="114">
        <v>17</v>
      </c>
    </row>
    <row r="63" spans="1:8">
      <c r="A63" s="114" t="s">
        <v>1524</v>
      </c>
      <c r="B63" s="114">
        <v>7</v>
      </c>
      <c r="C63" s="114">
        <v>5</v>
      </c>
      <c r="D63" s="114">
        <v>6</v>
      </c>
      <c r="E63" s="114">
        <v>7</v>
      </c>
      <c r="F63" s="114">
        <v>9</v>
      </c>
      <c r="G63" s="114">
        <v>18</v>
      </c>
      <c r="H63" s="114">
        <v>30</v>
      </c>
    </row>
    <row r="64" spans="1:8">
      <c r="A64" s="114" t="s">
        <v>1525</v>
      </c>
      <c r="B64" s="114">
        <v>8</v>
      </c>
      <c r="C64" s="114">
        <v>5</v>
      </c>
      <c r="D64" s="114">
        <v>6</v>
      </c>
      <c r="E64" s="114">
        <v>7</v>
      </c>
      <c r="F64" s="114">
        <v>9</v>
      </c>
      <c r="G64" s="114">
        <v>18</v>
      </c>
      <c r="H64" s="114">
        <v>30</v>
      </c>
    </row>
    <row r="65" spans="1:8">
      <c r="A65" s="114" t="s">
        <v>1526</v>
      </c>
      <c r="B65" s="114">
        <v>9</v>
      </c>
      <c r="C65" s="114">
        <v>5</v>
      </c>
      <c r="D65" s="114">
        <v>6</v>
      </c>
      <c r="E65" s="114">
        <v>7</v>
      </c>
      <c r="F65" s="114">
        <v>9</v>
      </c>
      <c r="G65" s="114">
        <v>18</v>
      </c>
      <c r="H65" s="114">
        <v>30</v>
      </c>
    </row>
    <row r="67" spans="1:8">
      <c r="A67" s="264" t="s">
        <v>1534</v>
      </c>
      <c r="B67" s="114" t="s">
        <v>1516</v>
      </c>
      <c r="C67" s="265" t="s">
        <v>660</v>
      </c>
      <c r="D67" s="266" t="s">
        <v>684</v>
      </c>
      <c r="E67" s="145" t="s">
        <v>704</v>
      </c>
      <c r="F67" s="267" t="s">
        <v>141</v>
      </c>
      <c r="G67" s="167" t="s">
        <v>723</v>
      </c>
      <c r="H67" s="268" t="s">
        <v>1114</v>
      </c>
    </row>
    <row r="68" spans="1:8">
      <c r="A68" s="114" t="s">
        <v>1518</v>
      </c>
      <c r="B68" s="114">
        <v>1</v>
      </c>
      <c r="C68" s="114">
        <v>100</v>
      </c>
      <c r="D68" s="114">
        <v>140</v>
      </c>
      <c r="E68" s="114">
        <v>200</v>
      </c>
      <c r="F68" s="114">
        <v>300</v>
      </c>
      <c r="G68" s="114">
        <v>600</v>
      </c>
      <c r="H68" s="114">
        <v>1160</v>
      </c>
    </row>
    <row r="69" spans="1:8">
      <c r="A69" s="114" t="s">
        <v>1519</v>
      </c>
      <c r="B69" s="114">
        <v>2</v>
      </c>
      <c r="C69" s="114">
        <v>100</v>
      </c>
      <c r="D69" s="114">
        <v>140</v>
      </c>
      <c r="E69" s="114">
        <v>200</v>
      </c>
      <c r="F69" s="114">
        <v>300</v>
      </c>
      <c r="G69" s="114">
        <v>600</v>
      </c>
      <c r="H69" s="114">
        <v>1160</v>
      </c>
    </row>
    <row r="70" spans="1:8">
      <c r="A70" s="114" t="s">
        <v>1520</v>
      </c>
      <c r="B70" s="114">
        <v>3</v>
      </c>
      <c r="C70" s="114">
        <v>100</v>
      </c>
      <c r="D70" s="114">
        <v>140</v>
      </c>
      <c r="E70" s="114">
        <v>200</v>
      </c>
      <c r="F70" s="114">
        <v>300</v>
      </c>
      <c r="G70" s="114">
        <v>600</v>
      </c>
      <c r="H70" s="114">
        <v>1160</v>
      </c>
    </row>
    <row r="71" spans="1:8">
      <c r="A71" s="114" t="s">
        <v>1521</v>
      </c>
      <c r="B71" s="114">
        <v>4</v>
      </c>
      <c r="C71" s="114">
        <v>100</v>
      </c>
      <c r="D71" s="114">
        <v>140</v>
      </c>
      <c r="E71" s="114">
        <v>200</v>
      </c>
      <c r="F71" s="114">
        <v>300</v>
      </c>
      <c r="G71" s="114">
        <v>600</v>
      </c>
      <c r="H71" s="114">
        <v>1160</v>
      </c>
    </row>
    <row r="72" spans="1:8">
      <c r="A72" s="114" t="s">
        <v>1522</v>
      </c>
      <c r="B72" s="114">
        <v>5</v>
      </c>
      <c r="C72" s="114">
        <v>6</v>
      </c>
      <c r="D72" s="114">
        <v>7</v>
      </c>
      <c r="E72" s="114">
        <v>8</v>
      </c>
      <c r="F72" s="114">
        <v>9</v>
      </c>
      <c r="G72" s="114">
        <v>12</v>
      </c>
      <c r="H72" s="114">
        <v>19</v>
      </c>
    </row>
    <row r="73" spans="1:8">
      <c r="A73" s="114" t="s">
        <v>1523</v>
      </c>
      <c r="B73" s="114">
        <v>6</v>
      </c>
      <c r="C73" s="114">
        <v>6</v>
      </c>
      <c r="D73" s="114">
        <v>7</v>
      </c>
      <c r="E73" s="114">
        <v>8</v>
      </c>
      <c r="F73" s="114">
        <v>9</v>
      </c>
      <c r="G73" s="114">
        <v>12</v>
      </c>
      <c r="H73" s="114">
        <v>19</v>
      </c>
    </row>
    <row r="74" spans="1:8">
      <c r="A74" s="114" t="s">
        <v>1524</v>
      </c>
      <c r="B74" s="114">
        <v>7</v>
      </c>
      <c r="C74" s="114">
        <v>6</v>
      </c>
      <c r="D74" s="114">
        <v>7</v>
      </c>
      <c r="E74" s="114">
        <v>8</v>
      </c>
      <c r="F74" s="114">
        <v>10</v>
      </c>
      <c r="G74" s="114">
        <v>20</v>
      </c>
      <c r="H74" s="114">
        <v>33</v>
      </c>
    </row>
    <row r="75" spans="1:8">
      <c r="A75" s="114" t="s">
        <v>1525</v>
      </c>
      <c r="B75" s="114">
        <v>8</v>
      </c>
      <c r="C75" s="114">
        <v>6</v>
      </c>
      <c r="D75" s="114">
        <v>7</v>
      </c>
      <c r="E75" s="114">
        <v>8</v>
      </c>
      <c r="F75" s="114">
        <v>10</v>
      </c>
      <c r="G75" s="114">
        <v>20</v>
      </c>
      <c r="H75" s="114">
        <v>33</v>
      </c>
    </row>
    <row r="76" spans="1:8">
      <c r="A76" s="114" t="s">
        <v>1526</v>
      </c>
      <c r="B76" s="114">
        <v>9</v>
      </c>
      <c r="C76" s="114">
        <v>6</v>
      </c>
      <c r="D76" s="114">
        <v>7</v>
      </c>
      <c r="E76" s="114">
        <v>8</v>
      </c>
      <c r="F76" s="114">
        <v>10</v>
      </c>
      <c r="G76" s="114">
        <v>20</v>
      </c>
      <c r="H76" s="114">
        <v>33</v>
      </c>
    </row>
    <row r="78" spans="1:8">
      <c r="A78" s="264" t="s">
        <v>1535</v>
      </c>
      <c r="B78" s="114" t="s">
        <v>1516</v>
      </c>
      <c r="C78" s="265" t="s">
        <v>660</v>
      </c>
      <c r="D78" s="266" t="s">
        <v>684</v>
      </c>
      <c r="E78" s="145" t="s">
        <v>704</v>
      </c>
      <c r="F78" s="267" t="s">
        <v>141</v>
      </c>
      <c r="G78" s="167" t="s">
        <v>723</v>
      </c>
      <c r="H78" s="268" t="s">
        <v>1114</v>
      </c>
    </row>
    <row r="79" spans="1:8">
      <c r="A79" s="114" t="s">
        <v>1518</v>
      </c>
      <c r="B79" s="114">
        <v>1</v>
      </c>
      <c r="C79" s="114">
        <v>200</v>
      </c>
      <c r="D79" s="114">
        <v>280</v>
      </c>
      <c r="E79" s="114">
        <v>380</v>
      </c>
      <c r="F79" s="114">
        <v>500</v>
      </c>
      <c r="G79" s="114">
        <v>900</v>
      </c>
      <c r="H79" s="114">
        <v>2000</v>
      </c>
    </row>
    <row r="80" spans="1:8">
      <c r="A80" s="114" t="s">
        <v>1519</v>
      </c>
      <c r="B80" s="114">
        <v>2</v>
      </c>
      <c r="C80" s="114">
        <v>200</v>
      </c>
      <c r="D80" s="114">
        <v>280</v>
      </c>
      <c r="E80" s="114">
        <v>380</v>
      </c>
      <c r="F80" s="114">
        <v>500</v>
      </c>
      <c r="G80" s="114">
        <v>900</v>
      </c>
      <c r="H80" s="114">
        <v>2000</v>
      </c>
    </row>
    <row r="81" spans="1:8">
      <c r="A81" s="114" t="s">
        <v>1520</v>
      </c>
      <c r="B81" s="114">
        <v>3</v>
      </c>
      <c r="C81" s="114">
        <v>200</v>
      </c>
      <c r="D81" s="114">
        <v>280</v>
      </c>
      <c r="E81" s="114">
        <v>380</v>
      </c>
      <c r="F81" s="114">
        <v>500</v>
      </c>
      <c r="G81" s="114">
        <v>900</v>
      </c>
      <c r="H81" s="114">
        <v>2000</v>
      </c>
    </row>
    <row r="82" spans="1:8">
      <c r="A82" s="114" t="s">
        <v>1521</v>
      </c>
      <c r="B82" s="114">
        <v>4</v>
      </c>
      <c r="C82" s="114">
        <v>200</v>
      </c>
      <c r="D82" s="114">
        <v>280</v>
      </c>
      <c r="E82" s="114">
        <v>380</v>
      </c>
      <c r="F82" s="114">
        <v>500</v>
      </c>
      <c r="G82" s="114">
        <v>900</v>
      </c>
      <c r="H82" s="114">
        <v>2000</v>
      </c>
    </row>
    <row r="83" spans="1:8">
      <c r="A83" s="114" t="s">
        <v>1522</v>
      </c>
      <c r="B83" s="114">
        <v>5</v>
      </c>
      <c r="C83" s="114">
        <v>7</v>
      </c>
      <c r="D83" s="114">
        <v>8</v>
      </c>
      <c r="E83" s="114">
        <v>9</v>
      </c>
      <c r="F83" s="114">
        <v>10</v>
      </c>
      <c r="G83" s="114">
        <v>13</v>
      </c>
      <c r="H83" s="114">
        <v>21</v>
      </c>
    </row>
    <row r="84" spans="1:8">
      <c r="A84" s="114" t="s">
        <v>1523</v>
      </c>
      <c r="B84" s="114">
        <v>6</v>
      </c>
      <c r="C84" s="114">
        <v>7</v>
      </c>
      <c r="D84" s="114">
        <v>8</v>
      </c>
      <c r="E84" s="114">
        <v>9</v>
      </c>
      <c r="F84" s="114">
        <v>10</v>
      </c>
      <c r="G84" s="114">
        <v>13</v>
      </c>
      <c r="H84" s="114">
        <v>21</v>
      </c>
    </row>
    <row r="85" spans="1:8">
      <c r="A85" s="114" t="s">
        <v>1524</v>
      </c>
      <c r="B85" s="114">
        <v>7</v>
      </c>
      <c r="C85" s="114">
        <v>6</v>
      </c>
      <c r="D85" s="114">
        <v>7</v>
      </c>
      <c r="E85" s="114">
        <v>8</v>
      </c>
      <c r="F85" s="114">
        <v>10</v>
      </c>
      <c r="G85" s="114">
        <v>20</v>
      </c>
      <c r="H85" s="114">
        <v>33</v>
      </c>
    </row>
    <row r="86" spans="1:8">
      <c r="A86" s="114" t="s">
        <v>1525</v>
      </c>
      <c r="B86" s="114">
        <v>8</v>
      </c>
      <c r="C86" s="114">
        <v>6</v>
      </c>
      <c r="D86" s="114">
        <v>7</v>
      </c>
      <c r="E86" s="114">
        <v>8</v>
      </c>
      <c r="F86" s="114">
        <v>10</v>
      </c>
      <c r="G86" s="114">
        <v>20</v>
      </c>
      <c r="H86" s="114">
        <v>33</v>
      </c>
    </row>
    <row r="87" spans="1:8">
      <c r="A87" s="114" t="s">
        <v>1526</v>
      </c>
      <c r="B87" s="114">
        <v>9</v>
      </c>
      <c r="C87" s="114">
        <v>6</v>
      </c>
      <c r="D87" s="114">
        <v>7</v>
      </c>
      <c r="E87" s="114">
        <v>8</v>
      </c>
      <c r="F87" s="114">
        <v>10</v>
      </c>
      <c r="G87" s="114">
        <v>20</v>
      </c>
      <c r="H87" s="114">
        <v>33</v>
      </c>
    </row>
    <row r="89" spans="1:8">
      <c r="A89" s="264" t="s">
        <v>1536</v>
      </c>
      <c r="B89" s="114" t="s">
        <v>1516</v>
      </c>
      <c r="C89" s="265" t="s">
        <v>660</v>
      </c>
      <c r="D89" s="266" t="s">
        <v>684</v>
      </c>
      <c r="E89" s="145" t="s">
        <v>704</v>
      </c>
      <c r="F89" s="267" t="s">
        <v>141</v>
      </c>
      <c r="G89" s="167" t="s">
        <v>723</v>
      </c>
      <c r="H89" s="268" t="s">
        <v>1114</v>
      </c>
    </row>
    <row r="90" spans="1:8">
      <c r="A90" s="114" t="s">
        <v>1518</v>
      </c>
      <c r="B90" s="114">
        <v>1</v>
      </c>
      <c r="C90" s="114">
        <v>240</v>
      </c>
      <c r="D90" s="114">
        <v>360</v>
      </c>
      <c r="E90" s="114">
        <v>500</v>
      </c>
      <c r="F90" s="114">
        <v>660</v>
      </c>
      <c r="G90" s="114">
        <v>1400</v>
      </c>
      <c r="H90" s="114">
        <v>2660</v>
      </c>
    </row>
    <row r="91" spans="1:8">
      <c r="A91" s="114" t="s">
        <v>1519</v>
      </c>
      <c r="B91" s="114">
        <v>2</v>
      </c>
      <c r="C91" s="114">
        <v>240</v>
      </c>
      <c r="D91" s="114">
        <v>360</v>
      </c>
      <c r="E91" s="114">
        <v>500</v>
      </c>
      <c r="F91" s="114">
        <v>660</v>
      </c>
      <c r="G91" s="114">
        <v>1400</v>
      </c>
      <c r="H91" s="114">
        <v>2660</v>
      </c>
    </row>
    <row r="92" spans="1:8">
      <c r="A92" s="114" t="s">
        <v>1520</v>
      </c>
      <c r="B92" s="114">
        <v>3</v>
      </c>
      <c r="C92" s="114">
        <v>240</v>
      </c>
      <c r="D92" s="114">
        <v>360</v>
      </c>
      <c r="E92" s="114">
        <v>500</v>
      </c>
      <c r="F92" s="114">
        <v>660</v>
      </c>
      <c r="G92" s="114">
        <v>1400</v>
      </c>
      <c r="H92" s="114">
        <v>2660</v>
      </c>
    </row>
    <row r="93" spans="1:8">
      <c r="A93" s="114" t="s">
        <v>1521</v>
      </c>
      <c r="B93" s="114">
        <v>4</v>
      </c>
      <c r="C93" s="114">
        <v>240</v>
      </c>
      <c r="D93" s="114">
        <v>360</v>
      </c>
      <c r="E93" s="114">
        <v>500</v>
      </c>
      <c r="F93" s="114">
        <v>660</v>
      </c>
      <c r="G93" s="114">
        <v>1400</v>
      </c>
      <c r="H93" s="114">
        <v>2660</v>
      </c>
    </row>
    <row r="94" spans="1:8">
      <c r="A94" s="114" t="s">
        <v>1522</v>
      </c>
      <c r="B94" s="114">
        <v>5</v>
      </c>
      <c r="C94" s="114">
        <v>8</v>
      </c>
      <c r="D94" s="114">
        <v>9</v>
      </c>
      <c r="E94" s="114">
        <v>10</v>
      </c>
      <c r="F94" s="114">
        <v>11</v>
      </c>
      <c r="G94" s="114">
        <v>15</v>
      </c>
      <c r="H94" s="114">
        <v>23</v>
      </c>
    </row>
    <row r="95" spans="1:8">
      <c r="A95" s="114" t="s">
        <v>1523</v>
      </c>
      <c r="B95" s="114">
        <v>6</v>
      </c>
      <c r="C95" s="114">
        <v>8</v>
      </c>
      <c r="D95" s="114">
        <v>9</v>
      </c>
      <c r="E95" s="114">
        <v>10</v>
      </c>
      <c r="F95" s="114">
        <v>11</v>
      </c>
      <c r="G95" s="114">
        <v>15</v>
      </c>
      <c r="H95" s="114">
        <v>23</v>
      </c>
    </row>
    <row r="96" spans="1:8">
      <c r="A96" s="114" t="s">
        <v>1524</v>
      </c>
      <c r="B96" s="114">
        <v>7</v>
      </c>
      <c r="C96" s="114">
        <v>6</v>
      </c>
      <c r="D96" s="114">
        <v>7</v>
      </c>
      <c r="E96" s="114">
        <v>8</v>
      </c>
      <c r="F96" s="114">
        <v>10</v>
      </c>
      <c r="G96" s="114">
        <v>20</v>
      </c>
      <c r="H96" s="114">
        <v>33</v>
      </c>
    </row>
    <row r="97" spans="1:8">
      <c r="A97" s="114" t="s">
        <v>1525</v>
      </c>
      <c r="B97" s="114">
        <v>8</v>
      </c>
      <c r="C97" s="114">
        <v>6</v>
      </c>
      <c r="D97" s="114">
        <v>7</v>
      </c>
      <c r="E97" s="114">
        <v>8</v>
      </c>
      <c r="F97" s="114">
        <v>10</v>
      </c>
      <c r="G97" s="114">
        <v>20</v>
      </c>
      <c r="H97" s="114">
        <v>33</v>
      </c>
    </row>
    <row r="98" spans="1:8">
      <c r="A98" s="114" t="s">
        <v>1526</v>
      </c>
      <c r="B98" s="114">
        <v>9</v>
      </c>
      <c r="C98" s="114">
        <v>6</v>
      </c>
      <c r="D98" s="114">
        <v>7</v>
      </c>
      <c r="E98" s="114">
        <v>8</v>
      </c>
      <c r="F98" s="114">
        <v>10</v>
      </c>
      <c r="G98" s="114">
        <v>20</v>
      </c>
      <c r="H98" s="114">
        <v>33</v>
      </c>
    </row>
    <row r="100" spans="1:8">
      <c r="A100" s="264" t="s">
        <v>1537</v>
      </c>
      <c r="B100" s="114" t="s">
        <v>1516</v>
      </c>
      <c r="C100" s="265" t="s">
        <v>660</v>
      </c>
      <c r="D100" s="266" t="s">
        <v>684</v>
      </c>
      <c r="E100" s="145" t="s">
        <v>704</v>
      </c>
      <c r="F100" s="267" t="s">
        <v>141</v>
      </c>
      <c r="G100" s="167" t="s">
        <v>723</v>
      </c>
      <c r="H100" s="268" t="s">
        <v>1114</v>
      </c>
    </row>
    <row r="101" spans="1:8">
      <c r="A101" s="114" t="s">
        <v>1518</v>
      </c>
      <c r="B101" s="114">
        <v>1</v>
      </c>
      <c r="C101" s="114">
        <v>280</v>
      </c>
      <c r="D101" s="114">
        <v>440</v>
      </c>
      <c r="E101" s="114">
        <v>640</v>
      </c>
      <c r="F101" s="114">
        <v>880</v>
      </c>
      <c r="G101" s="114">
        <v>1960</v>
      </c>
      <c r="H101" s="114">
        <v>4320</v>
      </c>
    </row>
    <row r="102" spans="1:8">
      <c r="A102" s="114" t="s">
        <v>1519</v>
      </c>
      <c r="B102" s="114">
        <v>2</v>
      </c>
      <c r="C102" s="114">
        <v>280</v>
      </c>
      <c r="D102" s="114">
        <v>440</v>
      </c>
      <c r="E102" s="114">
        <v>640</v>
      </c>
      <c r="F102" s="114">
        <v>880</v>
      </c>
      <c r="G102" s="114">
        <v>1960</v>
      </c>
      <c r="H102" s="114">
        <v>4320</v>
      </c>
    </row>
    <row r="103" spans="1:8">
      <c r="A103" s="114" t="s">
        <v>1520</v>
      </c>
      <c r="B103" s="114">
        <v>3</v>
      </c>
      <c r="C103" s="114">
        <v>280</v>
      </c>
      <c r="D103" s="114">
        <v>440</v>
      </c>
      <c r="E103" s="114">
        <v>640</v>
      </c>
      <c r="F103" s="114">
        <v>880</v>
      </c>
      <c r="G103" s="114">
        <v>1960</v>
      </c>
      <c r="H103" s="114">
        <v>4320</v>
      </c>
    </row>
    <row r="104" spans="1:8">
      <c r="A104" s="114" t="s">
        <v>1521</v>
      </c>
      <c r="B104" s="114">
        <v>4</v>
      </c>
      <c r="C104" s="114">
        <v>280</v>
      </c>
      <c r="D104" s="114">
        <v>440</v>
      </c>
      <c r="E104" s="114">
        <v>640</v>
      </c>
      <c r="F104" s="114">
        <v>880</v>
      </c>
      <c r="G104" s="114">
        <v>1960</v>
      </c>
      <c r="H104" s="114">
        <v>4320</v>
      </c>
    </row>
    <row r="105" spans="1:8">
      <c r="A105" s="114" t="s">
        <v>1522</v>
      </c>
      <c r="B105" s="114">
        <v>5</v>
      </c>
      <c r="C105" s="114">
        <v>9</v>
      </c>
      <c r="D105" s="114">
        <v>10</v>
      </c>
      <c r="E105" s="114">
        <v>11</v>
      </c>
      <c r="F105" s="114">
        <v>12</v>
      </c>
      <c r="G105" s="114">
        <v>18</v>
      </c>
      <c r="H105" s="114">
        <v>26</v>
      </c>
    </row>
    <row r="106" spans="1:8">
      <c r="A106" s="114" t="s">
        <v>1523</v>
      </c>
      <c r="B106" s="114">
        <v>6</v>
      </c>
      <c r="C106" s="114">
        <v>9</v>
      </c>
      <c r="D106" s="114">
        <v>10</v>
      </c>
      <c r="E106" s="114">
        <v>11</v>
      </c>
      <c r="F106" s="114">
        <v>12</v>
      </c>
      <c r="G106" s="114">
        <v>18</v>
      </c>
      <c r="H106" s="114">
        <v>26</v>
      </c>
    </row>
    <row r="107" spans="1:8">
      <c r="A107" s="114" t="s">
        <v>1524</v>
      </c>
      <c r="B107" s="114">
        <v>7</v>
      </c>
      <c r="C107" s="114">
        <v>6</v>
      </c>
      <c r="D107" s="114">
        <v>7</v>
      </c>
      <c r="E107" s="114">
        <v>8</v>
      </c>
      <c r="F107" s="114">
        <v>10</v>
      </c>
      <c r="G107" s="114">
        <v>20</v>
      </c>
      <c r="H107" s="114">
        <v>33</v>
      </c>
    </row>
    <row r="108" spans="1:8">
      <c r="A108" s="114" t="s">
        <v>1525</v>
      </c>
      <c r="B108" s="114">
        <v>8</v>
      </c>
      <c r="C108" s="114">
        <v>6</v>
      </c>
      <c r="D108" s="114">
        <v>7</v>
      </c>
      <c r="E108" s="114">
        <v>8</v>
      </c>
      <c r="F108" s="114">
        <v>10</v>
      </c>
      <c r="G108" s="114">
        <v>20</v>
      </c>
      <c r="H108" s="114">
        <v>33</v>
      </c>
    </row>
    <row r="109" spans="1:8">
      <c r="A109" s="114" t="s">
        <v>1526</v>
      </c>
      <c r="B109" s="114">
        <v>9</v>
      </c>
      <c r="C109" s="114">
        <v>6</v>
      </c>
      <c r="D109" s="114">
        <v>7</v>
      </c>
      <c r="E109" s="114">
        <v>8</v>
      </c>
      <c r="F109" s="114">
        <v>10</v>
      </c>
      <c r="G109" s="114">
        <v>20</v>
      </c>
      <c r="H109" s="114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/>
  <cols>
    <col min="1" max="1" width="7.125" bestFit="1" customWidth="1"/>
    <col min="3" max="3" width="10.5" bestFit="1" customWidth="1"/>
    <col min="4" max="5" width="13" bestFit="1" customWidth="1"/>
  </cols>
  <sheetData>
    <row r="1" spans="1: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>
      <c r="A2">
        <v>1</v>
      </c>
      <c r="B2">
        <v>20</v>
      </c>
      <c r="C2">
        <v>1296</v>
      </c>
      <c r="D2">
        <v>1</v>
      </c>
      <c r="E2">
        <v>2</v>
      </c>
    </row>
    <row r="3" spans="1:5">
      <c r="A3">
        <v>2</v>
      </c>
      <c r="B3">
        <v>40</v>
      </c>
      <c r="C3">
        <v>5746</v>
      </c>
      <c r="D3">
        <v>1</v>
      </c>
      <c r="E3">
        <v>2</v>
      </c>
    </row>
    <row r="4" spans="1:5">
      <c r="A4">
        <v>3</v>
      </c>
      <c r="B4">
        <v>60</v>
      </c>
      <c r="C4">
        <v>8641</v>
      </c>
      <c r="D4">
        <v>1</v>
      </c>
      <c r="E4">
        <v>2</v>
      </c>
    </row>
    <row r="5" spans="1:5">
      <c r="A5">
        <v>4</v>
      </c>
      <c r="B5">
        <v>80</v>
      </c>
      <c r="C5">
        <v>15348</v>
      </c>
      <c r="D5">
        <v>1</v>
      </c>
      <c r="E5">
        <v>2</v>
      </c>
    </row>
    <row r="6" spans="1:5">
      <c r="A6">
        <v>5</v>
      </c>
      <c r="B6">
        <v>100</v>
      </c>
      <c r="C6">
        <v>39893</v>
      </c>
      <c r="D6">
        <v>1</v>
      </c>
      <c r="E6">
        <v>2</v>
      </c>
    </row>
    <row r="7" spans="1:5">
      <c r="A7">
        <v>6</v>
      </c>
      <c r="B7">
        <v>120</v>
      </c>
      <c r="C7">
        <v>58208</v>
      </c>
      <c r="D7">
        <v>1</v>
      </c>
      <c r="E7">
        <v>3</v>
      </c>
    </row>
    <row r="8" spans="1:5">
      <c r="A8">
        <v>7</v>
      </c>
      <c r="B8">
        <v>140</v>
      </c>
      <c r="C8">
        <v>79991</v>
      </c>
      <c r="D8">
        <v>1</v>
      </c>
      <c r="E8">
        <v>3</v>
      </c>
    </row>
    <row r="9" spans="1:5">
      <c r="A9">
        <v>8</v>
      </c>
      <c r="B9">
        <v>160</v>
      </c>
      <c r="C9">
        <v>105240</v>
      </c>
      <c r="D9">
        <v>1</v>
      </c>
      <c r="E9">
        <v>3</v>
      </c>
    </row>
    <row r="10" spans="1:5">
      <c r="A10">
        <v>9</v>
      </c>
      <c r="B10">
        <v>180</v>
      </c>
      <c r="C10">
        <v>133955</v>
      </c>
      <c r="D10">
        <v>1</v>
      </c>
      <c r="E10">
        <v>3</v>
      </c>
    </row>
    <row r="11" spans="1:5">
      <c r="A11">
        <v>10</v>
      </c>
      <c r="B11">
        <v>200</v>
      </c>
      <c r="C11">
        <v>166137</v>
      </c>
      <c r="D11">
        <v>1</v>
      </c>
      <c r="E11">
        <v>3</v>
      </c>
    </row>
    <row r="12" spans="1:5">
      <c r="A12">
        <v>11</v>
      </c>
      <c r="B12">
        <v>230</v>
      </c>
      <c r="C12">
        <v>220911</v>
      </c>
      <c r="D12">
        <v>1</v>
      </c>
      <c r="E12">
        <v>4</v>
      </c>
    </row>
    <row r="13" spans="1:5">
      <c r="A13">
        <v>12</v>
      </c>
      <c r="B13">
        <v>260</v>
      </c>
      <c r="C13">
        <v>283484</v>
      </c>
      <c r="D13">
        <v>1</v>
      </c>
      <c r="E13">
        <v>4</v>
      </c>
    </row>
    <row r="14" spans="1:5">
      <c r="A14">
        <v>13</v>
      </c>
      <c r="B14">
        <v>290</v>
      </c>
      <c r="C14">
        <v>353857</v>
      </c>
      <c r="D14">
        <v>1</v>
      </c>
      <c r="E14">
        <v>4</v>
      </c>
    </row>
    <row r="15" spans="1:5">
      <c r="A15">
        <v>14</v>
      </c>
      <c r="B15">
        <v>320</v>
      </c>
      <c r="C15">
        <v>432031</v>
      </c>
      <c r="D15">
        <v>1</v>
      </c>
      <c r="E15">
        <v>4</v>
      </c>
    </row>
    <row r="16" spans="1:5">
      <c r="A16">
        <v>15</v>
      </c>
      <c r="B16">
        <v>350</v>
      </c>
      <c r="C16">
        <v>518004</v>
      </c>
      <c r="D16">
        <v>1</v>
      </c>
      <c r="E16">
        <v>4</v>
      </c>
    </row>
    <row r="17" spans="1:5">
      <c r="A17">
        <v>16</v>
      </c>
      <c r="B17">
        <v>390</v>
      </c>
      <c r="C17">
        <v>644768</v>
      </c>
      <c r="D17">
        <v>1</v>
      </c>
      <c r="E17">
        <v>5</v>
      </c>
    </row>
    <row r="18" spans="1:5">
      <c r="A18">
        <v>17</v>
      </c>
      <c r="B18">
        <v>430</v>
      </c>
      <c r="C18">
        <v>785400</v>
      </c>
      <c r="D18">
        <v>1</v>
      </c>
      <c r="E18">
        <v>5</v>
      </c>
    </row>
    <row r="19" spans="1:5">
      <c r="A19">
        <v>18</v>
      </c>
      <c r="B19">
        <v>470</v>
      </c>
      <c r="C19">
        <v>939897</v>
      </c>
      <c r="D19">
        <v>1</v>
      </c>
      <c r="E19">
        <v>5</v>
      </c>
    </row>
    <row r="20" spans="1:5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/>
  <cols>
    <col min="1" max="1" width="7.125" bestFit="1" customWidth="1"/>
    <col min="2" max="2" width="4.5" bestFit="1" customWidth="1"/>
    <col min="3" max="4" width="13.75" bestFit="1" customWidth="1"/>
  </cols>
  <sheetData>
    <row r="1" spans="1:4">
      <c r="A1" t="s">
        <v>196</v>
      </c>
      <c r="C1" t="s">
        <v>197</v>
      </c>
      <c r="D1" t="s">
        <v>198</v>
      </c>
    </row>
    <row r="2" spans="1:4">
      <c r="A2">
        <v>1</v>
      </c>
      <c r="C2">
        <v>70</v>
      </c>
    </row>
    <row r="3" spans="1:4">
      <c r="A3">
        <v>2</v>
      </c>
      <c r="C3">
        <v>105</v>
      </c>
      <c r="D3">
        <f t="shared" ref="D3:D34" si="0">C3-C2</f>
        <v>35</v>
      </c>
    </row>
    <row r="4" spans="1:4">
      <c r="A4">
        <v>3</v>
      </c>
      <c r="C4">
        <v>130</v>
      </c>
      <c r="D4">
        <f t="shared" si="0"/>
        <v>25</v>
      </c>
    </row>
    <row r="5" spans="1:4">
      <c r="A5">
        <v>4</v>
      </c>
      <c r="C5">
        <v>145</v>
      </c>
      <c r="D5">
        <f t="shared" si="0"/>
        <v>15</v>
      </c>
    </row>
    <row r="6" spans="1:4">
      <c r="A6">
        <v>5</v>
      </c>
      <c r="C6">
        <v>155</v>
      </c>
      <c r="D6">
        <f t="shared" si="0"/>
        <v>10</v>
      </c>
    </row>
    <row r="7" spans="1:4">
      <c r="A7">
        <v>6</v>
      </c>
      <c r="C7">
        <v>160</v>
      </c>
      <c r="D7">
        <f t="shared" si="0"/>
        <v>5</v>
      </c>
    </row>
    <row r="8" spans="1:4" s="68" customFormat="1">
      <c r="A8" s="68">
        <v>7</v>
      </c>
      <c r="C8" s="68">
        <v>165</v>
      </c>
      <c r="D8" s="68">
        <f t="shared" si="0"/>
        <v>5</v>
      </c>
    </row>
    <row r="9" spans="1:4">
      <c r="A9">
        <v>8</v>
      </c>
      <c r="C9">
        <v>170</v>
      </c>
      <c r="D9">
        <f t="shared" si="0"/>
        <v>5</v>
      </c>
    </row>
    <row r="10" spans="1:4">
      <c r="A10">
        <v>9</v>
      </c>
      <c r="C10">
        <v>174</v>
      </c>
      <c r="D10">
        <f t="shared" si="0"/>
        <v>4</v>
      </c>
    </row>
    <row r="11" spans="1:4">
      <c r="A11">
        <v>10</v>
      </c>
      <c r="C11">
        <v>178</v>
      </c>
      <c r="D11">
        <f t="shared" si="0"/>
        <v>4</v>
      </c>
    </row>
    <row r="12" spans="1:4">
      <c r="A12">
        <v>11</v>
      </c>
      <c r="C12">
        <v>182</v>
      </c>
      <c r="D12">
        <f t="shared" si="0"/>
        <v>4</v>
      </c>
    </row>
    <row r="13" spans="1:4">
      <c r="A13">
        <v>12</v>
      </c>
      <c r="C13">
        <v>186</v>
      </c>
      <c r="D13">
        <f t="shared" si="0"/>
        <v>4</v>
      </c>
    </row>
    <row r="14" spans="1:4">
      <c r="A14">
        <v>13</v>
      </c>
      <c r="C14">
        <v>189</v>
      </c>
      <c r="D14">
        <f t="shared" si="0"/>
        <v>3</v>
      </c>
    </row>
    <row r="15" spans="1:4">
      <c r="A15" s="81">
        <v>14</v>
      </c>
      <c r="C15">
        <v>192</v>
      </c>
      <c r="D15">
        <f t="shared" si="0"/>
        <v>3</v>
      </c>
    </row>
    <row r="16" spans="1:4">
      <c r="A16">
        <v>15</v>
      </c>
      <c r="C16">
        <v>195</v>
      </c>
      <c r="D16">
        <f t="shared" si="0"/>
        <v>3</v>
      </c>
    </row>
    <row r="17" spans="1:4">
      <c r="A17">
        <v>16</v>
      </c>
      <c r="C17">
        <v>198</v>
      </c>
      <c r="D17">
        <f t="shared" si="0"/>
        <v>3</v>
      </c>
    </row>
    <row r="18" spans="1:4">
      <c r="A18">
        <v>17</v>
      </c>
      <c r="C18">
        <v>201</v>
      </c>
      <c r="D18">
        <f t="shared" si="0"/>
        <v>3</v>
      </c>
    </row>
    <row r="19" spans="1:4">
      <c r="A19">
        <v>18</v>
      </c>
      <c r="C19">
        <v>204</v>
      </c>
      <c r="D19">
        <f t="shared" si="0"/>
        <v>3</v>
      </c>
    </row>
    <row r="20" spans="1:4">
      <c r="A20">
        <v>19</v>
      </c>
      <c r="C20">
        <v>206</v>
      </c>
      <c r="D20">
        <f t="shared" si="0"/>
        <v>2</v>
      </c>
    </row>
    <row r="21" spans="1:4">
      <c r="A21">
        <v>20</v>
      </c>
      <c r="C21">
        <v>208</v>
      </c>
      <c r="D21">
        <f t="shared" si="0"/>
        <v>2</v>
      </c>
    </row>
    <row r="22" spans="1:4">
      <c r="A22" s="81">
        <v>21</v>
      </c>
      <c r="C22">
        <v>210</v>
      </c>
      <c r="D22">
        <f t="shared" si="0"/>
        <v>2</v>
      </c>
    </row>
    <row r="23" spans="1:4">
      <c r="A23">
        <v>22</v>
      </c>
      <c r="C23">
        <v>212</v>
      </c>
      <c r="D23">
        <f t="shared" si="0"/>
        <v>2</v>
      </c>
    </row>
    <row r="24" spans="1:4">
      <c r="A24">
        <v>23</v>
      </c>
      <c r="C24">
        <v>214</v>
      </c>
      <c r="D24">
        <f t="shared" si="0"/>
        <v>2</v>
      </c>
    </row>
    <row r="25" spans="1:4">
      <c r="A25">
        <v>24</v>
      </c>
      <c r="C25">
        <v>216</v>
      </c>
      <c r="D25">
        <f t="shared" si="0"/>
        <v>2</v>
      </c>
    </row>
    <row r="26" spans="1:4">
      <c r="A26">
        <v>25</v>
      </c>
      <c r="C26">
        <v>218</v>
      </c>
      <c r="D26">
        <f t="shared" si="0"/>
        <v>2</v>
      </c>
    </row>
    <row r="27" spans="1:4">
      <c r="A27">
        <v>26</v>
      </c>
      <c r="C27">
        <v>220</v>
      </c>
      <c r="D27">
        <f t="shared" si="0"/>
        <v>2</v>
      </c>
    </row>
    <row r="28" spans="1:4">
      <c r="A28">
        <v>27</v>
      </c>
      <c r="C28">
        <v>222</v>
      </c>
      <c r="D28">
        <f t="shared" si="0"/>
        <v>2</v>
      </c>
    </row>
    <row r="29" spans="1:4">
      <c r="A29" s="81">
        <v>28</v>
      </c>
      <c r="C29">
        <v>224</v>
      </c>
      <c r="D29">
        <f t="shared" si="0"/>
        <v>2</v>
      </c>
    </row>
    <row r="30" spans="1:4">
      <c r="A30">
        <v>29</v>
      </c>
      <c r="C30">
        <v>226</v>
      </c>
      <c r="D30">
        <f t="shared" si="0"/>
        <v>2</v>
      </c>
    </row>
    <row r="31" spans="1:4">
      <c r="A31">
        <v>30</v>
      </c>
      <c r="C31">
        <v>227</v>
      </c>
      <c r="D31">
        <f t="shared" si="0"/>
        <v>1</v>
      </c>
    </row>
    <row r="32" spans="1:4">
      <c r="A32">
        <v>31</v>
      </c>
      <c r="C32">
        <v>228</v>
      </c>
      <c r="D32">
        <f t="shared" si="0"/>
        <v>1</v>
      </c>
    </row>
    <row r="33" spans="1:4">
      <c r="A33">
        <v>32</v>
      </c>
      <c r="C33">
        <v>229</v>
      </c>
      <c r="D33">
        <f t="shared" si="0"/>
        <v>1</v>
      </c>
    </row>
    <row r="34" spans="1:4">
      <c r="A34">
        <v>33</v>
      </c>
      <c r="C34">
        <v>230</v>
      </c>
      <c r="D34">
        <f t="shared" si="0"/>
        <v>1</v>
      </c>
    </row>
    <row r="35" spans="1:4">
      <c r="A35">
        <v>34</v>
      </c>
      <c r="C35">
        <v>231</v>
      </c>
      <c r="D35">
        <f t="shared" ref="D35:D64" si="1">C35-C34</f>
        <v>1</v>
      </c>
    </row>
    <row r="36" spans="1:4">
      <c r="A36" s="81">
        <v>35</v>
      </c>
      <c r="C36">
        <v>232</v>
      </c>
      <c r="D36">
        <f t="shared" si="1"/>
        <v>1</v>
      </c>
    </row>
    <row r="37" spans="1:4">
      <c r="A37">
        <v>36</v>
      </c>
      <c r="C37">
        <v>233</v>
      </c>
      <c r="D37">
        <f t="shared" si="1"/>
        <v>1</v>
      </c>
    </row>
    <row r="38" spans="1:4">
      <c r="A38">
        <v>37</v>
      </c>
      <c r="C38">
        <v>234</v>
      </c>
      <c r="D38">
        <f t="shared" si="1"/>
        <v>1</v>
      </c>
    </row>
    <row r="39" spans="1:4">
      <c r="A39">
        <v>38</v>
      </c>
      <c r="C39">
        <v>235</v>
      </c>
      <c r="D39">
        <f t="shared" si="1"/>
        <v>1</v>
      </c>
    </row>
    <row r="40" spans="1:4">
      <c r="A40">
        <v>39</v>
      </c>
      <c r="C40">
        <v>236</v>
      </c>
      <c r="D40">
        <f t="shared" si="1"/>
        <v>1</v>
      </c>
    </row>
    <row r="41" spans="1:4">
      <c r="A41">
        <v>40</v>
      </c>
      <c r="C41">
        <v>237</v>
      </c>
      <c r="D41">
        <f t="shared" si="1"/>
        <v>1</v>
      </c>
    </row>
    <row r="42" spans="1:4">
      <c r="A42">
        <v>41</v>
      </c>
      <c r="C42">
        <v>238</v>
      </c>
      <c r="D42">
        <f t="shared" si="1"/>
        <v>1</v>
      </c>
    </row>
    <row r="43" spans="1:4">
      <c r="A43" s="81">
        <v>42</v>
      </c>
      <c r="C43">
        <v>239</v>
      </c>
      <c r="D43">
        <f t="shared" si="1"/>
        <v>1</v>
      </c>
    </row>
    <row r="44" spans="1:4">
      <c r="A44">
        <v>43</v>
      </c>
      <c r="C44">
        <v>240</v>
      </c>
      <c r="D44">
        <f t="shared" si="1"/>
        <v>1</v>
      </c>
    </row>
    <row r="45" spans="1:4">
      <c r="A45">
        <v>44</v>
      </c>
      <c r="C45">
        <v>241</v>
      </c>
      <c r="D45">
        <f t="shared" si="1"/>
        <v>1</v>
      </c>
    </row>
    <row r="46" spans="1:4">
      <c r="A46">
        <v>45</v>
      </c>
      <c r="C46">
        <v>242</v>
      </c>
      <c r="D46">
        <f t="shared" si="1"/>
        <v>1</v>
      </c>
    </row>
    <row r="47" spans="1:4">
      <c r="A47">
        <v>46</v>
      </c>
      <c r="C47">
        <v>243</v>
      </c>
      <c r="D47">
        <f t="shared" si="1"/>
        <v>1</v>
      </c>
    </row>
    <row r="48" spans="1:4">
      <c r="A48">
        <v>47</v>
      </c>
      <c r="C48">
        <v>244</v>
      </c>
      <c r="D48">
        <f t="shared" si="1"/>
        <v>1</v>
      </c>
    </row>
    <row r="49" spans="1:4">
      <c r="A49">
        <v>48</v>
      </c>
      <c r="C49">
        <v>245</v>
      </c>
      <c r="D49">
        <f t="shared" si="1"/>
        <v>1</v>
      </c>
    </row>
    <row r="50" spans="1:4">
      <c r="A50" s="81">
        <v>49</v>
      </c>
      <c r="C50">
        <v>246</v>
      </c>
      <c r="D50">
        <f t="shared" si="1"/>
        <v>1</v>
      </c>
    </row>
    <row r="51" spans="1:4">
      <c r="A51">
        <v>50</v>
      </c>
      <c r="C51">
        <v>247</v>
      </c>
      <c r="D51">
        <f t="shared" si="1"/>
        <v>1</v>
      </c>
    </row>
    <row r="52" spans="1:4">
      <c r="A52">
        <v>51</v>
      </c>
      <c r="C52">
        <v>248</v>
      </c>
      <c r="D52">
        <f t="shared" si="1"/>
        <v>1</v>
      </c>
    </row>
    <row r="53" spans="1:4">
      <c r="A53">
        <v>52</v>
      </c>
      <c r="C53">
        <v>249</v>
      </c>
      <c r="D53">
        <f t="shared" si="1"/>
        <v>1</v>
      </c>
    </row>
    <row r="54" spans="1:4">
      <c r="A54">
        <v>53</v>
      </c>
      <c r="C54">
        <v>250</v>
      </c>
      <c r="D54">
        <f t="shared" si="1"/>
        <v>1</v>
      </c>
    </row>
    <row r="55" spans="1:4">
      <c r="A55">
        <v>54</v>
      </c>
      <c r="C55">
        <v>251</v>
      </c>
      <c r="D55">
        <f t="shared" si="1"/>
        <v>1</v>
      </c>
    </row>
    <row r="56" spans="1:4">
      <c r="A56">
        <v>55</v>
      </c>
      <c r="C56">
        <v>252</v>
      </c>
      <c r="D56">
        <f t="shared" si="1"/>
        <v>1</v>
      </c>
    </row>
    <row r="57" spans="1:4">
      <c r="A57" s="81">
        <v>56</v>
      </c>
      <c r="C57">
        <v>253</v>
      </c>
      <c r="D57">
        <f t="shared" si="1"/>
        <v>1</v>
      </c>
    </row>
    <row r="58" spans="1:4">
      <c r="A58">
        <v>57</v>
      </c>
      <c r="C58">
        <v>254</v>
      </c>
      <c r="D58">
        <f t="shared" si="1"/>
        <v>1</v>
      </c>
    </row>
    <row r="59" spans="1:4">
      <c r="A59">
        <v>58</v>
      </c>
      <c r="C59">
        <v>255</v>
      </c>
      <c r="D59">
        <f t="shared" si="1"/>
        <v>1</v>
      </c>
    </row>
    <row r="60" spans="1:4">
      <c r="A60">
        <v>59</v>
      </c>
      <c r="C60">
        <v>256</v>
      </c>
      <c r="D60">
        <f t="shared" si="1"/>
        <v>1</v>
      </c>
    </row>
    <row r="61" spans="1:4">
      <c r="A61">
        <v>60</v>
      </c>
      <c r="C61">
        <v>257</v>
      </c>
      <c r="D61">
        <f t="shared" si="1"/>
        <v>1</v>
      </c>
    </row>
    <row r="62" spans="1:4">
      <c r="A62">
        <v>61</v>
      </c>
      <c r="C62">
        <v>258</v>
      </c>
      <c r="D62">
        <f t="shared" si="1"/>
        <v>1</v>
      </c>
    </row>
    <row r="63" spans="1:4">
      <c r="A63">
        <v>62</v>
      </c>
      <c r="C63">
        <v>259</v>
      </c>
      <c r="D63">
        <f t="shared" si="1"/>
        <v>1</v>
      </c>
    </row>
    <row r="64" spans="1:4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/>
  <cols>
    <col min="1" max="1" width="10.625" style="114" customWidth="1"/>
    <col min="2" max="2" width="7.125" style="114" bestFit="1" customWidth="1"/>
    <col min="3" max="3" width="5.5" style="114" bestFit="1" customWidth="1"/>
    <col min="4" max="4" width="5.25" style="114" bestFit="1" customWidth="1"/>
    <col min="5" max="5" width="5.5" style="114" bestFit="1" customWidth="1"/>
    <col min="6" max="6" width="5.875" style="114" bestFit="1" customWidth="1"/>
    <col min="7" max="7" width="9" style="114" bestFit="1" customWidth="1"/>
    <col min="8" max="10" width="6.25" style="114" bestFit="1" customWidth="1"/>
    <col min="11" max="11" width="13.625" style="114" bestFit="1" customWidth="1"/>
    <col min="12" max="12" width="47.875" style="114" bestFit="1" customWidth="1"/>
    <col min="13" max="13" width="9" style="114"/>
    <col min="14" max="14" width="34.25" style="114" bestFit="1" customWidth="1"/>
    <col min="15" max="16384" width="9" style="114"/>
  </cols>
  <sheetData>
    <row r="1" spans="1:14" s="171" customFormat="1">
      <c r="A1" s="171" t="s">
        <v>199</v>
      </c>
      <c r="B1" s="171" t="s">
        <v>275</v>
      </c>
      <c r="C1" s="171" t="s">
        <v>202</v>
      </c>
      <c r="D1" s="171" t="s">
        <v>203</v>
      </c>
      <c r="E1" s="171" t="s">
        <v>267</v>
      </c>
      <c r="F1" s="171" t="s">
        <v>200</v>
      </c>
      <c r="G1" s="171" t="s">
        <v>201</v>
      </c>
      <c r="H1" s="171" t="s">
        <v>206</v>
      </c>
      <c r="I1" s="171" t="s">
        <v>207</v>
      </c>
      <c r="J1" s="171" t="s">
        <v>208</v>
      </c>
      <c r="K1" s="171" t="s">
        <v>209</v>
      </c>
      <c r="L1" s="171" t="s">
        <v>205</v>
      </c>
    </row>
    <row r="2" spans="1:14">
      <c r="A2" s="114" t="s">
        <v>204</v>
      </c>
      <c r="B2" s="114">
        <v>64</v>
      </c>
      <c r="C2" s="114">
        <v>166</v>
      </c>
      <c r="F2" s="114">
        <v>1</v>
      </c>
      <c r="G2" s="114">
        <v>0</v>
      </c>
      <c r="N2" s="114" t="s">
        <v>220</v>
      </c>
    </row>
    <row r="3" spans="1:14">
      <c r="A3" s="114" t="s">
        <v>204</v>
      </c>
      <c r="B3" s="114">
        <v>80</v>
      </c>
      <c r="C3" s="114">
        <v>481</v>
      </c>
      <c r="F3" s="114">
        <v>1</v>
      </c>
      <c r="G3" s="114">
        <v>1</v>
      </c>
      <c r="N3" s="114" t="s">
        <v>221</v>
      </c>
    </row>
    <row r="4" spans="1:14">
      <c r="A4" s="114" t="s">
        <v>204</v>
      </c>
      <c r="B4" s="114">
        <v>93</v>
      </c>
      <c r="C4" s="114">
        <v>653</v>
      </c>
      <c r="F4" s="114">
        <v>1</v>
      </c>
      <c r="G4" s="114">
        <v>2</v>
      </c>
    </row>
    <row r="5" spans="1:14">
      <c r="A5" s="114" t="s">
        <v>204</v>
      </c>
      <c r="B5" s="114">
        <v>109</v>
      </c>
      <c r="C5" s="114">
        <v>671</v>
      </c>
      <c r="F5" s="114">
        <v>2</v>
      </c>
      <c r="G5" s="114">
        <v>0</v>
      </c>
      <c r="N5" s="114" t="s">
        <v>222</v>
      </c>
    </row>
    <row r="6" spans="1:14">
      <c r="A6" s="114" t="s">
        <v>204</v>
      </c>
      <c r="B6" s="114">
        <v>117</v>
      </c>
      <c r="C6" s="114">
        <v>854</v>
      </c>
      <c r="F6" s="114">
        <v>2</v>
      </c>
      <c r="G6" s="114">
        <v>1</v>
      </c>
      <c r="N6" s="114" t="s">
        <v>223</v>
      </c>
    </row>
    <row r="7" spans="1:14">
      <c r="A7" s="114" t="s">
        <v>204</v>
      </c>
      <c r="B7" s="114">
        <v>129</v>
      </c>
      <c r="C7" s="114">
        <v>1009</v>
      </c>
      <c r="F7" s="114">
        <v>2</v>
      </c>
      <c r="G7" s="114">
        <v>2</v>
      </c>
      <c r="N7" s="114" t="s">
        <v>224</v>
      </c>
    </row>
    <row r="8" spans="1:14">
      <c r="A8" s="114" t="s">
        <v>204</v>
      </c>
      <c r="B8" s="114">
        <v>130</v>
      </c>
      <c r="C8" s="114">
        <v>1017</v>
      </c>
      <c r="F8" s="114">
        <v>3</v>
      </c>
      <c r="G8" s="114">
        <v>0</v>
      </c>
      <c r="H8" s="114">
        <v>13</v>
      </c>
      <c r="I8" s="114">
        <v>27</v>
      </c>
      <c r="J8" s="114">
        <v>37</v>
      </c>
      <c r="K8" s="114">
        <v>0</v>
      </c>
      <c r="L8" s="114" t="s">
        <v>211</v>
      </c>
      <c r="N8" s="114" t="s">
        <v>225</v>
      </c>
    </row>
    <row r="9" spans="1:14">
      <c r="N9" s="114" t="s">
        <v>226</v>
      </c>
    </row>
    <row r="10" spans="1:14">
      <c r="A10" s="114" t="s">
        <v>210</v>
      </c>
      <c r="B10" s="114">
        <v>66</v>
      </c>
      <c r="C10" s="114">
        <v>172</v>
      </c>
      <c r="F10" s="114">
        <v>1</v>
      </c>
      <c r="G10" s="114">
        <v>0</v>
      </c>
      <c r="N10" s="114" t="s">
        <v>227</v>
      </c>
    </row>
    <row r="11" spans="1:14">
      <c r="A11" s="114" t="s">
        <v>210</v>
      </c>
      <c r="B11" s="114">
        <v>77</v>
      </c>
      <c r="C11" s="114">
        <v>489</v>
      </c>
      <c r="F11" s="114">
        <v>1</v>
      </c>
      <c r="G11" s="114">
        <v>1</v>
      </c>
      <c r="N11" s="114" t="s">
        <v>228</v>
      </c>
    </row>
    <row r="12" spans="1:14">
      <c r="A12" s="114" t="s">
        <v>210</v>
      </c>
      <c r="B12" s="114">
        <v>93</v>
      </c>
      <c r="C12" s="114">
        <v>655</v>
      </c>
      <c r="F12" s="114">
        <v>1</v>
      </c>
      <c r="G12" s="114">
        <v>2</v>
      </c>
      <c r="H12" s="114">
        <v>7</v>
      </c>
      <c r="I12" s="114">
        <v>10</v>
      </c>
      <c r="J12" s="114">
        <v>7</v>
      </c>
      <c r="K12" s="114">
        <v>0</v>
      </c>
      <c r="N12" s="114" t="s">
        <v>229</v>
      </c>
    </row>
    <row r="13" spans="1:14">
      <c r="A13" s="114" t="s">
        <v>210</v>
      </c>
      <c r="B13" s="114">
        <v>108</v>
      </c>
      <c r="C13" s="114">
        <v>666</v>
      </c>
      <c r="F13" s="114">
        <v>2</v>
      </c>
      <c r="G13" s="114">
        <v>0</v>
      </c>
      <c r="H13" s="114">
        <v>11</v>
      </c>
      <c r="I13" s="114">
        <v>16</v>
      </c>
      <c r="J13" s="114">
        <v>14</v>
      </c>
      <c r="K13" s="114">
        <v>0</v>
      </c>
      <c r="N13" s="114" t="s">
        <v>230</v>
      </c>
    </row>
    <row r="14" spans="1:14">
      <c r="A14" s="114" t="s">
        <v>210</v>
      </c>
      <c r="B14" s="114">
        <v>119</v>
      </c>
      <c r="C14" s="114">
        <v>850</v>
      </c>
      <c r="F14" s="114">
        <v>2</v>
      </c>
      <c r="G14" s="114">
        <v>1</v>
      </c>
      <c r="H14" s="114">
        <v>11</v>
      </c>
      <c r="I14" s="114">
        <v>17</v>
      </c>
      <c r="J14" s="114">
        <v>18</v>
      </c>
      <c r="K14" s="114">
        <v>0</v>
      </c>
    </row>
    <row r="15" spans="1:14">
      <c r="A15" s="114" t="s">
        <v>210</v>
      </c>
      <c r="B15" s="114">
        <v>138</v>
      </c>
      <c r="C15" s="114">
        <v>1011</v>
      </c>
      <c r="F15" s="114">
        <v>2</v>
      </c>
      <c r="G15" s="114">
        <v>2</v>
      </c>
      <c r="H15" s="114">
        <v>12</v>
      </c>
      <c r="I15" s="114">
        <v>24</v>
      </c>
      <c r="J15" s="114">
        <v>20</v>
      </c>
      <c r="K15" s="114">
        <v>0</v>
      </c>
      <c r="L15" s="114" t="s">
        <v>212</v>
      </c>
      <c r="N15" s="114" t="s">
        <v>231</v>
      </c>
    </row>
    <row r="16" spans="1:14">
      <c r="A16" s="114" t="s">
        <v>210</v>
      </c>
      <c r="B16" s="114">
        <v>159</v>
      </c>
      <c r="C16" s="114">
        <v>1037</v>
      </c>
      <c r="F16" s="114">
        <v>3</v>
      </c>
      <c r="G16" s="114">
        <v>0</v>
      </c>
      <c r="H16" s="114">
        <v>14</v>
      </c>
      <c r="I16" s="114">
        <v>31</v>
      </c>
      <c r="J16" s="114">
        <v>26</v>
      </c>
      <c r="K16" s="114">
        <v>0</v>
      </c>
      <c r="L16" s="114" t="s">
        <v>213</v>
      </c>
      <c r="N16" s="114" t="s">
        <v>223</v>
      </c>
    </row>
    <row r="17" spans="1:14">
      <c r="A17" s="114" t="s">
        <v>210</v>
      </c>
      <c r="B17" s="114">
        <v>172</v>
      </c>
      <c r="C17" s="114">
        <v>1247</v>
      </c>
      <c r="F17" s="114">
        <v>3</v>
      </c>
      <c r="G17" s="114">
        <v>1</v>
      </c>
      <c r="H17" s="114">
        <v>14</v>
      </c>
      <c r="I17" s="114">
        <v>32</v>
      </c>
      <c r="J17" s="114">
        <v>27</v>
      </c>
      <c r="K17" s="114">
        <v>0</v>
      </c>
      <c r="L17" s="114" t="s">
        <v>214</v>
      </c>
      <c r="N17" s="114" t="s">
        <v>224</v>
      </c>
    </row>
    <row r="18" spans="1:14">
      <c r="A18" s="114" t="s">
        <v>210</v>
      </c>
      <c r="B18" s="114">
        <v>172</v>
      </c>
      <c r="C18" s="114">
        <v>1403</v>
      </c>
      <c r="F18" s="114">
        <v>3</v>
      </c>
      <c r="G18" s="114">
        <v>2</v>
      </c>
      <c r="H18" s="114">
        <v>14</v>
      </c>
      <c r="I18" s="114">
        <v>32</v>
      </c>
      <c r="J18" s="114">
        <v>27</v>
      </c>
      <c r="K18" s="114">
        <v>0</v>
      </c>
      <c r="N18" s="114" t="s">
        <v>232</v>
      </c>
    </row>
    <row r="19" spans="1:14">
      <c r="N19" s="114" t="s">
        <v>233</v>
      </c>
    </row>
    <row r="20" spans="1:14">
      <c r="A20" s="114" t="s">
        <v>215</v>
      </c>
      <c r="B20" s="114">
        <v>72</v>
      </c>
      <c r="C20" s="114">
        <v>182</v>
      </c>
      <c r="F20" s="114">
        <v>1</v>
      </c>
      <c r="G20" s="114">
        <v>0</v>
      </c>
      <c r="H20" s="114">
        <v>0</v>
      </c>
      <c r="I20" s="114">
        <v>0</v>
      </c>
      <c r="J20" s="114">
        <v>0</v>
      </c>
      <c r="K20" s="114">
        <v>0</v>
      </c>
      <c r="N20" s="114" t="s">
        <v>234</v>
      </c>
    </row>
    <row r="21" spans="1:14">
      <c r="A21" s="114" t="s">
        <v>215</v>
      </c>
      <c r="B21" s="114">
        <v>75</v>
      </c>
      <c r="C21" s="114">
        <v>222</v>
      </c>
      <c r="F21" s="114">
        <v>1</v>
      </c>
      <c r="G21" s="114">
        <v>1</v>
      </c>
      <c r="H21" s="114">
        <v>6</v>
      </c>
      <c r="I21" s="114">
        <v>6</v>
      </c>
      <c r="J21" s="114">
        <v>0</v>
      </c>
      <c r="K21" s="114">
        <v>0</v>
      </c>
      <c r="N21" s="114" t="s">
        <v>228</v>
      </c>
    </row>
    <row r="22" spans="1:14">
      <c r="A22" s="114" t="s">
        <v>215</v>
      </c>
      <c r="B22" s="114">
        <v>93</v>
      </c>
      <c r="C22" s="114">
        <v>547</v>
      </c>
      <c r="F22" s="114">
        <v>1</v>
      </c>
      <c r="G22" s="114">
        <v>2</v>
      </c>
      <c r="H22" s="114">
        <v>7</v>
      </c>
      <c r="I22" s="114">
        <v>10</v>
      </c>
      <c r="J22" s="114">
        <v>7</v>
      </c>
      <c r="K22" s="114">
        <v>0</v>
      </c>
      <c r="N22" s="114" t="s">
        <v>235</v>
      </c>
    </row>
    <row r="23" spans="1:14">
      <c r="A23" s="114" t="s">
        <v>215</v>
      </c>
      <c r="B23" s="114">
        <v>120</v>
      </c>
      <c r="C23" s="114">
        <v>750</v>
      </c>
      <c r="F23" s="114">
        <v>2</v>
      </c>
      <c r="G23" s="114">
        <v>1</v>
      </c>
      <c r="H23" s="114">
        <v>11</v>
      </c>
      <c r="I23" s="114">
        <v>16</v>
      </c>
      <c r="J23" s="114">
        <v>18</v>
      </c>
      <c r="K23" s="114">
        <v>0</v>
      </c>
      <c r="L23" s="114" t="s">
        <v>216</v>
      </c>
      <c r="N23" s="114" t="s">
        <v>236</v>
      </c>
    </row>
    <row r="24" spans="1:14">
      <c r="A24" s="114" t="s">
        <v>215</v>
      </c>
      <c r="B24" s="114">
        <v>143</v>
      </c>
      <c r="C24" s="114">
        <v>946</v>
      </c>
      <c r="F24" s="114">
        <v>2</v>
      </c>
      <c r="G24" s="114">
        <v>2</v>
      </c>
      <c r="H24" s="114">
        <v>13</v>
      </c>
      <c r="I24" s="114">
        <v>25</v>
      </c>
      <c r="J24" s="114">
        <v>20</v>
      </c>
      <c r="K24" s="114">
        <v>0</v>
      </c>
      <c r="L24" s="114" t="s">
        <v>217</v>
      </c>
    </row>
    <row r="25" spans="1:14">
      <c r="N25" s="114" t="s">
        <v>237</v>
      </c>
    </row>
    <row r="26" spans="1:14">
      <c r="A26" s="114" t="s">
        <v>218</v>
      </c>
      <c r="B26" s="114">
        <v>65</v>
      </c>
      <c r="C26" s="114">
        <v>176</v>
      </c>
      <c r="F26" s="114">
        <v>1</v>
      </c>
      <c r="G26" s="114">
        <v>0</v>
      </c>
      <c r="H26" s="114">
        <v>5</v>
      </c>
      <c r="I26" s="114">
        <v>0</v>
      </c>
      <c r="J26" s="114">
        <v>0</v>
      </c>
      <c r="K26" s="114">
        <v>0</v>
      </c>
      <c r="N26" s="114" t="s">
        <v>238</v>
      </c>
    </row>
    <row r="27" spans="1:14">
      <c r="A27" s="114" t="s">
        <v>218</v>
      </c>
      <c r="B27" s="114">
        <v>84</v>
      </c>
      <c r="C27" s="114">
        <v>488</v>
      </c>
      <c r="F27" s="114">
        <v>1</v>
      </c>
      <c r="G27" s="114">
        <v>1</v>
      </c>
      <c r="H27" s="114">
        <v>7</v>
      </c>
      <c r="I27" s="114">
        <v>9</v>
      </c>
      <c r="J27" s="114">
        <v>0</v>
      </c>
      <c r="K27" s="114">
        <v>0</v>
      </c>
      <c r="N27" s="114" t="s">
        <v>239</v>
      </c>
    </row>
    <row r="28" spans="1:14">
      <c r="A28" s="114" t="s">
        <v>218</v>
      </c>
      <c r="B28" s="114">
        <v>91</v>
      </c>
      <c r="C28" s="114">
        <v>669</v>
      </c>
      <c r="F28" s="114">
        <v>1</v>
      </c>
      <c r="G28" s="114">
        <v>2</v>
      </c>
      <c r="H28" s="114">
        <v>9</v>
      </c>
      <c r="I28" s="114">
        <v>10</v>
      </c>
      <c r="J28" s="114">
        <v>4</v>
      </c>
      <c r="K28" s="114">
        <v>0</v>
      </c>
      <c r="N28" s="114" t="s">
        <v>240</v>
      </c>
    </row>
    <row r="29" spans="1:14">
      <c r="N29" s="114" t="s">
        <v>241</v>
      </c>
    </row>
    <row r="30" spans="1:14">
      <c r="A30" s="114" t="s">
        <v>263</v>
      </c>
    </row>
    <row r="31" spans="1:14">
      <c r="A31" s="114" t="s">
        <v>219</v>
      </c>
      <c r="B31" s="114">
        <v>67</v>
      </c>
      <c r="C31" s="114">
        <v>186</v>
      </c>
      <c r="D31" s="114">
        <v>18</v>
      </c>
      <c r="E31" s="114">
        <v>0</v>
      </c>
      <c r="F31" s="114">
        <v>1</v>
      </c>
      <c r="G31" s="114">
        <v>0</v>
      </c>
      <c r="H31" s="114">
        <v>5</v>
      </c>
      <c r="I31" s="114">
        <v>5</v>
      </c>
      <c r="J31" s="114">
        <v>0</v>
      </c>
      <c r="K31" s="114">
        <v>0</v>
      </c>
      <c r="L31" s="114" t="s">
        <v>262</v>
      </c>
      <c r="N31" s="114" t="s">
        <v>242</v>
      </c>
    </row>
    <row r="32" spans="1:14">
      <c r="A32" s="114" t="s">
        <v>219</v>
      </c>
      <c r="B32" s="114">
        <v>87</v>
      </c>
      <c r="C32" s="114">
        <v>502</v>
      </c>
      <c r="D32" s="114">
        <v>27</v>
      </c>
      <c r="E32" s="114">
        <v>0</v>
      </c>
      <c r="F32" s="114">
        <v>1</v>
      </c>
      <c r="G32" s="114">
        <v>1</v>
      </c>
      <c r="H32" s="114">
        <v>8</v>
      </c>
      <c r="I32" s="114">
        <v>10</v>
      </c>
      <c r="J32" s="114">
        <v>3</v>
      </c>
      <c r="K32" s="114">
        <v>0</v>
      </c>
      <c r="L32" s="114" t="s">
        <v>264</v>
      </c>
    </row>
    <row r="33" spans="1:14">
      <c r="A33" s="114" t="s">
        <v>219</v>
      </c>
      <c r="B33" s="114">
        <v>91</v>
      </c>
      <c r="C33" s="114">
        <v>691</v>
      </c>
      <c r="D33" s="114">
        <v>32</v>
      </c>
      <c r="E33" s="114">
        <v>0</v>
      </c>
      <c r="F33" s="114">
        <v>1</v>
      </c>
      <c r="G33" s="114">
        <v>2</v>
      </c>
      <c r="H33" s="114">
        <v>9</v>
      </c>
      <c r="I33" s="114">
        <v>12</v>
      </c>
      <c r="J33" s="114">
        <v>7</v>
      </c>
      <c r="K33" s="114">
        <v>0</v>
      </c>
      <c r="L33" s="114" t="s">
        <v>265</v>
      </c>
      <c r="N33" s="362" t="s">
        <v>243</v>
      </c>
    </row>
    <row r="34" spans="1:14">
      <c r="A34" s="114" t="s">
        <v>219</v>
      </c>
      <c r="B34" s="114">
        <v>93</v>
      </c>
      <c r="C34" s="114">
        <v>696</v>
      </c>
      <c r="D34" s="114">
        <v>42</v>
      </c>
      <c r="E34" s="114">
        <v>0</v>
      </c>
      <c r="F34" s="114">
        <v>2</v>
      </c>
      <c r="G34" s="114">
        <v>0</v>
      </c>
      <c r="H34" s="114">
        <v>9</v>
      </c>
      <c r="I34" s="114">
        <v>13</v>
      </c>
      <c r="J34" s="114">
        <v>12</v>
      </c>
      <c r="K34" s="114">
        <v>0</v>
      </c>
      <c r="N34" s="362" t="s">
        <v>244</v>
      </c>
    </row>
    <row r="35" spans="1:14">
      <c r="A35" s="114" t="s">
        <v>219</v>
      </c>
      <c r="B35" s="114">
        <v>112</v>
      </c>
      <c r="C35" s="114">
        <v>850</v>
      </c>
      <c r="D35" s="114">
        <v>45</v>
      </c>
      <c r="E35" s="114">
        <v>0</v>
      </c>
      <c r="F35" s="114">
        <v>2</v>
      </c>
      <c r="G35" s="114">
        <v>1</v>
      </c>
      <c r="H35" s="114">
        <v>10</v>
      </c>
      <c r="I35" s="114">
        <v>19</v>
      </c>
      <c r="J35" s="114">
        <v>15</v>
      </c>
      <c r="K35" s="114">
        <v>0</v>
      </c>
      <c r="L35" s="114" t="s">
        <v>216</v>
      </c>
      <c r="N35" s="362" t="s">
        <v>245</v>
      </c>
    </row>
    <row r="36" spans="1:14">
      <c r="A36" s="114" t="s">
        <v>219</v>
      </c>
      <c r="B36" s="114">
        <v>119</v>
      </c>
      <c r="C36" s="114">
        <v>993</v>
      </c>
      <c r="D36" s="114">
        <v>49</v>
      </c>
      <c r="E36" s="114">
        <v>10</v>
      </c>
      <c r="F36" s="114">
        <v>2</v>
      </c>
      <c r="G36" s="114">
        <v>2</v>
      </c>
      <c r="H36" s="114">
        <v>12</v>
      </c>
      <c r="I36" s="114">
        <v>21</v>
      </c>
      <c r="J36" s="114">
        <v>17</v>
      </c>
      <c r="K36" s="114">
        <v>0</v>
      </c>
      <c r="L36" s="114" t="s">
        <v>266</v>
      </c>
      <c r="N36" s="362" t="s">
        <v>246</v>
      </c>
    </row>
    <row r="37" spans="1:14">
      <c r="A37" s="114" t="s">
        <v>219</v>
      </c>
      <c r="B37" s="293">
        <v>132</v>
      </c>
      <c r="C37" s="114">
        <v>998</v>
      </c>
      <c r="D37" s="114">
        <v>62</v>
      </c>
      <c r="E37" s="114">
        <v>13</v>
      </c>
      <c r="F37" s="114">
        <v>3</v>
      </c>
      <c r="G37" s="114">
        <v>0</v>
      </c>
      <c r="H37" s="114">
        <v>13</v>
      </c>
      <c r="I37" s="114">
        <v>27</v>
      </c>
      <c r="J37" s="114">
        <v>23</v>
      </c>
      <c r="K37" s="114">
        <v>0</v>
      </c>
      <c r="L37" s="114" t="s">
        <v>268</v>
      </c>
      <c r="N37" s="362" t="s">
        <v>247</v>
      </c>
    </row>
    <row r="38" spans="1:14">
      <c r="A38" s="114" t="s">
        <v>219</v>
      </c>
      <c r="B38" s="114">
        <v>139</v>
      </c>
      <c r="C38" s="114">
        <v>1137</v>
      </c>
      <c r="D38" s="114">
        <v>65</v>
      </c>
      <c r="E38" s="114">
        <v>14</v>
      </c>
      <c r="F38" s="114">
        <v>3</v>
      </c>
      <c r="G38" s="114">
        <v>1</v>
      </c>
      <c r="H38" s="114">
        <v>14</v>
      </c>
      <c r="I38" s="114">
        <v>31</v>
      </c>
      <c r="J38" s="114">
        <v>23</v>
      </c>
      <c r="K38" s="114">
        <v>0</v>
      </c>
      <c r="L38" s="114" t="s">
        <v>269</v>
      </c>
      <c r="N38" s="362" t="s">
        <v>248</v>
      </c>
    </row>
    <row r="39" spans="1:14">
      <c r="A39" s="114" t="s">
        <v>219</v>
      </c>
      <c r="B39" s="293">
        <v>158</v>
      </c>
      <c r="C39" s="114">
        <v>1266</v>
      </c>
      <c r="D39" s="114">
        <v>67</v>
      </c>
      <c r="E39" s="114">
        <v>14</v>
      </c>
      <c r="F39" s="114">
        <v>3</v>
      </c>
      <c r="G39" s="114">
        <v>2</v>
      </c>
      <c r="H39" s="114">
        <v>15</v>
      </c>
      <c r="I39" s="114">
        <v>36</v>
      </c>
      <c r="J39" s="114">
        <v>24</v>
      </c>
      <c r="K39" s="114">
        <v>0</v>
      </c>
      <c r="L39" s="114" t="s">
        <v>270</v>
      </c>
      <c r="N39" s="362" t="s">
        <v>249</v>
      </c>
    </row>
    <row r="40" spans="1:14">
      <c r="A40" s="114" t="s">
        <v>219</v>
      </c>
      <c r="B40" s="114">
        <v>170</v>
      </c>
      <c r="C40" s="114">
        <v>1310</v>
      </c>
      <c r="D40" s="114">
        <v>78</v>
      </c>
      <c r="E40" s="114">
        <v>18.5</v>
      </c>
      <c r="F40" s="114">
        <v>4</v>
      </c>
      <c r="G40" s="114">
        <v>0</v>
      </c>
      <c r="H40" s="114">
        <v>15</v>
      </c>
      <c r="I40" s="114">
        <v>37</v>
      </c>
      <c r="J40" s="114">
        <v>33</v>
      </c>
      <c r="K40" s="114" t="s">
        <v>272</v>
      </c>
      <c r="L40" s="114" t="s">
        <v>271</v>
      </c>
      <c r="N40" s="362" t="s">
        <v>250</v>
      </c>
    </row>
    <row r="41" spans="1:14">
      <c r="A41" s="114" t="s">
        <v>219</v>
      </c>
      <c r="B41" s="114">
        <v>172</v>
      </c>
      <c r="C41" s="114">
        <v>1468</v>
      </c>
      <c r="D41" s="114">
        <v>79</v>
      </c>
      <c r="E41" s="114">
        <v>18.5</v>
      </c>
      <c r="F41" s="114">
        <v>4</v>
      </c>
      <c r="G41" s="114">
        <v>1</v>
      </c>
      <c r="H41" s="114">
        <v>15</v>
      </c>
      <c r="I41" s="114">
        <v>41</v>
      </c>
      <c r="J41" s="114">
        <v>33</v>
      </c>
      <c r="K41" s="114" t="s">
        <v>272</v>
      </c>
      <c r="N41" s="362" t="s">
        <v>251</v>
      </c>
    </row>
    <row r="42" spans="1:14">
      <c r="A42" s="114" t="s">
        <v>219</v>
      </c>
      <c r="B42" s="114">
        <v>176</v>
      </c>
      <c r="C42" s="114">
        <v>1647</v>
      </c>
      <c r="D42" s="114">
        <v>81</v>
      </c>
      <c r="E42" s="114">
        <v>19</v>
      </c>
      <c r="F42" s="114">
        <v>4</v>
      </c>
      <c r="G42" s="114">
        <v>2</v>
      </c>
      <c r="H42" s="114">
        <v>16</v>
      </c>
      <c r="I42" s="114">
        <v>41</v>
      </c>
      <c r="J42" s="114">
        <v>34</v>
      </c>
      <c r="K42" s="114" t="s">
        <v>272</v>
      </c>
      <c r="L42" s="114" t="s">
        <v>273</v>
      </c>
      <c r="N42" s="362" t="s">
        <v>252</v>
      </c>
    </row>
    <row r="43" spans="1:14">
      <c r="A43" s="114" t="s">
        <v>219</v>
      </c>
      <c r="B43" s="114">
        <v>187</v>
      </c>
      <c r="C43" s="114">
        <v>1782</v>
      </c>
      <c r="D43" s="114">
        <v>92</v>
      </c>
      <c r="E43" s="114">
        <v>21.5</v>
      </c>
      <c r="F43" s="114">
        <v>5</v>
      </c>
      <c r="G43" s="114">
        <v>1</v>
      </c>
      <c r="H43" s="114">
        <v>16</v>
      </c>
      <c r="I43" s="114">
        <v>43</v>
      </c>
      <c r="J43" s="114">
        <v>39</v>
      </c>
      <c r="K43" s="114" t="s">
        <v>272</v>
      </c>
      <c r="N43" s="362" t="s">
        <v>253</v>
      </c>
    </row>
    <row r="44" spans="1:14">
      <c r="A44" s="114" t="s">
        <v>219</v>
      </c>
      <c r="B44" s="293">
        <v>189</v>
      </c>
      <c r="C44" s="114">
        <v>1883</v>
      </c>
      <c r="D44" s="114">
        <v>92</v>
      </c>
      <c r="E44" s="114">
        <v>21.5</v>
      </c>
      <c r="F44" s="114">
        <v>5</v>
      </c>
      <c r="G44" s="114">
        <v>2</v>
      </c>
      <c r="H44" s="114">
        <v>16</v>
      </c>
      <c r="I44" s="114">
        <v>43</v>
      </c>
      <c r="J44" s="114">
        <v>39</v>
      </c>
      <c r="K44" s="114" t="s">
        <v>272</v>
      </c>
      <c r="N44" s="362" t="s">
        <v>254</v>
      </c>
    </row>
    <row r="45" spans="1:14">
      <c r="A45" s="114" t="s">
        <v>219</v>
      </c>
      <c r="B45" s="114">
        <v>198</v>
      </c>
      <c r="C45" s="114">
        <v>1922</v>
      </c>
      <c r="D45" s="114">
        <v>102</v>
      </c>
      <c r="E45" s="114">
        <v>24</v>
      </c>
      <c r="F45" s="114">
        <v>6</v>
      </c>
      <c r="G45" s="114">
        <v>0</v>
      </c>
      <c r="H45" s="114">
        <v>17</v>
      </c>
      <c r="I45" s="114">
        <v>46</v>
      </c>
      <c r="J45" s="114">
        <v>44</v>
      </c>
      <c r="K45" s="114">
        <v>4</v>
      </c>
      <c r="L45" s="114" t="s">
        <v>274</v>
      </c>
      <c r="N45" s="362" t="s">
        <v>255</v>
      </c>
    </row>
    <row r="46" spans="1:14">
      <c r="A46" s="114" t="s">
        <v>219</v>
      </c>
      <c r="B46" s="114">
        <v>199</v>
      </c>
      <c r="C46" s="114">
        <v>2021</v>
      </c>
      <c r="D46" s="114">
        <v>103</v>
      </c>
      <c r="E46" s="114">
        <v>24</v>
      </c>
      <c r="F46" s="114">
        <v>6</v>
      </c>
      <c r="G46" s="114">
        <v>1</v>
      </c>
      <c r="H46" s="114">
        <v>17</v>
      </c>
      <c r="I46" s="114">
        <v>46</v>
      </c>
      <c r="J46" s="114">
        <v>44</v>
      </c>
      <c r="K46" s="114">
        <v>0</v>
      </c>
      <c r="N46" s="362" t="s">
        <v>256</v>
      </c>
    </row>
    <row r="47" spans="1:14">
      <c r="A47" s="114" t="s">
        <v>219</v>
      </c>
      <c r="B47" s="114">
        <v>201</v>
      </c>
      <c r="C47" s="114">
        <v>2111</v>
      </c>
      <c r="D47" s="114">
        <v>103</v>
      </c>
      <c r="E47" s="114">
        <v>24.5</v>
      </c>
      <c r="F47" s="114">
        <v>6</v>
      </c>
      <c r="G47" s="114">
        <v>2</v>
      </c>
      <c r="H47" s="114">
        <v>17</v>
      </c>
      <c r="I47" s="114">
        <v>46</v>
      </c>
      <c r="J47" s="114">
        <v>45</v>
      </c>
      <c r="K47" s="114">
        <v>0</v>
      </c>
      <c r="N47" s="362" t="s">
        <v>257</v>
      </c>
    </row>
    <row r="48" spans="1:14">
      <c r="A48" s="114" t="s">
        <v>219</v>
      </c>
      <c r="B48" s="114">
        <v>202</v>
      </c>
      <c r="C48" s="114">
        <v>2131</v>
      </c>
      <c r="D48" s="114">
        <v>103</v>
      </c>
      <c r="E48" s="114">
        <v>27</v>
      </c>
      <c r="F48" s="114">
        <v>7</v>
      </c>
      <c r="G48" s="114">
        <v>0</v>
      </c>
      <c r="H48" s="114">
        <v>17</v>
      </c>
      <c r="I48" s="114">
        <v>46</v>
      </c>
      <c r="J48" s="114">
        <v>50</v>
      </c>
      <c r="K48" s="114">
        <v>3</v>
      </c>
      <c r="N48" s="362" t="s">
        <v>258</v>
      </c>
    </row>
    <row r="49" spans="1:14">
      <c r="A49" s="114" t="s">
        <v>219</v>
      </c>
      <c r="B49" s="114">
        <v>210</v>
      </c>
      <c r="C49" s="114">
        <v>2236</v>
      </c>
      <c r="D49" s="114">
        <v>103</v>
      </c>
      <c r="E49" s="114">
        <v>27</v>
      </c>
      <c r="F49" s="114">
        <v>7</v>
      </c>
      <c r="G49" s="114">
        <v>1</v>
      </c>
      <c r="H49" s="114">
        <v>17</v>
      </c>
      <c r="I49" s="114">
        <v>51</v>
      </c>
      <c r="J49" s="114">
        <v>50</v>
      </c>
      <c r="K49" s="114">
        <v>3</v>
      </c>
      <c r="L49" s="114" t="s">
        <v>276</v>
      </c>
      <c r="N49" s="362" t="s">
        <v>259</v>
      </c>
    </row>
    <row r="50" spans="1:14">
      <c r="A50" s="114" t="s">
        <v>219</v>
      </c>
      <c r="B50" s="114">
        <v>214</v>
      </c>
      <c r="C50" s="114">
        <v>2339</v>
      </c>
      <c r="D50" s="114">
        <v>106</v>
      </c>
      <c r="E50" s="114">
        <v>27</v>
      </c>
      <c r="F50" s="114">
        <v>7</v>
      </c>
      <c r="G50" s="114">
        <v>2</v>
      </c>
      <c r="H50" s="114">
        <v>17</v>
      </c>
      <c r="I50" s="114">
        <v>51</v>
      </c>
      <c r="J50" s="114">
        <v>50</v>
      </c>
      <c r="K50" s="114">
        <v>3</v>
      </c>
      <c r="N50" s="362" t="s">
        <v>260</v>
      </c>
    </row>
    <row r="51" spans="1:14">
      <c r="A51" s="114" t="s">
        <v>219</v>
      </c>
      <c r="B51" s="114">
        <v>215</v>
      </c>
      <c r="C51" s="114">
        <v>2355</v>
      </c>
      <c r="D51" s="114">
        <v>109</v>
      </c>
      <c r="E51" s="114">
        <v>29</v>
      </c>
      <c r="F51" s="114">
        <v>8</v>
      </c>
      <c r="G51" s="114">
        <v>0</v>
      </c>
      <c r="H51" s="114">
        <v>18</v>
      </c>
      <c r="I51" s="114">
        <v>51</v>
      </c>
      <c r="J51" s="114">
        <v>55</v>
      </c>
      <c r="K51" s="114">
        <v>2</v>
      </c>
      <c r="N51" s="362" t="s">
        <v>261</v>
      </c>
    </row>
    <row r="52" spans="1:14">
      <c r="A52" s="114" t="s">
        <v>219</v>
      </c>
      <c r="B52" s="114">
        <v>220</v>
      </c>
      <c r="C52" s="114">
        <v>2447</v>
      </c>
      <c r="D52" s="114">
        <v>125</v>
      </c>
      <c r="E52" s="114">
        <v>29.5</v>
      </c>
      <c r="F52" s="114">
        <v>8</v>
      </c>
      <c r="G52" s="114">
        <v>1</v>
      </c>
      <c r="H52" s="114">
        <v>18</v>
      </c>
      <c r="I52" s="114">
        <v>52</v>
      </c>
      <c r="J52" s="114">
        <v>56</v>
      </c>
      <c r="K52" s="114">
        <v>2</v>
      </c>
    </row>
    <row r="53" spans="1:14">
      <c r="A53" s="114" t="s">
        <v>219</v>
      </c>
      <c r="B53" s="114">
        <v>220</v>
      </c>
      <c r="C53" s="114">
        <v>2524</v>
      </c>
      <c r="D53" s="114">
        <v>125</v>
      </c>
      <c r="E53" s="114">
        <v>29.5</v>
      </c>
      <c r="F53" s="114">
        <v>8</v>
      </c>
      <c r="G53" s="114">
        <v>2</v>
      </c>
      <c r="H53" s="114">
        <v>18</v>
      </c>
      <c r="I53" s="114">
        <v>53</v>
      </c>
      <c r="J53" s="114">
        <v>56</v>
      </c>
      <c r="K53" s="114">
        <v>0</v>
      </c>
    </row>
    <row r="54" spans="1:14">
      <c r="A54" s="114" t="s">
        <v>219</v>
      </c>
      <c r="B54" s="293">
        <v>232</v>
      </c>
      <c r="C54" s="114">
        <v>2554</v>
      </c>
      <c r="D54" s="114">
        <v>141</v>
      </c>
      <c r="E54" s="114">
        <v>31.5</v>
      </c>
      <c r="F54" s="114">
        <v>9</v>
      </c>
      <c r="G54" s="114">
        <v>0</v>
      </c>
      <c r="H54" s="114">
        <v>18</v>
      </c>
      <c r="I54" s="114">
        <v>56</v>
      </c>
      <c r="J54" s="114">
        <v>61</v>
      </c>
      <c r="K54" s="114">
        <v>3</v>
      </c>
      <c r="L54" s="114" t="s">
        <v>277</v>
      </c>
    </row>
    <row r="55" spans="1:14">
      <c r="A55" s="114" t="s">
        <v>219</v>
      </c>
      <c r="B55" s="114">
        <v>232</v>
      </c>
      <c r="C55" s="114">
        <v>2632</v>
      </c>
      <c r="D55" s="114">
        <v>141</v>
      </c>
      <c r="E55" s="114">
        <v>31.5</v>
      </c>
      <c r="F55" s="114">
        <v>9</v>
      </c>
      <c r="G55" s="114">
        <v>1</v>
      </c>
      <c r="H55" s="114">
        <v>18</v>
      </c>
      <c r="I55" s="114">
        <v>56</v>
      </c>
      <c r="J55" s="114">
        <v>61</v>
      </c>
      <c r="K55" s="114">
        <v>0</v>
      </c>
      <c r="L55" s="114" t="s">
        <v>278</v>
      </c>
    </row>
    <row r="56" spans="1:14">
      <c r="A56" s="114" t="s">
        <v>219</v>
      </c>
      <c r="B56" s="114">
        <v>233</v>
      </c>
      <c r="C56" s="114">
        <v>2708</v>
      </c>
      <c r="D56" s="114">
        <v>144</v>
      </c>
      <c r="E56" s="114">
        <v>31.5</v>
      </c>
      <c r="F56" s="114">
        <v>9</v>
      </c>
      <c r="G56" s="114">
        <v>2</v>
      </c>
      <c r="H56" s="114">
        <v>19</v>
      </c>
      <c r="I56" s="114">
        <v>56</v>
      </c>
      <c r="J56" s="114">
        <v>61</v>
      </c>
      <c r="K56" s="114">
        <v>0</v>
      </c>
    </row>
    <row r="57" spans="1:14">
      <c r="A57" s="114" t="s">
        <v>219</v>
      </c>
      <c r="B57" s="114">
        <v>237</v>
      </c>
      <c r="C57" s="114">
        <v>2728</v>
      </c>
      <c r="D57" s="114">
        <v>144</v>
      </c>
      <c r="E57" s="114">
        <v>33.5</v>
      </c>
      <c r="F57" s="114">
        <v>10</v>
      </c>
      <c r="G57" s="114">
        <v>0</v>
      </c>
      <c r="H57" s="114">
        <v>19</v>
      </c>
      <c r="I57" s="114">
        <v>56</v>
      </c>
      <c r="J57" s="114">
        <v>66</v>
      </c>
      <c r="K57" s="114">
        <v>3</v>
      </c>
    </row>
    <row r="58" spans="1:14">
      <c r="A58" s="114" t="s">
        <v>219</v>
      </c>
      <c r="B58" s="114">
        <v>238</v>
      </c>
      <c r="C58" s="114">
        <v>2811</v>
      </c>
      <c r="D58" s="114">
        <v>144</v>
      </c>
      <c r="E58" s="114">
        <v>33.5</v>
      </c>
      <c r="F58" s="114">
        <v>10</v>
      </c>
      <c r="G58" s="114">
        <v>1</v>
      </c>
      <c r="H58" s="114">
        <v>19</v>
      </c>
      <c r="I58" s="114">
        <v>56</v>
      </c>
      <c r="J58" s="114">
        <v>66</v>
      </c>
      <c r="K58" s="114">
        <v>2</v>
      </c>
    </row>
    <row r="59" spans="1:14">
      <c r="A59" s="114" t="s">
        <v>219</v>
      </c>
      <c r="B59" s="114">
        <v>239</v>
      </c>
      <c r="C59" s="114">
        <v>2883</v>
      </c>
      <c r="D59" s="114">
        <v>144</v>
      </c>
      <c r="E59" s="114">
        <v>33.5</v>
      </c>
      <c r="F59" s="114">
        <v>10</v>
      </c>
      <c r="G59" s="114">
        <v>2</v>
      </c>
      <c r="H59" s="114">
        <v>19</v>
      </c>
      <c r="I59" s="114">
        <v>56</v>
      </c>
      <c r="J59" s="114">
        <v>66</v>
      </c>
      <c r="K59" s="114">
        <v>0</v>
      </c>
    </row>
    <row r="60" spans="1:14">
      <c r="A60" s="114" t="s">
        <v>219</v>
      </c>
      <c r="B60" s="114">
        <v>245</v>
      </c>
      <c r="C60" s="114">
        <v>2908</v>
      </c>
      <c r="D60" s="114">
        <v>156</v>
      </c>
      <c r="E60" s="114">
        <v>35.5</v>
      </c>
      <c r="F60" s="114">
        <v>11</v>
      </c>
      <c r="G60" s="114">
        <v>0</v>
      </c>
      <c r="H60" s="114">
        <v>19</v>
      </c>
      <c r="I60" s="114">
        <v>57</v>
      </c>
      <c r="J60" s="114">
        <v>70</v>
      </c>
      <c r="K60" s="114">
        <v>4</v>
      </c>
    </row>
    <row r="61" spans="1:14">
      <c r="A61" s="114" t="s">
        <v>219</v>
      </c>
      <c r="B61" s="114">
        <v>245</v>
      </c>
      <c r="C61" s="114">
        <v>2976</v>
      </c>
      <c r="D61" s="114">
        <v>157</v>
      </c>
      <c r="E61" s="114">
        <v>35.5</v>
      </c>
      <c r="F61" s="114">
        <v>11</v>
      </c>
      <c r="G61" s="114">
        <v>1</v>
      </c>
      <c r="H61" s="114">
        <v>19</v>
      </c>
      <c r="I61" s="114">
        <v>58</v>
      </c>
      <c r="J61" s="114">
        <v>70</v>
      </c>
      <c r="K61" s="114">
        <v>0</v>
      </c>
    </row>
    <row r="62" spans="1:14">
      <c r="A62" s="114" t="s">
        <v>219</v>
      </c>
      <c r="B62" s="114">
        <v>249</v>
      </c>
      <c r="C62" s="114">
        <v>3050</v>
      </c>
      <c r="D62" s="114">
        <v>157</v>
      </c>
      <c r="E62" s="114">
        <v>35.5</v>
      </c>
      <c r="F62" s="114">
        <v>11</v>
      </c>
      <c r="G62" s="114">
        <v>2</v>
      </c>
      <c r="H62" s="114">
        <v>19</v>
      </c>
      <c r="I62" s="114">
        <v>58</v>
      </c>
      <c r="J62" s="114">
        <v>70</v>
      </c>
      <c r="K62" s="114">
        <v>2</v>
      </c>
    </row>
    <row r="63" spans="1:14">
      <c r="A63" s="114" t="s">
        <v>219</v>
      </c>
      <c r="B63" s="114">
        <v>249</v>
      </c>
      <c r="C63" s="114">
        <v>3070</v>
      </c>
      <c r="D63" s="114">
        <v>160</v>
      </c>
      <c r="E63" s="114">
        <v>37.5</v>
      </c>
      <c r="F63" s="114">
        <v>12</v>
      </c>
      <c r="G63" s="114">
        <v>0</v>
      </c>
      <c r="H63" s="114">
        <v>19</v>
      </c>
      <c r="I63" s="114">
        <v>59</v>
      </c>
      <c r="J63" s="114">
        <v>75</v>
      </c>
      <c r="K63" s="114">
        <v>3</v>
      </c>
      <c r="L63" s="114" t="s">
        <v>279</v>
      </c>
    </row>
    <row r="64" spans="1:14">
      <c r="A64" s="114" t="s">
        <v>219</v>
      </c>
      <c r="B64" s="114">
        <v>250</v>
      </c>
      <c r="C64" s="114">
        <v>3133</v>
      </c>
      <c r="D64" s="114">
        <v>161</v>
      </c>
      <c r="E64" s="114">
        <v>37.5</v>
      </c>
      <c r="F64" s="114">
        <v>12</v>
      </c>
      <c r="G64" s="114">
        <v>1</v>
      </c>
      <c r="H64" s="114">
        <v>19</v>
      </c>
      <c r="I64" s="114">
        <v>60</v>
      </c>
      <c r="J64" s="114">
        <v>75</v>
      </c>
      <c r="K64" s="114">
        <v>0</v>
      </c>
    </row>
    <row r="65" spans="1:12">
      <c r="A65" s="114" t="s">
        <v>219</v>
      </c>
      <c r="B65" s="114">
        <v>251</v>
      </c>
      <c r="C65" s="114">
        <v>3209</v>
      </c>
      <c r="D65" s="114">
        <v>161</v>
      </c>
      <c r="E65" s="114">
        <v>37.5</v>
      </c>
      <c r="F65" s="114">
        <v>12</v>
      </c>
      <c r="G65" s="114">
        <v>2</v>
      </c>
      <c r="H65" s="114">
        <v>19</v>
      </c>
      <c r="I65" s="114">
        <v>60</v>
      </c>
      <c r="J65" s="114">
        <v>75</v>
      </c>
      <c r="K65" s="114">
        <v>2</v>
      </c>
    </row>
    <row r="67" spans="1:12">
      <c r="A67" s="114" t="s">
        <v>280</v>
      </c>
      <c r="B67" s="114">
        <v>53</v>
      </c>
      <c r="C67" s="114">
        <v>158</v>
      </c>
      <c r="D67" s="114">
        <v>16</v>
      </c>
      <c r="E67" s="114">
        <v>0</v>
      </c>
      <c r="F67" s="114">
        <v>1</v>
      </c>
      <c r="G67" s="114">
        <v>0</v>
      </c>
      <c r="H67" s="114">
        <v>4</v>
      </c>
      <c r="I67" s="114">
        <v>0</v>
      </c>
      <c r="J67" s="114">
        <v>0</v>
      </c>
      <c r="K67" s="114">
        <v>0</v>
      </c>
    </row>
    <row r="68" spans="1:12">
      <c r="A68" s="114" t="s">
        <v>280</v>
      </c>
      <c r="B68" s="114">
        <v>71</v>
      </c>
      <c r="C68" s="114">
        <v>402</v>
      </c>
      <c r="D68" s="114">
        <v>23</v>
      </c>
      <c r="E68" s="114">
        <v>0</v>
      </c>
      <c r="F68" s="114">
        <v>1</v>
      </c>
      <c r="G68" s="114">
        <v>1</v>
      </c>
      <c r="H68" s="114">
        <v>7</v>
      </c>
      <c r="I68" s="114">
        <v>8</v>
      </c>
      <c r="J68" s="114">
        <v>0</v>
      </c>
      <c r="K68" s="114">
        <v>0</v>
      </c>
    </row>
    <row r="69" spans="1:12">
      <c r="A69" s="114" t="s">
        <v>280</v>
      </c>
      <c r="B69" s="114">
        <v>85</v>
      </c>
      <c r="C69" s="114">
        <v>584</v>
      </c>
      <c r="D69" s="114">
        <v>28</v>
      </c>
      <c r="E69" s="114">
        <v>0</v>
      </c>
      <c r="F69" s="114">
        <v>1</v>
      </c>
      <c r="G69" s="114">
        <v>2</v>
      </c>
      <c r="H69" s="114">
        <v>9</v>
      </c>
      <c r="I69" s="114">
        <v>11</v>
      </c>
      <c r="J69" s="114">
        <v>0</v>
      </c>
      <c r="K69" s="114">
        <v>0</v>
      </c>
    </row>
    <row r="70" spans="1:12">
      <c r="A70" s="114" t="s">
        <v>280</v>
      </c>
      <c r="B70" s="114">
        <v>91</v>
      </c>
      <c r="C70" s="114">
        <v>621</v>
      </c>
      <c r="D70" s="114">
        <v>38</v>
      </c>
      <c r="E70" s="114">
        <v>0</v>
      </c>
      <c r="F70" s="114">
        <v>2</v>
      </c>
      <c r="G70" s="114">
        <v>0</v>
      </c>
      <c r="H70" s="114">
        <v>9</v>
      </c>
      <c r="I70" s="114">
        <v>13</v>
      </c>
      <c r="J70" s="114">
        <v>10</v>
      </c>
      <c r="K70" s="114">
        <v>0</v>
      </c>
      <c r="L70" s="114" t="s">
        <v>281</v>
      </c>
    </row>
    <row r="71" spans="1:12">
      <c r="A71" s="114" t="s">
        <v>280</v>
      </c>
      <c r="B71" s="114">
        <v>94</v>
      </c>
      <c r="C71" s="114">
        <v>773</v>
      </c>
      <c r="D71" s="114">
        <v>40</v>
      </c>
      <c r="E71" s="114">
        <v>0</v>
      </c>
      <c r="F71" s="114">
        <v>2</v>
      </c>
      <c r="G71" s="114">
        <v>1</v>
      </c>
      <c r="H71" s="114">
        <v>10</v>
      </c>
      <c r="I71" s="114">
        <v>13</v>
      </c>
      <c r="J71" s="114">
        <v>11</v>
      </c>
      <c r="K71" s="114">
        <v>0</v>
      </c>
    </row>
    <row r="72" spans="1:12">
      <c r="A72" s="114" t="s">
        <v>280</v>
      </c>
      <c r="B72" s="114">
        <v>109</v>
      </c>
      <c r="C72" s="114">
        <v>896</v>
      </c>
      <c r="D72" s="114">
        <v>44</v>
      </c>
      <c r="E72" s="114">
        <v>8</v>
      </c>
      <c r="F72" s="114">
        <v>2</v>
      </c>
      <c r="G72" s="114">
        <v>2</v>
      </c>
      <c r="H72" s="114">
        <v>11</v>
      </c>
      <c r="I72" s="114">
        <v>19</v>
      </c>
      <c r="J72" s="114">
        <v>14</v>
      </c>
      <c r="K72" s="114">
        <v>0</v>
      </c>
      <c r="L72" s="114" t="s">
        <v>282</v>
      </c>
    </row>
    <row r="73" spans="1:12">
      <c r="A73" s="114" t="s">
        <v>280</v>
      </c>
      <c r="B73" s="114">
        <v>115</v>
      </c>
      <c r="C73" s="114">
        <v>936</v>
      </c>
      <c r="D73" s="114">
        <v>46</v>
      </c>
      <c r="E73" s="114">
        <v>12</v>
      </c>
      <c r="F73" s="114">
        <v>3</v>
      </c>
      <c r="G73" s="114">
        <v>0</v>
      </c>
      <c r="H73" s="114">
        <v>12</v>
      </c>
      <c r="I73" s="114">
        <v>21</v>
      </c>
      <c r="J73" s="114">
        <v>20</v>
      </c>
      <c r="K73" s="114">
        <v>0</v>
      </c>
    </row>
    <row r="74" spans="1:12">
      <c r="A74" s="114" t="s">
        <v>280</v>
      </c>
      <c r="B74" s="114">
        <v>120</v>
      </c>
      <c r="C74" s="114">
        <v>1072</v>
      </c>
      <c r="D74" s="114">
        <v>59</v>
      </c>
      <c r="E74" s="114">
        <v>12.5</v>
      </c>
      <c r="F74" s="114">
        <v>3</v>
      </c>
      <c r="G74" s="114">
        <v>1</v>
      </c>
      <c r="H74" s="114">
        <v>13</v>
      </c>
      <c r="I74" s="114">
        <v>24</v>
      </c>
      <c r="J74" s="114">
        <v>21</v>
      </c>
      <c r="K74" s="114">
        <v>0</v>
      </c>
    </row>
    <row r="75" spans="1:12">
      <c r="A75" s="114" t="s">
        <v>280</v>
      </c>
      <c r="B75" s="114">
        <v>128</v>
      </c>
      <c r="C75" s="114">
        <v>1176</v>
      </c>
      <c r="D75" s="114">
        <v>61</v>
      </c>
      <c r="E75" s="114">
        <v>12.5</v>
      </c>
      <c r="F75" s="114">
        <v>3</v>
      </c>
      <c r="G75" s="114">
        <v>2</v>
      </c>
      <c r="H75" s="114">
        <v>13</v>
      </c>
      <c r="I75" s="114">
        <v>27</v>
      </c>
      <c r="J75" s="114">
        <v>21</v>
      </c>
      <c r="K75" s="114">
        <v>0</v>
      </c>
      <c r="L75" s="114" t="s">
        <v>283</v>
      </c>
    </row>
    <row r="76" spans="1:12">
      <c r="A76" s="114" t="s">
        <v>280</v>
      </c>
      <c r="F76" s="114">
        <v>4</v>
      </c>
      <c r="G76" s="114">
        <v>0</v>
      </c>
    </row>
    <row r="77" spans="1:12">
      <c r="A77" s="114" t="s">
        <v>280</v>
      </c>
    </row>
    <row r="78" spans="1:12">
      <c r="A78" s="114" t="s">
        <v>280</v>
      </c>
    </row>
    <row r="79" spans="1:12">
      <c r="A79" s="114" t="s">
        <v>280</v>
      </c>
    </row>
    <row r="80" spans="1:12">
      <c r="A80" s="114" t="s">
        <v>280</v>
      </c>
    </row>
    <row r="81" spans="1:12">
      <c r="A81" s="114" t="s">
        <v>280</v>
      </c>
    </row>
    <row r="82" spans="1:12">
      <c r="A82" s="114" t="s">
        <v>280</v>
      </c>
    </row>
    <row r="83" spans="1:12">
      <c r="A83" s="114" t="s">
        <v>280</v>
      </c>
    </row>
    <row r="84" spans="1:12">
      <c r="A84" s="114" t="s">
        <v>280</v>
      </c>
    </row>
    <row r="85" spans="1:12">
      <c r="A85" s="114" t="s">
        <v>280</v>
      </c>
    </row>
    <row r="86" spans="1:12">
      <c r="A86" s="114" t="s">
        <v>280</v>
      </c>
    </row>
    <row r="87" spans="1:12">
      <c r="A87" s="114" t="s">
        <v>280</v>
      </c>
    </row>
    <row r="89" spans="1:12">
      <c r="A89" s="114" t="s">
        <v>1327</v>
      </c>
      <c r="B89" s="114">
        <v>66</v>
      </c>
      <c r="C89" s="114">
        <v>295</v>
      </c>
      <c r="D89" s="114">
        <v>15</v>
      </c>
      <c r="E89" s="114">
        <v>0</v>
      </c>
      <c r="F89" s="114">
        <v>0</v>
      </c>
      <c r="G89" s="114">
        <v>0</v>
      </c>
      <c r="H89" s="114">
        <v>4</v>
      </c>
      <c r="I89" s="114">
        <v>4</v>
      </c>
      <c r="J89" s="114">
        <v>0</v>
      </c>
      <c r="K89" s="114">
        <v>0</v>
      </c>
      <c r="L89" s="114" t="s">
        <v>1328</v>
      </c>
    </row>
    <row r="90" spans="1:12">
      <c r="A90" s="114" t="s">
        <v>1327</v>
      </c>
      <c r="B90" s="114">
        <v>87</v>
      </c>
      <c r="C90" s="114">
        <v>796</v>
      </c>
      <c r="D90" s="114">
        <v>42</v>
      </c>
      <c r="E90" s="114">
        <v>0</v>
      </c>
      <c r="F90" s="114">
        <v>0</v>
      </c>
      <c r="G90" s="114">
        <v>1</v>
      </c>
      <c r="H90" s="114">
        <v>8</v>
      </c>
      <c r="I90" s="114">
        <v>11</v>
      </c>
      <c r="J90" s="114">
        <v>4</v>
      </c>
      <c r="K90" s="114">
        <v>0</v>
      </c>
      <c r="L90" s="114" t="s">
        <v>1344</v>
      </c>
    </row>
    <row r="92" spans="1:12">
      <c r="A92" s="114" t="s">
        <v>1506</v>
      </c>
      <c r="B92" s="114">
        <v>64</v>
      </c>
      <c r="C92" s="114">
        <v>195</v>
      </c>
      <c r="D92" s="114">
        <v>18</v>
      </c>
      <c r="E92" s="114">
        <v>0</v>
      </c>
      <c r="F92" s="114">
        <v>1</v>
      </c>
      <c r="G92" s="114">
        <v>0</v>
      </c>
      <c r="H92" s="114">
        <v>5</v>
      </c>
      <c r="I92" s="114">
        <v>0</v>
      </c>
      <c r="J92" s="114">
        <v>0</v>
      </c>
      <c r="K92" s="114">
        <v>0</v>
      </c>
      <c r="L92" s="114" t="s">
        <v>1507</v>
      </c>
    </row>
    <row r="93" spans="1:12">
      <c r="A93" s="114" t="s">
        <v>1506</v>
      </c>
      <c r="B93" s="114">
        <v>93</v>
      </c>
      <c r="C93" s="114">
        <v>763</v>
      </c>
      <c r="D93" s="114">
        <v>75</v>
      </c>
      <c r="E93" s="114">
        <v>0</v>
      </c>
      <c r="F93" s="114">
        <v>1</v>
      </c>
      <c r="G93" s="114">
        <v>1</v>
      </c>
      <c r="H93" s="114">
        <v>9</v>
      </c>
      <c r="I93" s="114">
        <v>11</v>
      </c>
      <c r="J93" s="114">
        <v>9</v>
      </c>
      <c r="K93" s="114">
        <v>0</v>
      </c>
      <c r="L93" s="114" t="s">
        <v>1508</v>
      </c>
    </row>
    <row r="94" spans="1:12">
      <c r="A94" s="114" t="s">
        <v>1506</v>
      </c>
      <c r="B94" s="114">
        <v>119</v>
      </c>
      <c r="C94" s="114">
        <v>1101</v>
      </c>
      <c r="D94" s="114">
        <v>92</v>
      </c>
      <c r="E94" s="114">
        <v>10</v>
      </c>
      <c r="F94" s="114">
        <v>1</v>
      </c>
      <c r="G94" s="114">
        <v>2</v>
      </c>
      <c r="H94" s="114">
        <v>12</v>
      </c>
      <c r="I94" s="114">
        <v>22</v>
      </c>
      <c r="J94" s="114">
        <v>16</v>
      </c>
      <c r="K94" s="114">
        <v>0</v>
      </c>
      <c r="L94" s="114" t="s">
        <v>1510</v>
      </c>
    </row>
    <row r="95" spans="1:12">
      <c r="A95" s="114" t="s">
        <v>1506</v>
      </c>
      <c r="B95" s="114">
        <v>137</v>
      </c>
      <c r="C95" s="114">
        <v>1428</v>
      </c>
      <c r="D95" s="114">
        <v>106</v>
      </c>
      <c r="E95" s="114">
        <v>13</v>
      </c>
      <c r="F95" s="114">
        <v>2</v>
      </c>
      <c r="G95" s="114">
        <v>1</v>
      </c>
      <c r="H95" s="114">
        <v>14</v>
      </c>
      <c r="I95" s="114">
        <v>30</v>
      </c>
      <c r="J95" s="114">
        <v>22</v>
      </c>
      <c r="K95" s="114">
        <v>0</v>
      </c>
      <c r="L95" s="114" t="s">
        <v>1511</v>
      </c>
    </row>
    <row r="96" spans="1:12">
      <c r="A96" s="114" t="s">
        <v>1506</v>
      </c>
      <c r="B96" s="114">
        <v>171</v>
      </c>
      <c r="C96" s="114">
        <v>1744</v>
      </c>
      <c r="D96" s="114">
        <v>126</v>
      </c>
      <c r="E96" s="114">
        <v>14</v>
      </c>
      <c r="F96" s="114">
        <v>2</v>
      </c>
      <c r="G96" s="114">
        <v>2</v>
      </c>
      <c r="H96" s="114">
        <v>15</v>
      </c>
      <c r="I96" s="114">
        <v>38</v>
      </c>
      <c r="J96" s="114">
        <v>24</v>
      </c>
      <c r="K96" s="114" t="s">
        <v>1512</v>
      </c>
      <c r="L96" s="114" t="s">
        <v>1513</v>
      </c>
    </row>
    <row r="97" spans="1:14">
      <c r="A97" s="114" t="s">
        <v>1506</v>
      </c>
      <c r="B97" s="114">
        <v>183</v>
      </c>
      <c r="C97" s="114">
        <v>1799</v>
      </c>
      <c r="D97" s="114">
        <v>160</v>
      </c>
      <c r="E97" s="114">
        <v>14</v>
      </c>
      <c r="F97" s="114">
        <v>3</v>
      </c>
      <c r="G97" s="114">
        <v>0</v>
      </c>
      <c r="H97" s="114">
        <v>16</v>
      </c>
      <c r="I97" s="114">
        <v>40</v>
      </c>
      <c r="J97" s="114">
        <v>24</v>
      </c>
      <c r="K97" s="114" t="s">
        <v>1514</v>
      </c>
      <c r="L97" s="114" t="s">
        <v>1515</v>
      </c>
    </row>
    <row r="98" spans="1:14">
      <c r="A98" s="114" t="s">
        <v>1506</v>
      </c>
      <c r="F98" s="114">
        <v>3</v>
      </c>
      <c r="G98" s="114">
        <v>1</v>
      </c>
      <c r="L98" s="114" t="s">
        <v>1509</v>
      </c>
    </row>
    <row r="99" spans="1:14">
      <c r="A99" s="114" t="s">
        <v>1506</v>
      </c>
      <c r="L99" s="114" t="s">
        <v>1509</v>
      </c>
    </row>
    <row r="100" spans="1:14">
      <c r="A100" s="114" t="s">
        <v>1506</v>
      </c>
      <c r="L100" s="114" t="s">
        <v>1509</v>
      </c>
    </row>
    <row r="101" spans="1:14">
      <c r="A101" s="114" t="s">
        <v>1506</v>
      </c>
      <c r="L101" s="114" t="s">
        <v>1509</v>
      </c>
    </row>
    <row r="102" spans="1:14">
      <c r="A102" s="114" t="s">
        <v>1506</v>
      </c>
      <c r="L102" s="114" t="s">
        <v>1509</v>
      </c>
    </row>
    <row r="103" spans="1:14">
      <c r="A103" s="114" t="s">
        <v>1506</v>
      </c>
      <c r="L103" s="114" t="s">
        <v>1509</v>
      </c>
    </row>
    <row r="104" spans="1:14">
      <c r="A104" s="114" t="s">
        <v>1506</v>
      </c>
      <c r="L104" s="114" t="s">
        <v>1509</v>
      </c>
    </row>
    <row r="105" spans="1:14">
      <c r="A105" s="114" t="s">
        <v>1506</v>
      </c>
      <c r="L105" s="114" t="s">
        <v>1509</v>
      </c>
    </row>
    <row r="106" spans="1:14">
      <c r="A106" s="114" t="s">
        <v>1506</v>
      </c>
      <c r="L106" s="114" t="s">
        <v>1509</v>
      </c>
    </row>
    <row r="108" spans="1:14">
      <c r="A108" s="114" t="s">
        <v>215</v>
      </c>
      <c r="B108" s="114">
        <v>76</v>
      </c>
      <c r="C108" s="114">
        <v>203</v>
      </c>
      <c r="D108" s="114">
        <v>45</v>
      </c>
      <c r="E108" s="114">
        <v>0</v>
      </c>
      <c r="F108" s="114">
        <v>2</v>
      </c>
      <c r="G108" s="114">
        <v>0</v>
      </c>
      <c r="H108" s="114">
        <v>7</v>
      </c>
      <c r="I108" s="114">
        <v>9</v>
      </c>
      <c r="J108" s="114">
        <v>0</v>
      </c>
      <c r="K108" s="114">
        <v>0</v>
      </c>
      <c r="L108" s="114" t="s">
        <v>2376</v>
      </c>
      <c r="M108" s="114" t="s">
        <v>2375</v>
      </c>
    </row>
    <row r="109" spans="1:14">
      <c r="L109" s="114" t="s">
        <v>2377</v>
      </c>
    </row>
    <row r="111" spans="1:14">
      <c r="A111" s="266" t="s">
        <v>2378</v>
      </c>
      <c r="B111" s="266">
        <v>69</v>
      </c>
      <c r="C111" s="266">
        <v>256</v>
      </c>
      <c r="D111" s="266">
        <v>34</v>
      </c>
      <c r="E111" s="266">
        <v>0</v>
      </c>
      <c r="F111" s="266">
        <v>1</v>
      </c>
      <c r="G111" s="363">
        <v>0</v>
      </c>
      <c r="H111" s="266">
        <v>7</v>
      </c>
      <c r="I111" s="266">
        <v>6</v>
      </c>
      <c r="J111" s="266">
        <v>0</v>
      </c>
      <c r="K111" s="266">
        <v>0</v>
      </c>
      <c r="L111" s="266" t="s">
        <v>2379</v>
      </c>
      <c r="M111" s="266" t="s">
        <v>2380</v>
      </c>
      <c r="N111" s="266"/>
    </row>
    <row r="112" spans="1:14">
      <c r="A112" s="266" t="s">
        <v>2378</v>
      </c>
      <c r="B112" s="266">
        <v>87</v>
      </c>
      <c r="C112" s="266">
        <v>783</v>
      </c>
      <c r="D112" s="266">
        <v>42</v>
      </c>
      <c r="E112" s="266">
        <v>0</v>
      </c>
      <c r="F112" s="266">
        <v>1</v>
      </c>
      <c r="G112" s="363" t="s">
        <v>2381</v>
      </c>
      <c r="H112" s="266">
        <v>8</v>
      </c>
      <c r="I112" s="266">
        <v>11</v>
      </c>
      <c r="J112" s="266">
        <v>3</v>
      </c>
      <c r="K112" s="266">
        <v>0</v>
      </c>
      <c r="L112" s="266" t="s">
        <v>2377</v>
      </c>
      <c r="M112" s="266"/>
      <c r="N112" s="266"/>
    </row>
    <row r="113" spans="1:14">
      <c r="A113" s="266" t="s">
        <v>2378</v>
      </c>
      <c r="B113" s="266">
        <v>92</v>
      </c>
      <c r="C113" s="266">
        <v>990</v>
      </c>
      <c r="D113" s="266">
        <v>42</v>
      </c>
      <c r="E113" s="266">
        <v>0</v>
      </c>
      <c r="F113" s="266">
        <v>1</v>
      </c>
      <c r="G113" s="363" t="s">
        <v>2382</v>
      </c>
      <c r="H113" s="266">
        <v>8</v>
      </c>
      <c r="I113" s="266">
        <v>11</v>
      </c>
      <c r="J113" s="266">
        <v>3</v>
      </c>
      <c r="K113" s="266">
        <v>0</v>
      </c>
      <c r="L113" s="266" t="s">
        <v>2376</v>
      </c>
      <c r="M113" s="266"/>
      <c r="N113" s="266"/>
    </row>
    <row r="114" spans="1:14">
      <c r="A114" s="114" t="s">
        <v>2378</v>
      </c>
      <c r="B114" s="114">
        <v>94</v>
      </c>
      <c r="C114" s="114">
        <v>991</v>
      </c>
      <c r="D114" s="114">
        <v>68</v>
      </c>
      <c r="E114" s="114">
        <v>0</v>
      </c>
      <c r="F114" s="114">
        <v>2</v>
      </c>
      <c r="G114" s="170">
        <v>0</v>
      </c>
      <c r="H114" s="114">
        <v>10</v>
      </c>
      <c r="I114" s="114">
        <v>13</v>
      </c>
      <c r="J114" s="114">
        <v>5</v>
      </c>
      <c r="K114" s="114">
        <v>0</v>
      </c>
      <c r="L114" s="114" t="s">
        <v>2383</v>
      </c>
    </row>
    <row r="115" spans="1:14">
      <c r="A115" s="114" t="s">
        <v>2378</v>
      </c>
      <c r="B115" s="114">
        <v>102</v>
      </c>
      <c r="C115" s="114">
        <v>1172</v>
      </c>
      <c r="D115" s="114">
        <v>68</v>
      </c>
      <c r="E115" s="114">
        <v>7</v>
      </c>
      <c r="F115" s="114">
        <v>2</v>
      </c>
      <c r="G115" s="170" t="s">
        <v>2388</v>
      </c>
      <c r="H115" s="114">
        <v>10</v>
      </c>
      <c r="I115" s="114">
        <v>16</v>
      </c>
      <c r="J115" s="114">
        <v>10</v>
      </c>
      <c r="K115" s="114">
        <v>0</v>
      </c>
      <c r="L115" s="114" t="s">
        <v>2384</v>
      </c>
    </row>
    <row r="116" spans="1:14">
      <c r="A116" s="114" t="s">
        <v>2378</v>
      </c>
      <c r="B116" s="114">
        <v>111</v>
      </c>
      <c r="C116" s="114">
        <v>1328</v>
      </c>
      <c r="D116" s="114">
        <v>69</v>
      </c>
      <c r="E116" s="114">
        <v>7</v>
      </c>
      <c r="F116" s="114">
        <v>2</v>
      </c>
      <c r="G116" s="170" t="s">
        <v>2382</v>
      </c>
      <c r="H116" s="114">
        <v>10</v>
      </c>
      <c r="I116" s="114">
        <v>19</v>
      </c>
      <c r="J116" s="114">
        <v>10</v>
      </c>
      <c r="K116" s="114">
        <v>0</v>
      </c>
      <c r="L116" s="114" t="s">
        <v>2376</v>
      </c>
    </row>
    <row r="117" spans="1:14">
      <c r="A117" s="266" t="s">
        <v>2378</v>
      </c>
      <c r="B117" s="266">
        <v>118</v>
      </c>
      <c r="C117" s="266">
        <v>1330</v>
      </c>
      <c r="D117" s="266">
        <v>91</v>
      </c>
      <c r="E117" s="266">
        <v>9</v>
      </c>
      <c r="F117" s="266">
        <v>3</v>
      </c>
      <c r="G117" s="363">
        <v>0</v>
      </c>
      <c r="H117" s="266">
        <v>13</v>
      </c>
      <c r="I117" s="266">
        <v>21</v>
      </c>
      <c r="J117" s="266">
        <v>14</v>
      </c>
      <c r="K117" s="266">
        <v>0</v>
      </c>
      <c r="L117" s="266" t="s">
        <v>2385</v>
      </c>
      <c r="M117" s="266"/>
      <c r="N117" s="266"/>
    </row>
    <row r="118" spans="1:14">
      <c r="A118" s="266" t="s">
        <v>2378</v>
      </c>
      <c r="B118" s="266">
        <v>118</v>
      </c>
      <c r="C118" s="266">
        <v>1496</v>
      </c>
      <c r="D118" s="266">
        <v>91</v>
      </c>
      <c r="E118" s="266">
        <v>9</v>
      </c>
      <c r="F118" s="266">
        <v>3</v>
      </c>
      <c r="G118" s="363" t="s">
        <v>2388</v>
      </c>
      <c r="H118" s="266">
        <v>13</v>
      </c>
      <c r="I118" s="266">
        <v>21</v>
      </c>
      <c r="J118" s="266">
        <v>14</v>
      </c>
      <c r="K118" s="266">
        <v>0</v>
      </c>
      <c r="L118" s="266" t="s">
        <v>2376</v>
      </c>
      <c r="M118" s="266"/>
      <c r="N118" s="266"/>
    </row>
    <row r="119" spans="1:14">
      <c r="A119" s="266" t="s">
        <v>2378</v>
      </c>
      <c r="B119" s="266">
        <v>118</v>
      </c>
      <c r="C119" s="266">
        <v>1629</v>
      </c>
      <c r="D119" s="266">
        <v>91</v>
      </c>
      <c r="E119" s="266">
        <v>9</v>
      </c>
      <c r="F119" s="266">
        <v>3</v>
      </c>
      <c r="G119" s="363" t="s">
        <v>2382</v>
      </c>
      <c r="H119" s="266">
        <v>13</v>
      </c>
      <c r="I119" s="266">
        <v>21</v>
      </c>
      <c r="J119" s="266">
        <v>14</v>
      </c>
      <c r="K119" s="266">
        <v>0</v>
      </c>
      <c r="L119" s="266" t="s">
        <v>2376</v>
      </c>
      <c r="M119" s="266"/>
      <c r="N119" s="266"/>
    </row>
    <row r="120" spans="1:14">
      <c r="A120" s="114" t="s">
        <v>2378</v>
      </c>
      <c r="B120" s="114">
        <v>142</v>
      </c>
      <c r="C120" s="114">
        <v>1640</v>
      </c>
      <c r="D120" s="114">
        <v>124</v>
      </c>
      <c r="E120" s="114">
        <v>11.5</v>
      </c>
      <c r="F120" s="114">
        <v>4</v>
      </c>
      <c r="G120" s="170">
        <v>0</v>
      </c>
      <c r="H120" s="114">
        <v>17</v>
      </c>
      <c r="I120" s="114">
        <v>31</v>
      </c>
      <c r="J120" s="114">
        <v>18</v>
      </c>
      <c r="K120" s="114">
        <v>0</v>
      </c>
      <c r="L120" s="114" t="s">
        <v>2387</v>
      </c>
      <c r="M120" s="114" t="s">
        <v>2386</v>
      </c>
    </row>
    <row r="121" spans="1:14">
      <c r="A121" s="114" t="s">
        <v>2378</v>
      </c>
      <c r="B121" s="114">
        <v>147</v>
      </c>
      <c r="C121" s="114">
        <v>1872</v>
      </c>
      <c r="D121" s="114">
        <v>124</v>
      </c>
      <c r="E121" s="114">
        <v>11.5</v>
      </c>
      <c r="F121" s="114">
        <v>4</v>
      </c>
      <c r="G121" s="170" t="s">
        <v>2381</v>
      </c>
      <c r="H121" s="114">
        <v>17</v>
      </c>
      <c r="I121" s="114">
        <v>31</v>
      </c>
      <c r="J121" s="114">
        <v>18</v>
      </c>
      <c r="K121" s="114">
        <v>0</v>
      </c>
      <c r="L121" s="114" t="s">
        <v>2387</v>
      </c>
    </row>
    <row r="122" spans="1:14">
      <c r="A122" s="114" t="s">
        <v>2378</v>
      </c>
      <c r="B122" s="114">
        <v>168</v>
      </c>
      <c r="C122" s="114">
        <v>2028</v>
      </c>
      <c r="D122" s="114">
        <v>124</v>
      </c>
      <c r="E122" s="114">
        <v>12</v>
      </c>
      <c r="F122" s="114">
        <v>4</v>
      </c>
      <c r="G122" s="170" t="s">
        <v>2382</v>
      </c>
      <c r="H122" s="114">
        <v>17</v>
      </c>
      <c r="I122" s="114">
        <v>36</v>
      </c>
      <c r="J122" s="114">
        <v>19</v>
      </c>
      <c r="K122" s="114" t="s">
        <v>2391</v>
      </c>
      <c r="L122" s="114" t="s">
        <v>2376</v>
      </c>
      <c r="M122" s="114" t="s">
        <v>2389</v>
      </c>
      <c r="N122" s="114" t="s">
        <v>2390</v>
      </c>
    </row>
    <row r="123" spans="1:14">
      <c r="A123" s="266" t="s">
        <v>2378</v>
      </c>
      <c r="B123" s="266">
        <v>176</v>
      </c>
      <c r="C123" s="266">
        <v>2030</v>
      </c>
      <c r="D123" s="266">
        <v>157</v>
      </c>
      <c r="E123" s="266">
        <v>14</v>
      </c>
      <c r="F123" s="266">
        <v>5</v>
      </c>
      <c r="G123" s="363">
        <v>0</v>
      </c>
      <c r="H123" s="266">
        <v>21</v>
      </c>
      <c r="I123" s="266">
        <v>39</v>
      </c>
      <c r="J123" s="266">
        <v>23</v>
      </c>
      <c r="K123" s="266">
        <v>0</v>
      </c>
      <c r="L123" s="266" t="s">
        <v>2392</v>
      </c>
      <c r="M123" s="266"/>
      <c r="N123" s="266"/>
    </row>
    <row r="124" spans="1:14">
      <c r="A124" s="266" t="s">
        <v>2393</v>
      </c>
      <c r="B124" s="266">
        <v>183</v>
      </c>
      <c r="C124" s="266">
        <v>2293</v>
      </c>
      <c r="D124" s="266">
        <v>157</v>
      </c>
      <c r="E124" s="266">
        <v>14</v>
      </c>
      <c r="F124" s="266">
        <v>5</v>
      </c>
      <c r="G124" s="363">
        <v>12</v>
      </c>
      <c r="H124" s="266">
        <v>21</v>
      </c>
      <c r="I124" s="266">
        <v>40</v>
      </c>
      <c r="J124" s="266">
        <v>23</v>
      </c>
      <c r="K124" s="266">
        <v>0</v>
      </c>
      <c r="L124" s="266" t="s">
        <v>2392</v>
      </c>
      <c r="M124" s="266"/>
      <c r="N124" s="266"/>
    </row>
    <row r="125" spans="1:14">
      <c r="A125" s="266" t="s">
        <v>2393</v>
      </c>
      <c r="B125" s="266">
        <v>183</v>
      </c>
      <c r="C125" s="266">
        <v>2450</v>
      </c>
      <c r="D125" s="266">
        <v>157</v>
      </c>
      <c r="E125" s="266">
        <v>14</v>
      </c>
      <c r="F125" s="266">
        <v>5</v>
      </c>
      <c r="G125" s="363">
        <v>8</v>
      </c>
      <c r="H125" s="266">
        <v>21</v>
      </c>
      <c r="I125" s="266">
        <v>41</v>
      </c>
      <c r="J125" s="266">
        <v>23</v>
      </c>
      <c r="K125" s="266" t="s">
        <v>2394</v>
      </c>
      <c r="L125" s="266" t="s">
        <v>2376</v>
      </c>
      <c r="M125" s="266"/>
      <c r="N125" s="266"/>
    </row>
    <row r="126" spans="1:14">
      <c r="A126" s="114" t="s">
        <v>2393</v>
      </c>
      <c r="B126" s="114">
        <v>186</v>
      </c>
      <c r="C126" s="114">
        <v>2460</v>
      </c>
      <c r="D126" s="114">
        <v>173</v>
      </c>
      <c r="E126" s="114">
        <v>18.5</v>
      </c>
      <c r="F126" s="114">
        <v>6</v>
      </c>
      <c r="G126" s="170">
        <v>0</v>
      </c>
      <c r="H126" s="114">
        <v>22</v>
      </c>
      <c r="I126" s="114">
        <v>41</v>
      </c>
      <c r="J126" s="114">
        <v>31</v>
      </c>
      <c r="K126" s="114" t="s">
        <v>2395</v>
      </c>
      <c r="L126" s="114" t="s">
        <v>2396</v>
      </c>
    </row>
    <row r="127" spans="1:14">
      <c r="A127" s="114" t="s">
        <v>2393</v>
      </c>
      <c r="B127" s="114">
        <v>187</v>
      </c>
      <c r="C127" s="114">
        <v>2659</v>
      </c>
      <c r="D127" s="114">
        <v>173</v>
      </c>
      <c r="E127" s="114">
        <v>18.5</v>
      </c>
      <c r="F127" s="114">
        <v>6</v>
      </c>
      <c r="G127" s="170">
        <v>12</v>
      </c>
      <c r="H127" s="114">
        <v>23</v>
      </c>
      <c r="I127" s="114">
        <v>43</v>
      </c>
      <c r="J127" s="114">
        <v>31</v>
      </c>
      <c r="K127" s="114">
        <v>0</v>
      </c>
      <c r="L127" s="114" t="s">
        <v>2397</v>
      </c>
    </row>
    <row r="128" spans="1:14">
      <c r="A128" s="114" t="s">
        <v>2393</v>
      </c>
      <c r="B128" s="114">
        <v>190</v>
      </c>
      <c r="C128" s="114">
        <v>2782</v>
      </c>
      <c r="D128" s="114">
        <v>210</v>
      </c>
      <c r="E128" s="114">
        <v>18.5</v>
      </c>
      <c r="F128" s="114">
        <v>6</v>
      </c>
      <c r="G128" s="170">
        <v>8</v>
      </c>
      <c r="H128" s="114">
        <v>23</v>
      </c>
      <c r="I128" s="114">
        <v>43</v>
      </c>
      <c r="J128" s="114">
        <v>31</v>
      </c>
      <c r="K128" s="114">
        <v>0</v>
      </c>
      <c r="L128" s="114" t="s">
        <v>2376</v>
      </c>
    </row>
    <row r="129" spans="1:14">
      <c r="A129" s="266" t="s">
        <v>2393</v>
      </c>
      <c r="B129" s="266">
        <v>191</v>
      </c>
      <c r="C129" s="266">
        <v>2782</v>
      </c>
      <c r="D129" s="266">
        <v>210</v>
      </c>
      <c r="E129" s="266">
        <v>18.5</v>
      </c>
      <c r="F129" s="266">
        <v>7</v>
      </c>
      <c r="G129" s="363">
        <v>0</v>
      </c>
      <c r="H129" s="266">
        <v>23</v>
      </c>
      <c r="I129" s="266">
        <v>43</v>
      </c>
      <c r="J129" s="266">
        <v>31</v>
      </c>
      <c r="K129" s="266">
        <v>0</v>
      </c>
      <c r="L129" s="266" t="s">
        <v>2376</v>
      </c>
      <c r="M129" s="266"/>
      <c r="N129" s="266"/>
    </row>
    <row r="130" spans="1:14">
      <c r="A130" s="266" t="s">
        <v>2393</v>
      </c>
      <c r="B130" s="266">
        <v>193</v>
      </c>
      <c r="C130" s="266">
        <v>2955</v>
      </c>
      <c r="D130" s="266">
        <v>210</v>
      </c>
      <c r="E130" s="266">
        <v>18.5</v>
      </c>
      <c r="F130" s="266">
        <v>7</v>
      </c>
      <c r="G130" s="363">
        <v>12</v>
      </c>
      <c r="H130" s="266">
        <v>23</v>
      </c>
      <c r="I130" s="266">
        <v>46</v>
      </c>
      <c r="J130" s="266">
        <v>31</v>
      </c>
      <c r="K130" s="266">
        <v>0</v>
      </c>
      <c r="L130" s="266" t="s">
        <v>2376</v>
      </c>
      <c r="M130" s="266"/>
      <c r="N130" s="266"/>
    </row>
    <row r="131" spans="1:14">
      <c r="A131" s="266" t="s">
        <v>2393</v>
      </c>
      <c r="B131" s="266">
        <v>198</v>
      </c>
      <c r="C131" s="266">
        <v>3071</v>
      </c>
      <c r="D131" s="266">
        <v>210</v>
      </c>
      <c r="E131" s="266">
        <v>18.5</v>
      </c>
      <c r="F131" s="266">
        <v>7</v>
      </c>
      <c r="G131" s="363">
        <v>8</v>
      </c>
      <c r="H131" s="266">
        <v>23</v>
      </c>
      <c r="I131" s="266">
        <v>46</v>
      </c>
      <c r="J131" s="266">
        <v>31</v>
      </c>
      <c r="K131" s="266">
        <v>0</v>
      </c>
      <c r="L131" s="266" t="s">
        <v>2376</v>
      </c>
      <c r="M131" s="266"/>
      <c r="N131" s="266"/>
    </row>
    <row r="132" spans="1:14">
      <c r="A132" s="114" t="s">
        <v>2393</v>
      </c>
      <c r="B132" s="114">
        <v>199</v>
      </c>
      <c r="C132" s="114">
        <v>3073</v>
      </c>
      <c r="D132" s="114">
        <v>216</v>
      </c>
      <c r="E132" s="114">
        <v>21</v>
      </c>
      <c r="F132" s="114">
        <v>8</v>
      </c>
      <c r="G132" s="170">
        <v>0</v>
      </c>
      <c r="H132" s="114">
        <v>23</v>
      </c>
      <c r="I132" s="114">
        <v>46</v>
      </c>
      <c r="J132" s="114">
        <v>35</v>
      </c>
      <c r="K132" s="114">
        <v>0</v>
      </c>
      <c r="L132" s="114" t="s">
        <v>2398</v>
      </c>
    </row>
    <row r="133" spans="1:14">
      <c r="A133" s="114" t="s">
        <v>2393</v>
      </c>
      <c r="B133" s="114">
        <v>209</v>
      </c>
      <c r="C133" s="114">
        <v>3332</v>
      </c>
      <c r="D133" s="114">
        <v>252</v>
      </c>
      <c r="E133" s="114">
        <v>21</v>
      </c>
      <c r="F133" s="114">
        <v>8</v>
      </c>
      <c r="G133" s="170">
        <v>20</v>
      </c>
      <c r="H133" s="114">
        <v>25</v>
      </c>
      <c r="I133" s="114">
        <v>50</v>
      </c>
      <c r="J133" s="114">
        <v>35</v>
      </c>
      <c r="K133" s="114" t="s">
        <v>2400</v>
      </c>
      <c r="L133" s="114" t="s">
        <v>2376</v>
      </c>
      <c r="M133" s="114" t="s">
        <v>2399</v>
      </c>
    </row>
    <row r="134" spans="1:14">
      <c r="A134" s="114" t="s">
        <v>2393</v>
      </c>
      <c r="B134" s="114">
        <v>226</v>
      </c>
      <c r="C134" s="114">
        <v>3643</v>
      </c>
      <c r="D134" s="114">
        <v>272</v>
      </c>
      <c r="E134" s="114">
        <v>24</v>
      </c>
      <c r="F134" s="114">
        <v>9</v>
      </c>
      <c r="G134" s="170">
        <v>20</v>
      </c>
      <c r="H134" s="114">
        <v>25</v>
      </c>
      <c r="I134" s="114">
        <v>52</v>
      </c>
      <c r="J134" s="114">
        <v>42</v>
      </c>
      <c r="K134" s="114" t="s">
        <v>2391</v>
      </c>
      <c r="L134" s="114" t="s">
        <v>2376</v>
      </c>
    </row>
    <row r="135" spans="1:14">
      <c r="A135" s="114" t="s">
        <v>2393</v>
      </c>
      <c r="B135" s="114">
        <v>229</v>
      </c>
      <c r="C135" s="114">
        <v>3892</v>
      </c>
      <c r="D135" s="114">
        <v>293</v>
      </c>
      <c r="E135" s="114">
        <v>25.7</v>
      </c>
      <c r="F135" s="114">
        <v>10</v>
      </c>
      <c r="G135" s="170">
        <v>20</v>
      </c>
      <c r="H135" s="114">
        <v>26</v>
      </c>
      <c r="I135" s="114">
        <v>56</v>
      </c>
      <c r="J135" s="114">
        <v>46</v>
      </c>
      <c r="K135" s="114" t="s">
        <v>2401</v>
      </c>
      <c r="L135" s="114" t="s">
        <v>2376</v>
      </c>
    </row>
    <row r="136" spans="1:14">
      <c r="A136" s="114" t="s">
        <v>2393</v>
      </c>
      <c r="B136" s="114">
        <v>231</v>
      </c>
      <c r="C136" s="114">
        <v>4125</v>
      </c>
      <c r="D136" s="114">
        <v>313</v>
      </c>
      <c r="E136" s="114">
        <v>27.5</v>
      </c>
      <c r="F136" s="114">
        <v>11</v>
      </c>
      <c r="G136" s="170">
        <v>20</v>
      </c>
      <c r="H136" s="114">
        <v>27</v>
      </c>
      <c r="I136" s="114">
        <v>57</v>
      </c>
      <c r="J136" s="114">
        <v>50</v>
      </c>
      <c r="K136" s="114" t="s">
        <v>2402</v>
      </c>
      <c r="L136" s="114" t="s">
        <v>2376</v>
      </c>
    </row>
    <row r="137" spans="1:14">
      <c r="A137" s="114" t="s">
        <v>2393</v>
      </c>
      <c r="B137" s="114">
        <v>239</v>
      </c>
      <c r="C137" s="114">
        <v>4344</v>
      </c>
      <c r="D137" s="114">
        <v>331</v>
      </c>
      <c r="E137" s="114">
        <v>29.5</v>
      </c>
      <c r="F137" s="114">
        <v>12</v>
      </c>
      <c r="G137" s="170">
        <v>20</v>
      </c>
      <c r="H137" s="114">
        <v>27</v>
      </c>
      <c r="I137" s="114">
        <v>57</v>
      </c>
      <c r="J137" s="114">
        <v>54</v>
      </c>
      <c r="K137" s="114" t="s">
        <v>2403</v>
      </c>
      <c r="L137" s="114" t="s">
        <v>2376</v>
      </c>
    </row>
    <row r="138" spans="1:14">
      <c r="A138" s="114" t="s">
        <v>2393</v>
      </c>
      <c r="B138" s="114">
        <v>247</v>
      </c>
      <c r="C138" s="114">
        <v>4575</v>
      </c>
      <c r="D138" s="114">
        <v>354</v>
      </c>
      <c r="E138" s="114">
        <v>31</v>
      </c>
      <c r="F138" s="114">
        <v>13</v>
      </c>
      <c r="G138" s="170">
        <v>20</v>
      </c>
      <c r="H138" s="114">
        <v>28</v>
      </c>
      <c r="I138" s="114">
        <v>57</v>
      </c>
      <c r="J138" s="114">
        <v>58</v>
      </c>
      <c r="K138" s="114" t="s">
        <v>2404</v>
      </c>
      <c r="L138" s="114" t="s">
        <v>2376</v>
      </c>
    </row>
    <row r="139" spans="1:14">
      <c r="A139" s="114" t="s">
        <v>2393</v>
      </c>
      <c r="B139" s="114">
        <v>249</v>
      </c>
      <c r="C139" s="114">
        <v>4817</v>
      </c>
      <c r="D139" s="114">
        <v>370</v>
      </c>
      <c r="E139" s="114">
        <v>34</v>
      </c>
      <c r="F139" s="114">
        <v>14</v>
      </c>
      <c r="G139" s="170">
        <v>20</v>
      </c>
      <c r="H139" s="114">
        <v>28</v>
      </c>
      <c r="I139" s="114">
        <v>60</v>
      </c>
      <c r="J139" s="114">
        <v>65</v>
      </c>
      <c r="K139" s="114" t="s">
        <v>2403</v>
      </c>
      <c r="L139" s="114" t="s">
        <v>2376</v>
      </c>
    </row>
    <row r="140" spans="1:14">
      <c r="A140" s="114" t="s">
        <v>2393</v>
      </c>
      <c r="G140" s="170"/>
    </row>
    <row r="141" spans="1:14">
      <c r="A141" s="114" t="s">
        <v>2393</v>
      </c>
      <c r="G141" s="170"/>
    </row>
    <row r="142" spans="1:14">
      <c r="A142" s="114" t="s">
        <v>2393</v>
      </c>
      <c r="G142" s="170"/>
    </row>
    <row r="143" spans="1:14">
      <c r="G143" s="170"/>
    </row>
    <row r="144" spans="1:14">
      <c r="B144" s="114" t="s">
        <v>689</v>
      </c>
      <c r="G144" s="170"/>
    </row>
    <row r="145" spans="1:7">
      <c r="A145" s="114" t="s">
        <v>280</v>
      </c>
      <c r="B145" s="114" t="s">
        <v>2405</v>
      </c>
      <c r="D145" s="114" t="s">
        <v>2406</v>
      </c>
      <c r="G145" s="170"/>
    </row>
    <row r="146" spans="1:7">
      <c r="G146" s="170"/>
    </row>
    <row r="147" spans="1:7">
      <c r="G147" s="170"/>
    </row>
    <row r="148" spans="1:7">
      <c r="G148" s="17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>
      <c r="A80" s="82">
        <v>79</v>
      </c>
      <c r="B80" s="82" t="s">
        <v>11</v>
      </c>
      <c r="C80" s="82">
        <v>4</v>
      </c>
    </row>
    <row r="81" spans="1:9">
      <c r="A81" s="82">
        <v>80</v>
      </c>
      <c r="B81" s="82" t="s">
        <v>11</v>
      </c>
      <c r="C81" s="82">
        <v>5</v>
      </c>
    </row>
    <row r="82" spans="1:9">
      <c r="A82" s="82">
        <v>81</v>
      </c>
      <c r="B82" s="82" t="s">
        <v>11</v>
      </c>
      <c r="C82" s="82">
        <v>6</v>
      </c>
      <c r="I82" s="82" t="s">
        <v>583</v>
      </c>
    </row>
    <row r="83" spans="1:9">
      <c r="A83" s="82">
        <v>82</v>
      </c>
      <c r="B83" s="82" t="s">
        <v>11</v>
      </c>
      <c r="C83" s="82">
        <v>7</v>
      </c>
    </row>
    <row r="84" spans="1:9">
      <c r="A84" s="82">
        <v>83</v>
      </c>
      <c r="B84" s="82" t="s">
        <v>11</v>
      </c>
      <c r="C84" s="82">
        <v>8</v>
      </c>
    </row>
    <row r="85" spans="1:9">
      <c r="A85" s="82">
        <v>84</v>
      </c>
      <c r="B85" s="82" t="s">
        <v>11</v>
      </c>
      <c r="C85" s="82">
        <v>9</v>
      </c>
    </row>
    <row r="86" spans="1:9">
      <c r="A86" s="82">
        <v>85</v>
      </c>
      <c r="B86" s="82" t="s">
        <v>11</v>
      </c>
      <c r="C86" s="82">
        <v>10</v>
      </c>
    </row>
    <row r="87" spans="1:9">
      <c r="A87" s="82">
        <v>86</v>
      </c>
      <c r="B87" s="82" t="s">
        <v>12</v>
      </c>
      <c r="C87" s="82">
        <v>1</v>
      </c>
      <c r="I87" s="87" t="s">
        <v>164</v>
      </c>
    </row>
    <row r="88" spans="1:9">
      <c r="A88" s="82">
        <v>87</v>
      </c>
      <c r="B88" s="82" t="s">
        <v>12</v>
      </c>
      <c r="C88" s="82">
        <v>2</v>
      </c>
    </row>
    <row r="89" spans="1:9">
      <c r="A89" s="82">
        <v>88</v>
      </c>
      <c r="B89" s="82" t="s">
        <v>12</v>
      </c>
      <c r="C89" s="82">
        <v>3</v>
      </c>
    </row>
    <row r="90" spans="1:9">
      <c r="A90" s="82">
        <v>89</v>
      </c>
      <c r="B90" s="82" t="s">
        <v>12</v>
      </c>
      <c r="C90" s="82">
        <v>4</v>
      </c>
    </row>
    <row r="91" spans="1:9">
      <c r="A91" s="82">
        <v>90</v>
      </c>
      <c r="B91" s="82" t="s">
        <v>12</v>
      </c>
      <c r="C91" s="82">
        <v>5</v>
      </c>
    </row>
    <row r="92" spans="1:9">
      <c r="A92" s="82">
        <v>91</v>
      </c>
      <c r="B92" s="82" t="s">
        <v>12</v>
      </c>
      <c r="C92" s="82">
        <v>6</v>
      </c>
      <c r="I92" s="87" t="s">
        <v>584</v>
      </c>
    </row>
    <row r="93" spans="1:9">
      <c r="A93" s="82">
        <v>92</v>
      </c>
      <c r="B93" s="82" t="s">
        <v>12</v>
      </c>
      <c r="C93" s="82">
        <v>7</v>
      </c>
    </row>
    <row r="94" spans="1:9">
      <c r="A94" s="82">
        <v>93</v>
      </c>
      <c r="B94" s="82" t="s">
        <v>12</v>
      </c>
      <c r="C94" s="82">
        <v>8</v>
      </c>
    </row>
    <row r="95" spans="1:9">
      <c r="A95" s="82">
        <v>94</v>
      </c>
      <c r="B95" s="82" t="s">
        <v>12</v>
      </c>
      <c r="C95" s="82">
        <v>9</v>
      </c>
    </row>
    <row r="96" spans="1:9">
      <c r="A96" s="82">
        <v>95</v>
      </c>
      <c r="B96" s="82" t="s">
        <v>12</v>
      </c>
      <c r="C96" s="82">
        <v>10</v>
      </c>
    </row>
    <row r="97" spans="1:9">
      <c r="A97" s="82">
        <v>96</v>
      </c>
      <c r="B97" s="82" t="s">
        <v>13</v>
      </c>
      <c r="C97" s="82">
        <v>1</v>
      </c>
      <c r="I97" s="87" t="s">
        <v>165</v>
      </c>
    </row>
    <row r="98" spans="1:9">
      <c r="A98" s="82">
        <v>97</v>
      </c>
      <c r="B98" s="82" t="s">
        <v>13</v>
      </c>
      <c r="C98" s="82">
        <v>2</v>
      </c>
    </row>
    <row r="99" spans="1:9">
      <c r="A99" s="82">
        <v>98</v>
      </c>
      <c r="B99" s="82" t="s">
        <v>13</v>
      </c>
      <c r="C99" s="82">
        <v>3</v>
      </c>
    </row>
    <row r="100" spans="1:9">
      <c r="A100" s="82">
        <v>99</v>
      </c>
      <c r="B100" s="82" t="s">
        <v>13</v>
      </c>
      <c r="C100" s="82">
        <v>4</v>
      </c>
    </row>
    <row r="101" spans="1:9">
      <c r="A101" s="82">
        <v>100</v>
      </c>
      <c r="B101" s="82" t="s">
        <v>13</v>
      </c>
      <c r="C101" s="82">
        <v>5</v>
      </c>
    </row>
    <row r="102" spans="1:9">
      <c r="A102" s="82">
        <v>101</v>
      </c>
      <c r="B102" s="82" t="s">
        <v>14</v>
      </c>
      <c r="C102" s="82">
        <v>1</v>
      </c>
      <c r="I102" s="82" t="s">
        <v>585</v>
      </c>
    </row>
    <row r="103" spans="1:9">
      <c r="A103" s="82">
        <v>102</v>
      </c>
      <c r="B103" s="82" t="s">
        <v>14</v>
      </c>
      <c r="C103" s="82">
        <v>2</v>
      </c>
    </row>
    <row r="104" spans="1:9">
      <c r="A104" s="82">
        <v>103</v>
      </c>
      <c r="B104" s="82" t="s">
        <v>14</v>
      </c>
      <c r="C104" s="82">
        <v>3</v>
      </c>
    </row>
    <row r="105" spans="1:9">
      <c r="A105" s="82">
        <v>104</v>
      </c>
      <c r="B105" s="82" t="s">
        <v>14</v>
      </c>
      <c r="C105" s="82">
        <v>4</v>
      </c>
    </row>
    <row r="106" spans="1:9">
      <c r="A106" s="82">
        <v>105</v>
      </c>
      <c r="B106" s="82" t="s">
        <v>14</v>
      </c>
      <c r="C106" s="82">
        <v>5</v>
      </c>
    </row>
    <row r="107" spans="1:9">
      <c r="A107" s="82">
        <v>106</v>
      </c>
      <c r="B107" s="82" t="s">
        <v>14</v>
      </c>
      <c r="C107" s="82">
        <v>6</v>
      </c>
      <c r="I107" s="82" t="s">
        <v>586</v>
      </c>
    </row>
    <row r="108" spans="1:9">
      <c r="A108" s="82">
        <v>107</v>
      </c>
      <c r="B108" s="82" t="s">
        <v>14</v>
      </c>
      <c r="C108" s="82">
        <v>7</v>
      </c>
    </row>
    <row r="109" spans="1:9">
      <c r="A109" s="82">
        <v>108</v>
      </c>
      <c r="B109" s="82" t="s">
        <v>14</v>
      </c>
      <c r="C109" s="82">
        <v>8</v>
      </c>
    </row>
    <row r="110" spans="1:9">
      <c r="A110" s="82">
        <v>109</v>
      </c>
      <c r="B110" s="82" t="s">
        <v>14</v>
      </c>
      <c r="C110" s="82">
        <v>9</v>
      </c>
    </row>
    <row r="111" spans="1:9">
      <c r="A111" s="82">
        <v>110</v>
      </c>
      <c r="B111" s="82" t="s">
        <v>14</v>
      </c>
      <c r="C111" s="82">
        <v>10</v>
      </c>
    </row>
    <row r="112" spans="1:9">
      <c r="A112" s="82">
        <v>111</v>
      </c>
      <c r="B112" s="82" t="s">
        <v>15</v>
      </c>
      <c r="C112" s="82">
        <v>1</v>
      </c>
      <c r="I112" s="82" t="s">
        <v>587</v>
      </c>
    </row>
    <row r="113" spans="1:9">
      <c r="A113" s="82">
        <v>112</v>
      </c>
      <c r="B113" s="82" t="s">
        <v>15</v>
      </c>
      <c r="C113" s="82">
        <v>2</v>
      </c>
    </row>
    <row r="114" spans="1:9">
      <c r="A114" s="82">
        <v>113</v>
      </c>
      <c r="B114" s="82" t="s">
        <v>15</v>
      </c>
      <c r="C114" s="82">
        <v>3</v>
      </c>
    </row>
    <row r="115" spans="1:9">
      <c r="A115" s="82">
        <v>114</v>
      </c>
      <c r="B115" s="82" t="s">
        <v>15</v>
      </c>
      <c r="C115" s="82">
        <v>4</v>
      </c>
    </row>
    <row r="116" spans="1:9">
      <c r="A116" s="82">
        <v>115</v>
      </c>
      <c r="B116" s="82" t="s">
        <v>15</v>
      </c>
      <c r="C116" s="82">
        <v>5</v>
      </c>
    </row>
    <row r="117" spans="1:9">
      <c r="A117" s="82">
        <v>116</v>
      </c>
      <c r="B117" s="82" t="s">
        <v>16</v>
      </c>
      <c r="C117" s="82">
        <v>1</v>
      </c>
      <c r="I117" s="87" t="s">
        <v>588</v>
      </c>
    </row>
    <row r="118" spans="1:9">
      <c r="A118" s="82">
        <v>117</v>
      </c>
      <c r="B118" s="82" t="s">
        <v>16</v>
      </c>
      <c r="C118" s="82">
        <v>2</v>
      </c>
    </row>
    <row r="119" spans="1:9">
      <c r="A119" s="82">
        <v>118</v>
      </c>
      <c r="B119" s="82" t="s">
        <v>16</v>
      </c>
      <c r="C119" s="82">
        <v>3</v>
      </c>
    </row>
    <row r="120" spans="1:9">
      <c r="A120" s="82">
        <v>119</v>
      </c>
      <c r="B120" s="82" t="s">
        <v>16</v>
      </c>
      <c r="C120" s="82">
        <v>4</v>
      </c>
    </row>
    <row r="121" spans="1:9">
      <c r="A121" s="82">
        <v>120</v>
      </c>
      <c r="B121" s="82" t="s">
        <v>16</v>
      </c>
      <c r="C121" s="82">
        <v>5</v>
      </c>
    </row>
    <row r="122" spans="1:9">
      <c r="A122" s="82">
        <v>121</v>
      </c>
      <c r="B122" s="82" t="s">
        <v>17</v>
      </c>
      <c r="C122" s="82">
        <v>1</v>
      </c>
      <c r="I122" s="89" t="s">
        <v>160</v>
      </c>
    </row>
    <row r="123" spans="1:9">
      <c r="A123" s="82">
        <v>122</v>
      </c>
      <c r="B123" s="82" t="s">
        <v>17</v>
      </c>
      <c r="C123" s="82">
        <v>2</v>
      </c>
    </row>
    <row r="124" spans="1:9">
      <c r="A124" s="82">
        <v>123</v>
      </c>
      <c r="B124" s="82" t="s">
        <v>17</v>
      </c>
      <c r="C124" s="82">
        <v>3</v>
      </c>
    </row>
    <row r="125" spans="1:9">
      <c r="A125" s="82">
        <v>124</v>
      </c>
      <c r="B125" s="82" t="s">
        <v>17</v>
      </c>
      <c r="C125" s="82">
        <v>4</v>
      </c>
    </row>
    <row r="126" spans="1:9">
      <c r="A126" s="82">
        <v>125</v>
      </c>
      <c r="B126" s="82" t="s">
        <v>17</v>
      </c>
      <c r="C126" s="82">
        <v>5</v>
      </c>
    </row>
    <row r="127" spans="1:9">
      <c r="A127" s="82">
        <v>126</v>
      </c>
      <c r="B127" s="82" t="s">
        <v>17</v>
      </c>
      <c r="C127" s="82">
        <v>6</v>
      </c>
      <c r="I127" s="82" t="s">
        <v>589</v>
      </c>
    </row>
    <row r="128" spans="1:9">
      <c r="A128" s="82">
        <v>127</v>
      </c>
      <c r="B128" s="82" t="s">
        <v>17</v>
      </c>
      <c r="C128" s="82">
        <v>7</v>
      </c>
    </row>
    <row r="129" spans="1:9">
      <c r="A129" s="82">
        <v>128</v>
      </c>
      <c r="B129" s="82" t="s">
        <v>17</v>
      </c>
      <c r="C129" s="82">
        <v>8</v>
      </c>
    </row>
    <row r="130" spans="1:9">
      <c r="A130" s="82">
        <v>129</v>
      </c>
      <c r="B130" s="82" t="s">
        <v>17</v>
      </c>
      <c r="C130" s="82">
        <v>9</v>
      </c>
    </row>
    <row r="131" spans="1:9">
      <c r="A131" s="82">
        <v>130</v>
      </c>
      <c r="B131" s="82" t="s">
        <v>17</v>
      </c>
      <c r="C131" s="82">
        <v>10</v>
      </c>
    </row>
    <row r="132" spans="1:9">
      <c r="A132" s="82">
        <v>131</v>
      </c>
      <c r="B132" s="82" t="s">
        <v>18</v>
      </c>
      <c r="C132" s="82">
        <v>1</v>
      </c>
      <c r="I132" s="82" t="s">
        <v>590</v>
      </c>
    </row>
    <row r="133" spans="1:9">
      <c r="A133" s="82">
        <v>132</v>
      </c>
      <c r="B133" s="82" t="s">
        <v>18</v>
      </c>
      <c r="C133" s="82">
        <v>2</v>
      </c>
    </row>
    <row r="134" spans="1:9">
      <c r="A134" s="82">
        <v>133</v>
      </c>
      <c r="B134" s="82" t="s">
        <v>18</v>
      </c>
      <c r="C134" s="82">
        <v>3</v>
      </c>
    </row>
    <row r="135" spans="1:9">
      <c r="A135" s="82">
        <v>134</v>
      </c>
      <c r="B135" s="82" t="s">
        <v>18</v>
      </c>
      <c r="C135" s="82">
        <v>4</v>
      </c>
    </row>
    <row r="136" spans="1:9">
      <c r="A136" s="82">
        <v>135</v>
      </c>
      <c r="B136" s="82" t="s">
        <v>18</v>
      </c>
      <c r="C136" s="82">
        <v>5</v>
      </c>
    </row>
    <row r="137" spans="1:9">
      <c r="A137" s="82">
        <v>136</v>
      </c>
      <c r="B137" s="82" t="s">
        <v>18</v>
      </c>
      <c r="C137" s="82">
        <v>6</v>
      </c>
      <c r="I137" s="82" t="s">
        <v>591</v>
      </c>
    </row>
    <row r="138" spans="1:9">
      <c r="A138" s="82">
        <v>137</v>
      </c>
      <c r="B138" s="82" t="s">
        <v>18</v>
      </c>
      <c r="C138" s="82">
        <v>7</v>
      </c>
    </row>
    <row r="139" spans="1:9">
      <c r="A139" s="82">
        <v>138</v>
      </c>
      <c r="B139" s="82" t="s">
        <v>18</v>
      </c>
      <c r="C139" s="82">
        <v>8</v>
      </c>
    </row>
    <row r="140" spans="1:9">
      <c r="A140" s="82">
        <v>139</v>
      </c>
      <c r="B140" s="82" t="s">
        <v>18</v>
      </c>
      <c r="C140" s="82">
        <v>9</v>
      </c>
    </row>
    <row r="141" spans="1:9">
      <c r="A141" s="82">
        <v>140</v>
      </c>
      <c r="B141" s="82" t="s">
        <v>18</v>
      </c>
      <c r="C141" s="82">
        <v>10</v>
      </c>
    </row>
    <row r="142" spans="1:9">
      <c r="A142" s="82">
        <v>141</v>
      </c>
      <c r="B142" s="82" t="s">
        <v>19</v>
      </c>
      <c r="C142" s="82">
        <v>1</v>
      </c>
      <c r="I142" s="89" t="s">
        <v>592</v>
      </c>
    </row>
    <row r="143" spans="1:9">
      <c r="A143" s="82">
        <v>142</v>
      </c>
      <c r="B143" s="82" t="s">
        <v>19</v>
      </c>
      <c r="C143" s="82">
        <v>2</v>
      </c>
    </row>
    <row r="144" spans="1:9">
      <c r="A144" s="82">
        <v>143</v>
      </c>
      <c r="B144" s="82" t="s">
        <v>19</v>
      </c>
      <c r="C144" s="82">
        <v>3</v>
      </c>
    </row>
    <row r="145" spans="1:9">
      <c r="A145" s="82">
        <v>144</v>
      </c>
      <c r="B145" s="82" t="s">
        <v>19</v>
      </c>
      <c r="C145" s="82">
        <v>4</v>
      </c>
    </row>
    <row r="146" spans="1:9">
      <c r="A146" s="82">
        <v>145</v>
      </c>
      <c r="B146" s="82" t="s">
        <v>19</v>
      </c>
      <c r="C146" s="82">
        <v>5</v>
      </c>
    </row>
    <row r="147" spans="1:9">
      <c r="A147" s="82">
        <v>146</v>
      </c>
      <c r="B147" s="82" t="s">
        <v>19</v>
      </c>
      <c r="C147" s="82">
        <v>6</v>
      </c>
      <c r="I147" s="82" t="s">
        <v>593</v>
      </c>
    </row>
    <row r="148" spans="1:9">
      <c r="A148" s="82">
        <v>147</v>
      </c>
      <c r="B148" s="82" t="s">
        <v>19</v>
      </c>
      <c r="C148" s="82">
        <v>7</v>
      </c>
    </row>
    <row r="149" spans="1:9">
      <c r="A149" s="82">
        <v>148</v>
      </c>
      <c r="B149" s="82" t="s">
        <v>19</v>
      </c>
      <c r="C149" s="82">
        <v>8</v>
      </c>
    </row>
    <row r="150" spans="1:9">
      <c r="A150" s="82">
        <v>149</v>
      </c>
      <c r="B150" s="82" t="s">
        <v>19</v>
      </c>
      <c r="C150" s="82">
        <v>9</v>
      </c>
    </row>
    <row r="151" spans="1:9">
      <c r="A151" s="82">
        <v>150</v>
      </c>
      <c r="B151" s="82" t="s">
        <v>19</v>
      </c>
      <c r="C151" s="82">
        <v>10</v>
      </c>
    </row>
    <row r="152" spans="1:9">
      <c r="A152" s="82">
        <v>151</v>
      </c>
      <c r="B152" s="82" t="s">
        <v>20</v>
      </c>
      <c r="C152" s="82">
        <v>1</v>
      </c>
      <c r="I152" s="82" t="s">
        <v>594</v>
      </c>
    </row>
    <row r="153" spans="1:9">
      <c r="A153" s="82">
        <v>152</v>
      </c>
      <c r="B153" s="82" t="s">
        <v>20</v>
      </c>
      <c r="C153" s="82">
        <v>2</v>
      </c>
    </row>
    <row r="154" spans="1:9">
      <c r="A154" s="82">
        <v>153</v>
      </c>
      <c r="B154" s="82" t="s">
        <v>20</v>
      </c>
      <c r="C154" s="82">
        <v>3</v>
      </c>
    </row>
    <row r="155" spans="1:9">
      <c r="A155" s="82">
        <v>154</v>
      </c>
      <c r="B155" s="82" t="s">
        <v>20</v>
      </c>
      <c r="C155" s="82">
        <v>4</v>
      </c>
    </row>
    <row r="156" spans="1:9">
      <c r="A156" s="82">
        <v>155</v>
      </c>
      <c r="B156" s="82" t="s">
        <v>20</v>
      </c>
      <c r="C156" s="82">
        <v>5</v>
      </c>
    </row>
    <row r="157" spans="1:9">
      <c r="A157" s="82">
        <v>156</v>
      </c>
      <c r="B157" s="82" t="s">
        <v>20</v>
      </c>
      <c r="C157" s="82">
        <v>6</v>
      </c>
      <c r="I157" s="82" t="s">
        <v>595</v>
      </c>
    </row>
    <row r="158" spans="1:9">
      <c r="A158" s="82">
        <v>157</v>
      </c>
      <c r="B158" s="82" t="s">
        <v>20</v>
      </c>
      <c r="C158" s="82">
        <v>7</v>
      </c>
    </row>
    <row r="159" spans="1:9">
      <c r="A159" s="82">
        <v>158</v>
      </c>
      <c r="B159" s="82" t="s">
        <v>20</v>
      </c>
      <c r="C159" s="82">
        <v>8</v>
      </c>
    </row>
    <row r="160" spans="1:9">
      <c r="A160" s="82">
        <v>159</v>
      </c>
      <c r="B160" s="82" t="s">
        <v>20</v>
      </c>
      <c r="C160" s="82">
        <v>9</v>
      </c>
    </row>
    <row r="161" spans="1:9">
      <c r="A161" s="82">
        <v>160</v>
      </c>
      <c r="B161" s="82" t="s">
        <v>20</v>
      </c>
      <c r="C161" s="82">
        <v>10</v>
      </c>
    </row>
    <row r="162" spans="1:9">
      <c r="A162" s="82">
        <v>161</v>
      </c>
      <c r="B162" s="82" t="s">
        <v>21</v>
      </c>
      <c r="C162" s="82">
        <v>1</v>
      </c>
      <c r="I162" s="87" t="s">
        <v>596</v>
      </c>
    </row>
    <row r="163" spans="1:9">
      <c r="A163" s="82">
        <v>162</v>
      </c>
      <c r="B163" s="82" t="s">
        <v>21</v>
      </c>
      <c r="C163" s="82">
        <v>2</v>
      </c>
    </row>
    <row r="164" spans="1:9">
      <c r="A164" s="82">
        <v>163</v>
      </c>
      <c r="B164" s="82" t="s">
        <v>21</v>
      </c>
      <c r="C164" s="82">
        <v>3</v>
      </c>
    </row>
    <row r="165" spans="1:9">
      <c r="A165" s="82">
        <v>164</v>
      </c>
      <c r="B165" s="82" t="s">
        <v>21</v>
      </c>
      <c r="C165" s="82">
        <v>4</v>
      </c>
    </row>
    <row r="166" spans="1:9">
      <c r="A166" s="82">
        <v>165</v>
      </c>
      <c r="B166" s="82" t="s">
        <v>21</v>
      </c>
      <c r="C166" s="82">
        <v>5</v>
      </c>
    </row>
    <row r="167" spans="1:9">
      <c r="A167" s="82">
        <v>166</v>
      </c>
      <c r="B167" s="82" t="s">
        <v>21</v>
      </c>
      <c r="C167" s="82">
        <v>6</v>
      </c>
      <c r="I167" s="89" t="s">
        <v>167</v>
      </c>
    </row>
    <row r="168" spans="1:9">
      <c r="A168" s="82">
        <v>167</v>
      </c>
      <c r="B168" s="82" t="s">
        <v>21</v>
      </c>
      <c r="C168" s="82">
        <v>7</v>
      </c>
    </row>
    <row r="169" spans="1:9">
      <c r="A169" s="82">
        <v>168</v>
      </c>
      <c r="B169" s="82" t="s">
        <v>21</v>
      </c>
      <c r="C169" s="82">
        <v>8</v>
      </c>
    </row>
    <row r="170" spans="1:9">
      <c r="A170" s="82">
        <v>169</v>
      </c>
      <c r="B170" s="82" t="s">
        <v>21</v>
      </c>
      <c r="C170" s="82">
        <v>9</v>
      </c>
    </row>
    <row r="171" spans="1:9">
      <c r="A171" s="82">
        <v>170</v>
      </c>
      <c r="B171" s="82" t="s">
        <v>21</v>
      </c>
      <c r="C171" s="82">
        <v>10</v>
      </c>
    </row>
    <row r="172" spans="1:9">
      <c r="A172" s="82">
        <v>171</v>
      </c>
      <c r="B172" s="82" t="s">
        <v>22</v>
      </c>
      <c r="C172" s="82">
        <v>1</v>
      </c>
      <c r="I172" s="82" t="s">
        <v>597</v>
      </c>
    </row>
    <row r="173" spans="1:9">
      <c r="A173" s="82">
        <v>172</v>
      </c>
      <c r="B173" s="82" t="s">
        <v>22</v>
      </c>
      <c r="C173" s="82">
        <v>2</v>
      </c>
    </row>
    <row r="174" spans="1:9">
      <c r="A174" s="82">
        <v>173</v>
      </c>
      <c r="B174" s="82" t="s">
        <v>22</v>
      </c>
      <c r="C174" s="82">
        <v>3</v>
      </c>
    </row>
    <row r="175" spans="1:9">
      <c r="A175" s="82">
        <v>174</v>
      </c>
      <c r="B175" s="82" t="s">
        <v>22</v>
      </c>
      <c r="C175" s="82">
        <v>4</v>
      </c>
    </row>
    <row r="176" spans="1:9">
      <c r="A176" s="82">
        <v>175</v>
      </c>
      <c r="B176" s="82" t="s">
        <v>22</v>
      </c>
      <c r="C176" s="82">
        <v>5</v>
      </c>
    </row>
    <row r="177" spans="1:9">
      <c r="A177" s="82">
        <v>176</v>
      </c>
      <c r="B177" s="82" t="s">
        <v>23</v>
      </c>
      <c r="C177" s="82">
        <v>1</v>
      </c>
      <c r="I177" s="87" t="s">
        <v>598</v>
      </c>
    </row>
    <row r="178" spans="1:9">
      <c r="A178" s="82">
        <v>177</v>
      </c>
      <c r="B178" s="82" t="s">
        <v>23</v>
      </c>
      <c r="C178" s="82">
        <v>2</v>
      </c>
    </row>
    <row r="179" spans="1:9">
      <c r="A179" s="82">
        <v>178</v>
      </c>
      <c r="B179" s="82" t="s">
        <v>23</v>
      </c>
      <c r="C179" s="82">
        <v>3</v>
      </c>
    </row>
    <row r="180" spans="1:9">
      <c r="A180" s="82">
        <v>179</v>
      </c>
      <c r="B180" s="82" t="s">
        <v>23</v>
      </c>
      <c r="C180" s="82">
        <v>4</v>
      </c>
    </row>
    <row r="181" spans="1:9">
      <c r="A181" s="82">
        <v>180</v>
      </c>
      <c r="B181" s="82" t="s">
        <v>23</v>
      </c>
      <c r="C181" s="82">
        <v>5</v>
      </c>
    </row>
    <row r="182" spans="1:9">
      <c r="A182" s="82">
        <v>181</v>
      </c>
      <c r="B182" s="82" t="s">
        <v>23</v>
      </c>
      <c r="C182" s="82">
        <v>6</v>
      </c>
      <c r="I182" s="82" t="s">
        <v>599</v>
      </c>
    </row>
    <row r="183" spans="1:9">
      <c r="A183" s="82">
        <v>182</v>
      </c>
      <c r="B183" s="82" t="s">
        <v>23</v>
      </c>
      <c r="C183" s="82">
        <v>7</v>
      </c>
    </row>
    <row r="184" spans="1:9">
      <c r="A184" s="82">
        <v>183</v>
      </c>
      <c r="B184" s="82" t="s">
        <v>23</v>
      </c>
      <c r="C184" s="82">
        <v>8</v>
      </c>
    </row>
    <row r="185" spans="1:9">
      <c r="A185" s="82">
        <v>184</v>
      </c>
      <c r="B185" s="82" t="s">
        <v>23</v>
      </c>
      <c r="C185" s="82">
        <v>9</v>
      </c>
    </row>
    <row r="186" spans="1:9">
      <c r="A186" s="82">
        <v>185</v>
      </c>
      <c r="B186" s="82" t="s">
        <v>23</v>
      </c>
      <c r="C186" s="82">
        <v>10</v>
      </c>
    </row>
    <row r="187" spans="1:9">
      <c r="A187" s="82">
        <v>186</v>
      </c>
      <c r="B187" s="82" t="s">
        <v>23</v>
      </c>
      <c r="C187" s="82">
        <v>11</v>
      </c>
      <c r="I187" s="82" t="s">
        <v>600</v>
      </c>
    </row>
    <row r="188" spans="1:9">
      <c r="A188" s="82">
        <v>187</v>
      </c>
      <c r="B188" s="82" t="s">
        <v>23</v>
      </c>
      <c r="C188" s="82">
        <v>12</v>
      </c>
    </row>
    <row r="189" spans="1:9">
      <c r="A189" s="82">
        <v>188</v>
      </c>
      <c r="B189" s="82" t="s">
        <v>23</v>
      </c>
      <c r="C189" s="82">
        <v>13</v>
      </c>
    </row>
    <row r="190" spans="1:9">
      <c r="A190" s="82">
        <v>189</v>
      </c>
      <c r="B190" s="82" t="s">
        <v>23</v>
      </c>
      <c r="C190" s="82">
        <v>14</v>
      </c>
    </row>
    <row r="191" spans="1:9">
      <c r="A191" s="82">
        <v>190</v>
      </c>
      <c r="B191" s="82" t="s">
        <v>23</v>
      </c>
      <c r="C191" s="82">
        <v>15</v>
      </c>
    </row>
    <row r="192" spans="1:9">
      <c r="A192" s="82">
        <v>191</v>
      </c>
      <c r="B192" s="82" t="s">
        <v>24</v>
      </c>
      <c r="C192" s="82">
        <v>1</v>
      </c>
      <c r="I192" s="82" t="s">
        <v>601</v>
      </c>
    </row>
    <row r="193" spans="1:9">
      <c r="A193" s="82">
        <v>192</v>
      </c>
      <c r="B193" s="82" t="s">
        <v>24</v>
      </c>
      <c r="C193" s="82">
        <v>2</v>
      </c>
    </row>
    <row r="194" spans="1:9">
      <c r="A194" s="82">
        <v>193</v>
      </c>
      <c r="B194" s="82" t="s">
        <v>24</v>
      </c>
      <c r="C194" s="82">
        <v>3</v>
      </c>
    </row>
    <row r="195" spans="1:9">
      <c r="A195" s="82">
        <v>194</v>
      </c>
      <c r="B195" s="82" t="s">
        <v>24</v>
      </c>
      <c r="C195" s="82">
        <v>4</v>
      </c>
    </row>
    <row r="196" spans="1:9">
      <c r="A196" s="82">
        <v>195</v>
      </c>
      <c r="B196" s="82" t="s">
        <v>24</v>
      </c>
      <c r="C196" s="82">
        <v>5</v>
      </c>
    </row>
    <row r="197" spans="1:9">
      <c r="A197" s="82">
        <v>196</v>
      </c>
      <c r="B197" s="82" t="s">
        <v>24</v>
      </c>
      <c r="C197" s="82">
        <v>6</v>
      </c>
      <c r="I197" s="87" t="s">
        <v>602</v>
      </c>
    </row>
    <row r="198" spans="1:9">
      <c r="A198" s="82">
        <v>197</v>
      </c>
      <c r="B198" s="82" t="s">
        <v>24</v>
      </c>
      <c r="C198" s="82">
        <v>7</v>
      </c>
    </row>
    <row r="199" spans="1:9">
      <c r="A199" s="82">
        <v>198</v>
      </c>
      <c r="B199" s="82" t="s">
        <v>24</v>
      </c>
      <c r="C199" s="82">
        <v>8</v>
      </c>
    </row>
    <row r="200" spans="1:9">
      <c r="A200" s="82">
        <v>199</v>
      </c>
      <c r="B200" s="82" t="s">
        <v>24</v>
      </c>
      <c r="C200" s="82">
        <v>9</v>
      </c>
    </row>
    <row r="201" spans="1:9">
      <c r="A201" s="82">
        <v>200</v>
      </c>
      <c r="B201" s="82" t="s">
        <v>24</v>
      </c>
      <c r="C201" s="82">
        <v>10</v>
      </c>
    </row>
    <row r="202" spans="1:9">
      <c r="A202" s="82">
        <v>201</v>
      </c>
      <c r="B202" s="82" t="s">
        <v>25</v>
      </c>
      <c r="C202" s="82">
        <v>1</v>
      </c>
      <c r="I202" s="82" t="s">
        <v>603</v>
      </c>
    </row>
    <row r="203" spans="1:9">
      <c r="A203" s="82">
        <v>202</v>
      </c>
      <c r="B203" s="82" t="s">
        <v>25</v>
      </c>
      <c r="C203" s="82">
        <v>2</v>
      </c>
    </row>
    <row r="204" spans="1:9">
      <c r="A204" s="82">
        <v>203</v>
      </c>
      <c r="B204" s="82" t="s">
        <v>25</v>
      </c>
      <c r="C204" s="82">
        <v>3</v>
      </c>
    </row>
    <row r="205" spans="1:9">
      <c r="A205" s="82">
        <v>204</v>
      </c>
      <c r="B205" s="82" t="s">
        <v>25</v>
      </c>
      <c r="C205" s="82">
        <v>4</v>
      </c>
    </row>
    <row r="206" spans="1:9">
      <c r="A206" s="82">
        <v>205</v>
      </c>
      <c r="B206" s="82" t="s">
        <v>25</v>
      </c>
      <c r="C206" s="82">
        <v>5</v>
      </c>
    </row>
    <row r="207" spans="1:9">
      <c r="A207" s="82">
        <v>206</v>
      </c>
      <c r="B207" s="82" t="s">
        <v>25</v>
      </c>
      <c r="C207" s="82">
        <v>6</v>
      </c>
      <c r="I207" s="87" t="s">
        <v>604</v>
      </c>
    </row>
    <row r="208" spans="1:9">
      <c r="A208" s="82">
        <v>207</v>
      </c>
      <c r="B208" s="82" t="s">
        <v>25</v>
      </c>
      <c r="C208" s="82">
        <v>7</v>
      </c>
    </row>
    <row r="209" spans="1:9">
      <c r="A209" s="82">
        <v>208</v>
      </c>
      <c r="B209" s="82" t="s">
        <v>25</v>
      </c>
      <c r="C209" s="82">
        <v>8</v>
      </c>
    </row>
    <row r="210" spans="1:9">
      <c r="A210" s="82">
        <v>209</v>
      </c>
      <c r="B210" s="82" t="s">
        <v>25</v>
      </c>
      <c r="C210" s="82">
        <v>9</v>
      </c>
    </row>
    <row r="211" spans="1:9">
      <c r="A211" s="82">
        <v>210</v>
      </c>
      <c r="B211" s="82" t="s">
        <v>25</v>
      </c>
      <c r="C211" s="82">
        <v>10</v>
      </c>
    </row>
    <row r="212" spans="1:9">
      <c r="A212" s="82">
        <v>211</v>
      </c>
      <c r="B212" s="82" t="s">
        <v>25</v>
      </c>
      <c r="C212" s="82">
        <v>11</v>
      </c>
      <c r="I212" s="82" t="s">
        <v>605</v>
      </c>
    </row>
    <row r="213" spans="1:9">
      <c r="A213" s="82">
        <v>212</v>
      </c>
      <c r="B213" s="82" t="s">
        <v>25</v>
      </c>
      <c r="C213" s="82">
        <v>12</v>
      </c>
    </row>
    <row r="214" spans="1:9">
      <c r="A214" s="82">
        <v>213</v>
      </c>
      <c r="B214" s="82" t="s">
        <v>25</v>
      </c>
      <c r="C214" s="82">
        <v>13</v>
      </c>
    </row>
    <row r="215" spans="1:9">
      <c r="A215" s="82">
        <v>214</v>
      </c>
      <c r="B215" s="82" t="s">
        <v>25</v>
      </c>
      <c r="C215" s="82">
        <v>14</v>
      </c>
    </row>
    <row r="216" spans="1:9">
      <c r="A216" s="82">
        <v>215</v>
      </c>
      <c r="B216" s="82" t="s">
        <v>25</v>
      </c>
      <c r="C216" s="82">
        <v>15</v>
      </c>
    </row>
    <row r="217" spans="1:9">
      <c r="A217" s="82">
        <v>216</v>
      </c>
      <c r="B217" s="82" t="s">
        <v>26</v>
      </c>
      <c r="C217" s="82">
        <v>1</v>
      </c>
      <c r="I217" s="87" t="s">
        <v>606</v>
      </c>
    </row>
    <row r="218" spans="1:9">
      <c r="A218" s="82">
        <v>217</v>
      </c>
      <c r="B218" s="82" t="s">
        <v>26</v>
      </c>
      <c r="C218" s="82">
        <v>2</v>
      </c>
    </row>
    <row r="219" spans="1:9">
      <c r="A219" s="82">
        <v>218</v>
      </c>
      <c r="B219" s="82" t="s">
        <v>26</v>
      </c>
      <c r="C219" s="82">
        <v>3</v>
      </c>
    </row>
    <row r="220" spans="1:9">
      <c r="A220" s="82">
        <v>219</v>
      </c>
      <c r="B220" s="82" t="s">
        <v>26</v>
      </c>
      <c r="C220" s="82">
        <v>4</v>
      </c>
    </row>
    <row r="221" spans="1:9">
      <c r="A221" s="82">
        <v>220</v>
      </c>
      <c r="B221" s="82" t="s">
        <v>26</v>
      </c>
      <c r="C221" s="82">
        <v>5</v>
      </c>
    </row>
    <row r="222" spans="1:9">
      <c r="A222" s="82">
        <v>221</v>
      </c>
      <c r="B222" s="82" t="s">
        <v>26</v>
      </c>
      <c r="C222" s="82">
        <v>6</v>
      </c>
      <c r="I222" s="87" t="s">
        <v>607</v>
      </c>
    </row>
    <row r="223" spans="1:9">
      <c r="A223" s="82">
        <v>222</v>
      </c>
      <c r="B223" s="82" t="s">
        <v>26</v>
      </c>
      <c r="C223" s="82">
        <v>7</v>
      </c>
    </row>
    <row r="224" spans="1:9">
      <c r="A224" s="82">
        <v>223</v>
      </c>
      <c r="B224" s="82" t="s">
        <v>26</v>
      </c>
      <c r="C224" s="82">
        <v>8</v>
      </c>
    </row>
    <row r="225" spans="1:9">
      <c r="A225" s="82">
        <v>224</v>
      </c>
      <c r="B225" s="82" t="s">
        <v>26</v>
      </c>
      <c r="C225" s="82">
        <v>9</v>
      </c>
    </row>
    <row r="226" spans="1:9">
      <c r="A226" s="82">
        <v>225</v>
      </c>
      <c r="B226" s="82" t="s">
        <v>26</v>
      </c>
      <c r="C226" s="82">
        <v>10</v>
      </c>
    </row>
    <row r="227" spans="1:9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>
      <c r="A228" s="82">
        <v>227</v>
      </c>
      <c r="B228" s="82" t="s">
        <v>27</v>
      </c>
      <c r="C228" s="82">
        <v>2</v>
      </c>
    </row>
    <row r="229" spans="1:9">
      <c r="A229" s="82">
        <v>228</v>
      </c>
      <c r="B229" s="82" t="s">
        <v>27</v>
      </c>
      <c r="C229" s="82">
        <v>3</v>
      </c>
    </row>
    <row r="230" spans="1:9">
      <c r="A230" s="82">
        <v>229</v>
      </c>
      <c r="B230" s="82" t="s">
        <v>27</v>
      </c>
      <c r="C230" s="82">
        <v>4</v>
      </c>
    </row>
    <row r="231" spans="1:9">
      <c r="A231" s="82">
        <v>230</v>
      </c>
      <c r="B231" s="82" t="s">
        <v>27</v>
      </c>
      <c r="C231" s="82">
        <v>5</v>
      </c>
    </row>
    <row r="232" spans="1:9">
      <c r="A232" s="82">
        <v>231</v>
      </c>
      <c r="B232" s="82" t="s">
        <v>27</v>
      </c>
      <c r="C232" s="82">
        <v>6</v>
      </c>
      <c r="I232" s="90" t="s">
        <v>609</v>
      </c>
    </row>
    <row r="233" spans="1:9">
      <c r="A233" s="82">
        <v>232</v>
      </c>
      <c r="B233" s="82" t="s">
        <v>27</v>
      </c>
      <c r="C233" s="82">
        <v>7</v>
      </c>
    </row>
    <row r="234" spans="1:9">
      <c r="A234" s="82">
        <v>233</v>
      </c>
      <c r="B234" s="82" t="s">
        <v>27</v>
      </c>
      <c r="C234" s="82">
        <v>8</v>
      </c>
    </row>
    <row r="235" spans="1:9">
      <c r="A235" s="82">
        <v>234</v>
      </c>
      <c r="B235" s="82" t="s">
        <v>27</v>
      </c>
      <c r="C235" s="82">
        <v>9</v>
      </c>
    </row>
    <row r="236" spans="1:9">
      <c r="A236" s="82">
        <v>235</v>
      </c>
      <c r="B236" s="82" t="s">
        <v>27</v>
      </c>
      <c r="C236" s="82">
        <v>10</v>
      </c>
    </row>
    <row r="237" spans="1:9">
      <c r="A237" s="82">
        <v>236</v>
      </c>
      <c r="B237" s="82" t="s">
        <v>27</v>
      </c>
      <c r="C237" s="82">
        <v>11</v>
      </c>
      <c r="I237" s="90" t="s">
        <v>170</v>
      </c>
    </row>
    <row r="238" spans="1:9">
      <c r="A238" s="82">
        <v>237</v>
      </c>
      <c r="B238" s="82" t="s">
        <v>27</v>
      </c>
      <c r="C238" s="82">
        <v>12</v>
      </c>
    </row>
    <row r="239" spans="1:9">
      <c r="A239" s="82">
        <v>238</v>
      </c>
      <c r="B239" s="82" t="s">
        <v>27</v>
      </c>
      <c r="C239" s="82">
        <v>13</v>
      </c>
    </row>
    <row r="240" spans="1:9">
      <c r="A240" s="82">
        <v>239</v>
      </c>
      <c r="B240" s="82" t="s">
        <v>27</v>
      </c>
      <c r="C240" s="82">
        <v>14</v>
      </c>
    </row>
    <row r="241" spans="1:9">
      <c r="A241" s="82">
        <v>240</v>
      </c>
      <c r="B241" s="82" t="s">
        <v>27</v>
      </c>
      <c r="C241" s="82">
        <v>15</v>
      </c>
    </row>
    <row r="242" spans="1:9">
      <c r="A242" s="82">
        <v>241</v>
      </c>
      <c r="B242" s="82" t="s">
        <v>28</v>
      </c>
      <c r="C242" s="82">
        <v>1</v>
      </c>
      <c r="I242" s="90" t="s">
        <v>610</v>
      </c>
    </row>
    <row r="243" spans="1:9">
      <c r="A243" s="82">
        <v>242</v>
      </c>
      <c r="B243" s="82" t="s">
        <v>28</v>
      </c>
      <c r="C243" s="82">
        <v>2</v>
      </c>
    </row>
    <row r="244" spans="1:9">
      <c r="A244" s="82">
        <v>243</v>
      </c>
      <c r="B244" s="82" t="s">
        <v>28</v>
      </c>
      <c r="C244" s="82">
        <v>3</v>
      </c>
    </row>
    <row r="245" spans="1:9">
      <c r="A245" s="82">
        <v>244</v>
      </c>
      <c r="B245" s="82" t="s">
        <v>28</v>
      </c>
      <c r="C245" s="82">
        <v>4</v>
      </c>
    </row>
    <row r="246" spans="1:9">
      <c r="A246" s="82">
        <v>245</v>
      </c>
      <c r="B246" s="82" t="s">
        <v>28</v>
      </c>
      <c r="C246" s="82">
        <v>5</v>
      </c>
    </row>
    <row r="247" spans="1:9">
      <c r="A247" s="82">
        <v>246</v>
      </c>
      <c r="B247" s="82" t="s">
        <v>28</v>
      </c>
      <c r="C247" s="82">
        <v>6</v>
      </c>
      <c r="I247" s="90" t="s">
        <v>611</v>
      </c>
    </row>
    <row r="248" spans="1:9">
      <c r="A248" s="82">
        <v>247</v>
      </c>
      <c r="B248" s="82" t="s">
        <v>28</v>
      </c>
      <c r="C248" s="82">
        <v>7</v>
      </c>
    </row>
    <row r="249" spans="1:9">
      <c r="A249" s="82">
        <v>248</v>
      </c>
      <c r="B249" s="82" t="s">
        <v>28</v>
      </c>
      <c r="C249" s="82">
        <v>8</v>
      </c>
    </row>
    <row r="250" spans="1:9">
      <c r="A250" s="82">
        <v>249</v>
      </c>
      <c r="B250" s="82" t="s">
        <v>28</v>
      </c>
      <c r="C250" s="82">
        <v>9</v>
      </c>
    </row>
    <row r="251" spans="1:9">
      <c r="A251" s="82">
        <v>250</v>
      </c>
      <c r="B251" s="82" t="s">
        <v>28</v>
      </c>
      <c r="C251" s="82">
        <v>10</v>
      </c>
    </row>
    <row r="252" spans="1:9">
      <c r="A252" s="82">
        <v>251</v>
      </c>
      <c r="B252" s="82" t="s">
        <v>28</v>
      </c>
      <c r="C252" s="82">
        <v>11</v>
      </c>
      <c r="I252" s="90" t="s">
        <v>612</v>
      </c>
    </row>
    <row r="253" spans="1:9">
      <c r="A253" s="82">
        <v>252</v>
      </c>
      <c r="B253" s="82" t="s">
        <v>28</v>
      </c>
      <c r="C253" s="82">
        <v>12</v>
      </c>
    </row>
    <row r="254" spans="1:9">
      <c r="A254" s="82">
        <v>253</v>
      </c>
      <c r="B254" s="82" t="s">
        <v>28</v>
      </c>
      <c r="C254" s="82">
        <v>13</v>
      </c>
    </row>
    <row r="255" spans="1:9">
      <c r="A255" s="82">
        <v>254</v>
      </c>
      <c r="B255" s="82" t="s">
        <v>28</v>
      </c>
      <c r="C255" s="82">
        <v>14</v>
      </c>
    </row>
    <row r="256" spans="1:9">
      <c r="A256" s="82">
        <v>255</v>
      </c>
      <c r="B256" s="82" t="s">
        <v>28</v>
      </c>
      <c r="C256" s="82">
        <v>15</v>
      </c>
    </row>
    <row r="257" spans="1:9">
      <c r="A257" s="82">
        <v>256</v>
      </c>
      <c r="B257" s="82" t="s">
        <v>29</v>
      </c>
      <c r="C257" s="82">
        <v>1</v>
      </c>
      <c r="I257" s="90" t="s">
        <v>613</v>
      </c>
    </row>
    <row r="258" spans="1:9">
      <c r="A258" s="82">
        <v>257</v>
      </c>
      <c r="B258" s="82" t="s">
        <v>29</v>
      </c>
      <c r="C258" s="82">
        <v>2</v>
      </c>
    </row>
    <row r="259" spans="1:9">
      <c r="A259" s="82">
        <v>258</v>
      </c>
      <c r="B259" s="82" t="s">
        <v>29</v>
      </c>
      <c r="C259" s="82">
        <v>3</v>
      </c>
    </row>
    <row r="260" spans="1:9">
      <c r="A260" s="82">
        <v>259</v>
      </c>
      <c r="B260" s="82" t="s">
        <v>29</v>
      </c>
      <c r="C260" s="82">
        <v>4</v>
      </c>
    </row>
    <row r="261" spans="1:9">
      <c r="A261" s="82">
        <v>260</v>
      </c>
      <c r="B261" s="82" t="s">
        <v>29</v>
      </c>
      <c r="C261" s="82">
        <v>5</v>
      </c>
    </row>
    <row r="262" spans="1:9">
      <c r="A262" s="82">
        <v>261</v>
      </c>
      <c r="B262" s="82" t="s">
        <v>29</v>
      </c>
      <c r="C262" s="82">
        <v>6</v>
      </c>
      <c r="I262" s="87" t="s">
        <v>614</v>
      </c>
    </row>
    <row r="263" spans="1:9">
      <c r="A263" s="82">
        <v>262</v>
      </c>
      <c r="B263" s="82" t="s">
        <v>29</v>
      </c>
      <c r="C263" s="82">
        <v>7</v>
      </c>
    </row>
    <row r="264" spans="1:9">
      <c r="A264" s="82">
        <v>263</v>
      </c>
      <c r="B264" s="82" t="s">
        <v>29</v>
      </c>
      <c r="C264" s="82">
        <v>8</v>
      </c>
    </row>
    <row r="265" spans="1:9">
      <c r="A265" s="82">
        <v>264</v>
      </c>
      <c r="B265" s="82" t="s">
        <v>29</v>
      </c>
      <c r="C265" s="82">
        <v>9</v>
      </c>
    </row>
    <row r="266" spans="1:9">
      <c r="A266" s="82">
        <v>265</v>
      </c>
      <c r="B266" s="82" t="s">
        <v>29</v>
      </c>
      <c r="C266" s="82">
        <v>10</v>
      </c>
    </row>
    <row r="267" spans="1:9">
      <c r="A267" s="82">
        <v>266</v>
      </c>
      <c r="B267" s="82" t="s">
        <v>29</v>
      </c>
      <c r="C267" s="82">
        <v>11</v>
      </c>
      <c r="I267" s="87" t="s">
        <v>615</v>
      </c>
    </row>
    <row r="268" spans="1:9">
      <c r="A268" s="82">
        <v>267</v>
      </c>
      <c r="B268" s="82" t="s">
        <v>29</v>
      </c>
      <c r="C268" s="82">
        <v>12</v>
      </c>
    </row>
    <row r="269" spans="1:9">
      <c r="A269" s="82">
        <v>268</v>
      </c>
      <c r="B269" s="82" t="s">
        <v>29</v>
      </c>
      <c r="C269" s="82">
        <v>13</v>
      </c>
    </row>
    <row r="270" spans="1:9">
      <c r="A270" s="82">
        <v>269</v>
      </c>
      <c r="B270" s="82" t="s">
        <v>29</v>
      </c>
      <c r="C270" s="82">
        <v>14</v>
      </c>
    </row>
    <row r="271" spans="1:9">
      <c r="A271" s="82">
        <v>270</v>
      </c>
      <c r="B271" s="82" t="s">
        <v>29</v>
      </c>
      <c r="C271" s="82">
        <v>15</v>
      </c>
    </row>
    <row r="272" spans="1:9">
      <c r="A272" s="82">
        <v>271</v>
      </c>
      <c r="B272" s="82" t="s">
        <v>29</v>
      </c>
      <c r="C272" s="82">
        <v>16</v>
      </c>
      <c r="I272" s="87" t="s">
        <v>616</v>
      </c>
    </row>
    <row r="273" spans="1:9">
      <c r="A273" s="82">
        <v>272</v>
      </c>
      <c r="B273" s="82" t="s">
        <v>29</v>
      </c>
      <c r="C273" s="82">
        <v>17</v>
      </c>
    </row>
    <row r="274" spans="1:9">
      <c r="A274" s="82">
        <v>273</v>
      </c>
      <c r="B274" s="82" t="s">
        <v>29</v>
      </c>
      <c r="C274" s="82">
        <v>18</v>
      </c>
    </row>
    <row r="275" spans="1:9">
      <c r="A275" s="82">
        <v>274</v>
      </c>
      <c r="B275" s="82" t="s">
        <v>29</v>
      </c>
      <c r="C275" s="82">
        <v>19</v>
      </c>
    </row>
    <row r="276" spans="1:9">
      <c r="A276" s="82">
        <v>275</v>
      </c>
      <c r="B276" s="82" t="s">
        <v>29</v>
      </c>
      <c r="C276" s="82">
        <v>20</v>
      </c>
    </row>
    <row r="277" spans="1:9">
      <c r="A277" s="82">
        <v>276</v>
      </c>
      <c r="B277" s="82" t="s">
        <v>29</v>
      </c>
      <c r="C277" s="82">
        <v>21</v>
      </c>
      <c r="I277" s="82" t="s">
        <v>617</v>
      </c>
    </row>
    <row r="278" spans="1:9">
      <c r="A278" s="82">
        <v>277</v>
      </c>
      <c r="B278" s="82" t="s">
        <v>29</v>
      </c>
      <c r="C278" s="82">
        <v>22</v>
      </c>
    </row>
    <row r="279" spans="1:9">
      <c r="A279" s="82">
        <v>278</v>
      </c>
      <c r="B279" s="82" t="s">
        <v>29</v>
      </c>
      <c r="C279" s="82">
        <v>23</v>
      </c>
    </row>
    <row r="280" spans="1:9">
      <c r="A280" s="82">
        <v>279</v>
      </c>
      <c r="B280" s="82" t="s">
        <v>29</v>
      </c>
      <c r="C280" s="82">
        <v>24</v>
      </c>
    </row>
    <row r="281" spans="1:9">
      <c r="A281" s="82">
        <v>280</v>
      </c>
      <c r="B281" s="82" t="s">
        <v>29</v>
      </c>
      <c r="C281" s="82">
        <v>25</v>
      </c>
    </row>
    <row r="282" spans="1:9">
      <c r="A282" s="82">
        <v>281</v>
      </c>
      <c r="B282" s="82" t="s">
        <v>30</v>
      </c>
      <c r="C282" s="82">
        <v>1</v>
      </c>
    </row>
    <row r="283" spans="1:9">
      <c r="A283" s="82">
        <v>282</v>
      </c>
      <c r="B283" s="82" t="s">
        <v>30</v>
      </c>
      <c r="C283" s="82">
        <v>2</v>
      </c>
    </row>
    <row r="284" spans="1:9">
      <c r="A284" s="82">
        <v>283</v>
      </c>
      <c r="B284" s="82" t="s">
        <v>30</v>
      </c>
      <c r="C284" s="82">
        <v>3</v>
      </c>
      <c r="I284" s="91" t="s">
        <v>399</v>
      </c>
    </row>
    <row r="285" spans="1:9">
      <c r="A285" s="82">
        <v>284</v>
      </c>
      <c r="B285" s="82" t="s">
        <v>30</v>
      </c>
      <c r="C285" s="82">
        <v>4</v>
      </c>
      <c r="I285" s="90" t="s">
        <v>400</v>
      </c>
    </row>
    <row r="286" spans="1:9">
      <c r="A286" s="82">
        <v>285</v>
      </c>
      <c r="B286" s="82" t="s">
        <v>30</v>
      </c>
      <c r="C286" s="82">
        <v>5</v>
      </c>
      <c r="I286" s="90" t="s">
        <v>401</v>
      </c>
    </row>
    <row r="287" spans="1:9">
      <c r="A287" s="82">
        <v>286</v>
      </c>
      <c r="B287" s="82" t="s">
        <v>30</v>
      </c>
      <c r="C287" s="82">
        <v>6</v>
      </c>
      <c r="I287" s="90" t="s">
        <v>402</v>
      </c>
    </row>
    <row r="288" spans="1:9">
      <c r="A288" s="82">
        <v>287</v>
      </c>
      <c r="B288" s="82" t="s">
        <v>30</v>
      </c>
      <c r="C288" s="82">
        <v>7</v>
      </c>
      <c r="I288" s="90" t="s">
        <v>403</v>
      </c>
    </row>
    <row r="289" spans="1:9">
      <c r="A289" s="82">
        <v>288</v>
      </c>
      <c r="B289" s="82" t="s">
        <v>30</v>
      </c>
      <c r="C289" s="82">
        <v>8</v>
      </c>
      <c r="I289" s="90" t="s">
        <v>404</v>
      </c>
    </row>
    <row r="290" spans="1:9">
      <c r="A290" s="82">
        <v>289</v>
      </c>
      <c r="B290" s="82" t="s">
        <v>30</v>
      </c>
      <c r="C290" s="82">
        <v>9</v>
      </c>
      <c r="I290" s="90" t="s">
        <v>405</v>
      </c>
    </row>
    <row r="291" spans="1:9">
      <c r="A291" s="82">
        <v>290</v>
      </c>
      <c r="B291" s="82" t="s">
        <v>30</v>
      </c>
      <c r="C291" s="82">
        <v>10</v>
      </c>
      <c r="I291" s="90" t="s">
        <v>403</v>
      </c>
    </row>
    <row r="292" spans="1:9">
      <c r="A292" s="82">
        <v>291</v>
      </c>
      <c r="B292" s="82" t="s">
        <v>30</v>
      </c>
      <c r="C292" s="82">
        <v>11</v>
      </c>
      <c r="I292" s="90" t="s">
        <v>403</v>
      </c>
    </row>
    <row r="293" spans="1:9">
      <c r="A293" s="82">
        <v>292</v>
      </c>
      <c r="B293" s="82" t="s">
        <v>30</v>
      </c>
      <c r="C293" s="82">
        <v>12</v>
      </c>
      <c r="I293" s="90" t="s">
        <v>403</v>
      </c>
    </row>
    <row r="294" spans="1:9">
      <c r="A294" s="82">
        <v>293</v>
      </c>
      <c r="B294" s="82" t="s">
        <v>30</v>
      </c>
      <c r="C294" s="82">
        <v>13</v>
      </c>
      <c r="I294" s="90" t="s">
        <v>403</v>
      </c>
    </row>
    <row r="295" spans="1:9">
      <c r="A295" s="82">
        <v>294</v>
      </c>
      <c r="B295" s="82" t="s">
        <v>30</v>
      </c>
      <c r="C295" s="82">
        <v>14</v>
      </c>
      <c r="I295" s="90" t="s">
        <v>406</v>
      </c>
    </row>
    <row r="296" spans="1:9">
      <c r="A296" s="82">
        <v>295</v>
      </c>
      <c r="B296" s="82" t="s">
        <v>30</v>
      </c>
      <c r="C296" s="82">
        <v>15</v>
      </c>
      <c r="I296" s="90" t="s">
        <v>407</v>
      </c>
    </row>
    <row r="297" spans="1:9">
      <c r="A297" s="82">
        <v>296</v>
      </c>
      <c r="B297" s="82" t="s">
        <v>31</v>
      </c>
      <c r="C297" s="82">
        <v>1</v>
      </c>
      <c r="I297" s="90" t="s">
        <v>408</v>
      </c>
    </row>
    <row r="298" spans="1:9">
      <c r="A298" s="82">
        <v>297</v>
      </c>
      <c r="B298" s="82" t="s">
        <v>31</v>
      </c>
      <c r="C298" s="82">
        <v>2</v>
      </c>
      <c r="I298" s="90" t="s">
        <v>409</v>
      </c>
    </row>
    <row r="299" spans="1:9">
      <c r="A299" s="82">
        <v>298</v>
      </c>
      <c r="B299" s="82" t="s">
        <v>31</v>
      </c>
      <c r="C299" s="82">
        <v>3</v>
      </c>
      <c r="I299" s="90" t="s">
        <v>410</v>
      </c>
    </row>
    <row r="300" spans="1:9">
      <c r="A300" s="82">
        <v>299</v>
      </c>
      <c r="B300" s="82" t="s">
        <v>31</v>
      </c>
      <c r="C300" s="82">
        <v>4</v>
      </c>
      <c r="I300" s="90" t="s">
        <v>411</v>
      </c>
    </row>
    <row r="301" spans="1:9">
      <c r="A301" s="82">
        <v>300</v>
      </c>
      <c r="B301" s="82" t="s">
        <v>31</v>
      </c>
      <c r="C301" s="82">
        <v>5</v>
      </c>
      <c r="I301" s="90" t="s">
        <v>412</v>
      </c>
    </row>
    <row r="302" spans="1:9">
      <c r="A302" s="82">
        <v>301</v>
      </c>
      <c r="B302" s="82" t="s">
        <v>31</v>
      </c>
      <c r="C302" s="82">
        <v>6</v>
      </c>
      <c r="I302" s="90" t="s">
        <v>413</v>
      </c>
    </row>
    <row r="303" spans="1:9">
      <c r="A303" s="82">
        <v>302</v>
      </c>
      <c r="B303" s="82" t="s">
        <v>31</v>
      </c>
      <c r="C303" s="82">
        <v>7</v>
      </c>
    </row>
    <row r="304" spans="1:9">
      <c r="A304" s="82">
        <v>303</v>
      </c>
      <c r="B304" s="82" t="s">
        <v>31</v>
      </c>
      <c r="C304" s="82">
        <v>8</v>
      </c>
    </row>
    <row r="305" spans="1:3">
      <c r="A305" s="82">
        <v>304</v>
      </c>
      <c r="B305" s="82" t="s">
        <v>31</v>
      </c>
      <c r="C305" s="82">
        <v>9</v>
      </c>
    </row>
    <row r="306" spans="1:3">
      <c r="A306" s="82">
        <v>305</v>
      </c>
      <c r="B306" s="82" t="s">
        <v>31</v>
      </c>
      <c r="C306" s="82">
        <v>10</v>
      </c>
    </row>
    <row r="307" spans="1:3">
      <c r="A307" s="82">
        <v>306</v>
      </c>
      <c r="B307" s="82" t="s">
        <v>32</v>
      </c>
      <c r="C307" s="82">
        <v>1</v>
      </c>
    </row>
    <row r="308" spans="1:3">
      <c r="A308" s="82">
        <v>307</v>
      </c>
      <c r="B308" s="82" t="s">
        <v>32</v>
      </c>
      <c r="C308" s="82">
        <v>2</v>
      </c>
    </row>
    <row r="309" spans="1:3">
      <c r="A309" s="82">
        <v>308</v>
      </c>
      <c r="B309" s="82" t="s">
        <v>32</v>
      </c>
      <c r="C309" s="82">
        <v>3</v>
      </c>
    </row>
    <row r="310" spans="1:3">
      <c r="A310" s="82">
        <v>309</v>
      </c>
      <c r="B310" s="82" t="s">
        <v>32</v>
      </c>
      <c r="C310" s="82">
        <v>4</v>
      </c>
    </row>
    <row r="311" spans="1:3">
      <c r="A311" s="82">
        <v>310</v>
      </c>
      <c r="B311" s="82" t="s">
        <v>32</v>
      </c>
      <c r="C311" s="82">
        <v>5</v>
      </c>
    </row>
    <row r="312" spans="1:3">
      <c r="A312" s="82">
        <v>311</v>
      </c>
      <c r="B312" s="82" t="s">
        <v>32</v>
      </c>
      <c r="C312" s="82">
        <v>6</v>
      </c>
    </row>
    <row r="313" spans="1:3">
      <c r="A313" s="82">
        <v>312</v>
      </c>
      <c r="B313" s="82" t="s">
        <v>32</v>
      </c>
      <c r="C313" s="82">
        <v>7</v>
      </c>
    </row>
    <row r="314" spans="1:3">
      <c r="A314" s="82">
        <v>313</v>
      </c>
      <c r="B314" s="82" t="s">
        <v>32</v>
      </c>
      <c r="C314" s="82">
        <v>8</v>
      </c>
    </row>
    <row r="315" spans="1:3">
      <c r="A315" s="82">
        <v>314</v>
      </c>
      <c r="B315" s="82" t="s">
        <v>32</v>
      </c>
      <c r="C315" s="82">
        <v>9</v>
      </c>
    </row>
    <row r="316" spans="1:3">
      <c r="A316" s="82">
        <v>315</v>
      </c>
      <c r="B316" s="82" t="s">
        <v>32</v>
      </c>
      <c r="C316" s="82">
        <v>10</v>
      </c>
    </row>
    <row r="317" spans="1:3">
      <c r="A317" s="82">
        <v>316</v>
      </c>
      <c r="B317" s="82" t="s">
        <v>32</v>
      </c>
      <c r="C317" s="82">
        <v>11</v>
      </c>
    </row>
    <row r="318" spans="1:3">
      <c r="A318" s="82">
        <v>317</v>
      </c>
      <c r="B318" s="82" t="s">
        <v>32</v>
      </c>
      <c r="C318" s="82">
        <v>12</v>
      </c>
    </row>
    <row r="319" spans="1:3">
      <c r="A319" s="82">
        <v>318</v>
      </c>
      <c r="B319" s="82" t="s">
        <v>32</v>
      </c>
      <c r="C319" s="82">
        <v>13</v>
      </c>
    </row>
    <row r="320" spans="1:3">
      <c r="A320" s="82">
        <v>319</v>
      </c>
      <c r="B320" s="82" t="s">
        <v>32</v>
      </c>
      <c r="C320" s="82">
        <v>14</v>
      </c>
    </row>
    <row r="321" spans="1:3">
      <c r="A321" s="82">
        <v>320</v>
      </c>
      <c r="B321" s="82" t="s">
        <v>32</v>
      </c>
      <c r="C321" s="82">
        <v>15</v>
      </c>
    </row>
    <row r="322" spans="1:3">
      <c r="A322" s="82">
        <v>321</v>
      </c>
      <c r="B322" s="82" t="s">
        <v>32</v>
      </c>
      <c r="C322" s="82">
        <v>16</v>
      </c>
    </row>
    <row r="323" spans="1:3">
      <c r="A323" s="82">
        <v>322</v>
      </c>
      <c r="B323" s="82" t="s">
        <v>32</v>
      </c>
      <c r="C323" s="82">
        <v>17</v>
      </c>
    </row>
    <row r="324" spans="1:3">
      <c r="A324" s="82">
        <v>323</v>
      </c>
      <c r="B324" s="82" t="s">
        <v>32</v>
      </c>
      <c r="C324" s="82">
        <v>18</v>
      </c>
    </row>
    <row r="325" spans="1:3">
      <c r="A325" s="82">
        <v>324</v>
      </c>
      <c r="B325" s="82" t="s">
        <v>32</v>
      </c>
      <c r="C325" s="82">
        <v>19</v>
      </c>
    </row>
    <row r="326" spans="1:3">
      <c r="A326" s="82">
        <v>325</v>
      </c>
      <c r="B326" s="82" t="s">
        <v>32</v>
      </c>
      <c r="C326" s="82">
        <v>20</v>
      </c>
    </row>
    <row r="327" spans="1:3">
      <c r="A327" s="82">
        <v>326</v>
      </c>
      <c r="B327" s="82" t="s">
        <v>32</v>
      </c>
      <c r="C327" s="82">
        <v>21</v>
      </c>
    </row>
    <row r="328" spans="1:3">
      <c r="A328" s="82">
        <v>327</v>
      </c>
      <c r="B328" s="82" t="s">
        <v>32</v>
      </c>
      <c r="C328" s="82">
        <v>22</v>
      </c>
    </row>
    <row r="329" spans="1:3">
      <c r="A329" s="82">
        <v>328</v>
      </c>
      <c r="B329" s="82" t="s">
        <v>32</v>
      </c>
      <c r="C329" s="82">
        <v>23</v>
      </c>
    </row>
    <row r="330" spans="1:3">
      <c r="A330" s="82">
        <v>329</v>
      </c>
      <c r="B330" s="82" t="s">
        <v>32</v>
      </c>
      <c r="C330" s="82">
        <v>24</v>
      </c>
    </row>
    <row r="331" spans="1:3">
      <c r="A331" s="82">
        <v>330</v>
      </c>
      <c r="B331" s="82" t="s">
        <v>32</v>
      </c>
      <c r="C331" s="82">
        <v>25</v>
      </c>
    </row>
    <row r="332" spans="1:3">
      <c r="A332" s="82">
        <v>331</v>
      </c>
      <c r="B332" s="82" t="s">
        <v>33</v>
      </c>
      <c r="C332" s="82">
        <v>1</v>
      </c>
    </row>
    <row r="333" spans="1:3">
      <c r="A333" s="82">
        <v>332</v>
      </c>
      <c r="B333" s="82" t="s">
        <v>33</v>
      </c>
      <c r="C333" s="82">
        <v>2</v>
      </c>
    </row>
    <row r="334" spans="1:3">
      <c r="A334" s="82">
        <v>333</v>
      </c>
      <c r="B334" s="82" t="s">
        <v>33</v>
      </c>
      <c r="C334" s="82">
        <v>3</v>
      </c>
    </row>
    <row r="335" spans="1:3">
      <c r="A335" s="82">
        <v>334</v>
      </c>
      <c r="B335" s="82" t="s">
        <v>33</v>
      </c>
      <c r="C335" s="82">
        <v>4</v>
      </c>
    </row>
    <row r="336" spans="1:3">
      <c r="A336" s="82">
        <v>335</v>
      </c>
      <c r="B336" s="82" t="s">
        <v>33</v>
      </c>
      <c r="C336" s="82">
        <v>5</v>
      </c>
    </row>
    <row r="337" spans="1:4">
      <c r="A337" s="82">
        <v>336</v>
      </c>
      <c r="B337" s="82" t="s">
        <v>33</v>
      </c>
      <c r="C337" s="82">
        <v>6</v>
      </c>
    </row>
    <row r="338" spans="1:4">
      <c r="A338" s="82">
        <v>337</v>
      </c>
      <c r="B338" s="82" t="s">
        <v>33</v>
      </c>
      <c r="C338" s="82">
        <v>7</v>
      </c>
    </row>
    <row r="339" spans="1:4">
      <c r="A339" s="82">
        <v>338</v>
      </c>
      <c r="B339" s="82" t="s">
        <v>33</v>
      </c>
      <c r="C339" s="82">
        <v>8</v>
      </c>
    </row>
    <row r="340" spans="1:4">
      <c r="A340" s="82">
        <v>339</v>
      </c>
      <c r="B340" s="82" t="s">
        <v>33</v>
      </c>
      <c r="C340" s="82">
        <v>9</v>
      </c>
    </row>
    <row r="341" spans="1:4">
      <c r="A341" s="82">
        <v>340</v>
      </c>
      <c r="B341" s="82" t="s">
        <v>33</v>
      </c>
      <c r="C341" s="82">
        <v>10</v>
      </c>
    </row>
    <row r="342" spans="1:4">
      <c r="A342" s="82">
        <v>341</v>
      </c>
      <c r="B342" s="82" t="s">
        <v>33</v>
      </c>
      <c r="C342" s="82">
        <v>11</v>
      </c>
    </row>
    <row r="343" spans="1:4">
      <c r="A343" s="82">
        <v>342</v>
      </c>
      <c r="B343" s="82" t="s">
        <v>33</v>
      </c>
      <c r="C343" s="82">
        <v>12</v>
      </c>
    </row>
    <row r="344" spans="1:4">
      <c r="A344" s="82">
        <v>343</v>
      </c>
      <c r="B344" s="82" t="s">
        <v>33</v>
      </c>
      <c r="C344" s="82">
        <v>13</v>
      </c>
    </row>
    <row r="345" spans="1:4">
      <c r="A345" s="82">
        <v>344</v>
      </c>
      <c r="B345" s="82" t="s">
        <v>33</v>
      </c>
      <c r="C345" s="82">
        <v>14</v>
      </c>
    </row>
    <row r="346" spans="1:4">
      <c r="A346" s="82">
        <v>345</v>
      </c>
      <c r="B346" s="82" t="s">
        <v>33</v>
      </c>
      <c r="C346" s="82">
        <v>15</v>
      </c>
    </row>
    <row r="347" spans="1:4">
      <c r="A347" s="92">
        <v>346</v>
      </c>
      <c r="B347" s="92" t="s">
        <v>34</v>
      </c>
      <c r="C347" s="92">
        <v>1</v>
      </c>
      <c r="D347" s="93"/>
    </row>
    <row r="348" spans="1:4">
      <c r="A348" s="82">
        <v>347</v>
      </c>
      <c r="B348" s="82" t="s">
        <v>34</v>
      </c>
      <c r="C348" s="82">
        <v>2</v>
      </c>
    </row>
    <row r="349" spans="1:4">
      <c r="A349" s="82">
        <v>348</v>
      </c>
      <c r="B349" s="82" t="s">
        <v>34</v>
      </c>
      <c r="C349" s="82">
        <v>3</v>
      </c>
    </row>
    <row r="350" spans="1:4">
      <c r="A350" s="82">
        <v>349</v>
      </c>
      <c r="B350" s="82" t="s">
        <v>34</v>
      </c>
      <c r="C350" s="82">
        <v>4</v>
      </c>
    </row>
    <row r="351" spans="1:4">
      <c r="A351" s="82">
        <v>350</v>
      </c>
      <c r="B351" s="82" t="s">
        <v>34</v>
      </c>
      <c r="C351" s="82">
        <v>5</v>
      </c>
    </row>
    <row r="352" spans="1:4">
      <c r="A352" s="82">
        <v>351</v>
      </c>
      <c r="B352" s="82" t="s">
        <v>34</v>
      </c>
      <c r="C352" s="82">
        <v>6</v>
      </c>
    </row>
    <row r="353" spans="1:3">
      <c r="A353" s="82">
        <v>352</v>
      </c>
      <c r="B353" s="82" t="s">
        <v>34</v>
      </c>
      <c r="C353" s="82">
        <v>7</v>
      </c>
    </row>
    <row r="354" spans="1:3">
      <c r="A354" s="82">
        <v>353</v>
      </c>
      <c r="B354" s="82" t="s">
        <v>34</v>
      </c>
      <c r="C354" s="82">
        <v>8</v>
      </c>
    </row>
    <row r="355" spans="1:3">
      <c r="A355" s="82">
        <v>354</v>
      </c>
      <c r="B355" s="82" t="s">
        <v>34</v>
      </c>
      <c r="C355" s="82">
        <v>9</v>
      </c>
    </row>
    <row r="356" spans="1:3">
      <c r="A356" s="82">
        <v>355</v>
      </c>
      <c r="B356" s="82" t="s">
        <v>34</v>
      </c>
      <c r="C356" s="82">
        <v>10</v>
      </c>
    </row>
    <row r="357" spans="1:3">
      <c r="A357" s="82">
        <v>356</v>
      </c>
      <c r="B357" s="82" t="s">
        <v>35</v>
      </c>
      <c r="C357" s="82">
        <v>1</v>
      </c>
    </row>
    <row r="358" spans="1:3">
      <c r="A358" s="82">
        <v>357</v>
      </c>
      <c r="B358" s="82" t="s">
        <v>35</v>
      </c>
      <c r="C358" s="82">
        <v>2</v>
      </c>
    </row>
    <row r="359" spans="1:3">
      <c r="A359" s="82">
        <v>358</v>
      </c>
      <c r="B359" s="82" t="s">
        <v>35</v>
      </c>
      <c r="C359" s="82">
        <v>3</v>
      </c>
    </row>
    <row r="360" spans="1:3">
      <c r="A360" s="82">
        <v>359</v>
      </c>
      <c r="B360" s="82" t="s">
        <v>35</v>
      </c>
      <c r="C360" s="82">
        <v>4</v>
      </c>
    </row>
    <row r="361" spans="1:3">
      <c r="A361" s="82">
        <v>360</v>
      </c>
      <c r="B361" s="82" t="s">
        <v>35</v>
      </c>
      <c r="C361" s="82">
        <v>5</v>
      </c>
    </row>
    <row r="362" spans="1:3">
      <c r="A362" s="82">
        <v>361</v>
      </c>
      <c r="B362" s="82" t="s">
        <v>35</v>
      </c>
      <c r="C362" s="82">
        <v>6</v>
      </c>
    </row>
    <row r="363" spans="1:3">
      <c r="A363" s="82">
        <v>362</v>
      </c>
      <c r="B363" s="82" t="s">
        <v>35</v>
      </c>
      <c r="C363" s="82">
        <v>7</v>
      </c>
    </row>
    <row r="364" spans="1:3">
      <c r="A364" s="82">
        <v>363</v>
      </c>
      <c r="B364" s="82" t="s">
        <v>35</v>
      </c>
      <c r="C364" s="82">
        <v>8</v>
      </c>
    </row>
    <row r="365" spans="1:3">
      <c r="A365" s="82">
        <v>364</v>
      </c>
      <c r="B365" s="82" t="s">
        <v>35</v>
      </c>
      <c r="C365" s="82">
        <v>9</v>
      </c>
    </row>
    <row r="366" spans="1:3">
      <c r="A366" s="82">
        <v>365</v>
      </c>
      <c r="B366" s="82" t="s">
        <v>35</v>
      </c>
      <c r="C366" s="82">
        <v>10</v>
      </c>
    </row>
    <row r="367" spans="1:3">
      <c r="A367" s="82">
        <v>366</v>
      </c>
      <c r="B367" s="82" t="s">
        <v>35</v>
      </c>
      <c r="C367" s="82">
        <v>11</v>
      </c>
    </row>
    <row r="368" spans="1:3">
      <c r="A368" s="82">
        <v>367</v>
      </c>
      <c r="B368" s="82" t="s">
        <v>35</v>
      </c>
      <c r="C368" s="82">
        <v>12</v>
      </c>
    </row>
    <row r="369" spans="1:4">
      <c r="A369" s="82">
        <v>368</v>
      </c>
      <c r="B369" s="82" t="s">
        <v>35</v>
      </c>
      <c r="C369" s="82">
        <v>13</v>
      </c>
    </row>
    <row r="370" spans="1:4">
      <c r="A370" s="82">
        <v>369</v>
      </c>
      <c r="B370" s="82" t="s">
        <v>35</v>
      </c>
      <c r="C370" s="82">
        <v>14</v>
      </c>
    </row>
    <row r="371" spans="1:4">
      <c r="A371" s="94">
        <v>370</v>
      </c>
      <c r="B371" s="94" t="s">
        <v>35</v>
      </c>
      <c r="C371" s="92">
        <v>15</v>
      </c>
      <c r="D371" s="93"/>
    </row>
    <row r="372" spans="1:4">
      <c r="A372" s="82">
        <v>371</v>
      </c>
      <c r="B372" s="82" t="s">
        <v>36</v>
      </c>
      <c r="C372" s="82">
        <v>1</v>
      </c>
    </row>
    <row r="373" spans="1:4">
      <c r="A373" s="82">
        <v>372</v>
      </c>
      <c r="B373" s="82" t="s">
        <v>36</v>
      </c>
      <c r="C373" s="82">
        <v>2</v>
      </c>
    </row>
    <row r="374" spans="1:4">
      <c r="A374" s="82">
        <v>373</v>
      </c>
      <c r="B374" s="82" t="s">
        <v>36</v>
      </c>
      <c r="C374" s="82">
        <v>3</v>
      </c>
    </row>
    <row r="375" spans="1:4">
      <c r="A375" s="82">
        <v>374</v>
      </c>
      <c r="B375" s="82" t="s">
        <v>36</v>
      </c>
      <c r="C375" s="82">
        <v>4</v>
      </c>
    </row>
    <row r="376" spans="1:4">
      <c r="A376" s="82">
        <v>375</v>
      </c>
      <c r="B376" s="82" t="s">
        <v>36</v>
      </c>
      <c r="C376" s="82">
        <v>5</v>
      </c>
    </row>
    <row r="377" spans="1:4">
      <c r="A377" s="82">
        <v>376</v>
      </c>
      <c r="B377" s="82" t="s">
        <v>36</v>
      </c>
      <c r="C377" s="82">
        <v>6</v>
      </c>
    </row>
    <row r="378" spans="1:4">
      <c r="A378" s="82">
        <v>377</v>
      </c>
      <c r="B378" s="82" t="s">
        <v>36</v>
      </c>
      <c r="C378" s="82">
        <v>7</v>
      </c>
    </row>
    <row r="379" spans="1:4">
      <c r="A379" s="82">
        <v>378</v>
      </c>
      <c r="B379" s="82" t="s">
        <v>36</v>
      </c>
      <c r="C379" s="82">
        <v>8</v>
      </c>
    </row>
    <row r="380" spans="1:4">
      <c r="A380" s="82">
        <v>379</v>
      </c>
      <c r="B380" s="82" t="s">
        <v>36</v>
      </c>
      <c r="C380" s="82">
        <v>9</v>
      </c>
    </row>
    <row r="381" spans="1:4">
      <c r="A381" s="82">
        <v>380</v>
      </c>
      <c r="B381" s="82" t="s">
        <v>36</v>
      </c>
      <c r="C381" s="82">
        <v>10</v>
      </c>
    </row>
    <row r="382" spans="1:4">
      <c r="A382" s="82">
        <v>381</v>
      </c>
      <c r="B382" s="82" t="s">
        <v>36</v>
      </c>
      <c r="C382" s="82">
        <v>11</v>
      </c>
    </row>
    <row r="383" spans="1:4">
      <c r="A383" s="82">
        <v>382</v>
      </c>
      <c r="B383" s="82" t="s">
        <v>36</v>
      </c>
      <c r="C383" s="82">
        <v>12</v>
      </c>
    </row>
    <row r="384" spans="1:4">
      <c r="A384" s="82">
        <v>383</v>
      </c>
      <c r="B384" s="82" t="s">
        <v>36</v>
      </c>
      <c r="C384" s="82">
        <v>13</v>
      </c>
    </row>
    <row r="385" spans="1:3">
      <c r="A385" s="82">
        <v>384</v>
      </c>
      <c r="B385" s="82" t="s">
        <v>36</v>
      </c>
      <c r="C385" s="82">
        <v>14</v>
      </c>
    </row>
    <row r="386" spans="1:3">
      <c r="A386" s="82">
        <v>385</v>
      </c>
      <c r="B386" s="82" t="s">
        <v>36</v>
      </c>
      <c r="C386" s="82">
        <v>15</v>
      </c>
    </row>
    <row r="387" spans="1:3">
      <c r="A387" s="82">
        <v>386</v>
      </c>
      <c r="B387" s="82" t="s">
        <v>37</v>
      </c>
      <c r="C387" s="82">
        <v>1</v>
      </c>
    </row>
    <row r="388" spans="1:3">
      <c r="A388" s="82">
        <v>387</v>
      </c>
      <c r="B388" s="82" t="s">
        <v>37</v>
      </c>
      <c r="C388" s="82">
        <v>2</v>
      </c>
    </row>
    <row r="389" spans="1:3">
      <c r="A389" s="82">
        <v>388</v>
      </c>
      <c r="B389" s="82" t="s">
        <v>37</v>
      </c>
      <c r="C389" s="82">
        <v>3</v>
      </c>
    </row>
    <row r="390" spans="1:3">
      <c r="A390" s="82">
        <v>389</v>
      </c>
      <c r="B390" s="82" t="s">
        <v>37</v>
      </c>
      <c r="C390" s="82">
        <v>4</v>
      </c>
    </row>
    <row r="391" spans="1:3">
      <c r="A391" s="82">
        <v>390</v>
      </c>
      <c r="B391" s="82" t="s">
        <v>37</v>
      </c>
      <c r="C391" s="82">
        <v>5</v>
      </c>
    </row>
    <row r="392" spans="1:3">
      <c r="A392" s="82">
        <v>391</v>
      </c>
      <c r="B392" s="82" t="s">
        <v>37</v>
      </c>
      <c r="C392" s="82">
        <v>6</v>
      </c>
    </row>
    <row r="393" spans="1:3">
      <c r="A393" s="82">
        <v>392</v>
      </c>
      <c r="B393" s="82" t="s">
        <v>37</v>
      </c>
      <c r="C393" s="82">
        <v>7</v>
      </c>
    </row>
    <row r="394" spans="1:3">
      <c r="A394" s="82">
        <v>393</v>
      </c>
      <c r="B394" s="82" t="s">
        <v>37</v>
      </c>
      <c r="C394" s="82">
        <v>8</v>
      </c>
    </row>
    <row r="395" spans="1:3">
      <c r="A395" s="82">
        <v>394</v>
      </c>
      <c r="B395" s="82" t="s">
        <v>37</v>
      </c>
      <c r="C395" s="82">
        <v>9</v>
      </c>
    </row>
    <row r="396" spans="1:3">
      <c r="A396" s="82">
        <v>395</v>
      </c>
      <c r="B396" s="82" t="s">
        <v>37</v>
      </c>
      <c r="C396" s="82">
        <v>10</v>
      </c>
    </row>
    <row r="397" spans="1:3">
      <c r="A397" s="82">
        <v>396</v>
      </c>
      <c r="B397" s="82" t="s">
        <v>37</v>
      </c>
      <c r="C397" s="82">
        <v>11</v>
      </c>
    </row>
    <row r="398" spans="1:3">
      <c r="A398" s="82">
        <v>397</v>
      </c>
      <c r="B398" s="82" t="s">
        <v>37</v>
      </c>
      <c r="C398" s="82">
        <v>12</v>
      </c>
    </row>
    <row r="399" spans="1:3">
      <c r="A399" s="82">
        <v>398</v>
      </c>
      <c r="B399" s="82" t="s">
        <v>37</v>
      </c>
      <c r="C399" s="82">
        <v>13</v>
      </c>
    </row>
    <row r="400" spans="1:3">
      <c r="A400" s="82">
        <v>399</v>
      </c>
      <c r="B400" s="82" t="s">
        <v>37</v>
      </c>
      <c r="C400" s="82">
        <v>14</v>
      </c>
    </row>
    <row r="401" spans="1:8">
      <c r="A401" s="82">
        <v>400</v>
      </c>
      <c r="B401" s="82" t="s">
        <v>37</v>
      </c>
      <c r="C401" s="82">
        <v>15</v>
      </c>
    </row>
    <row r="402" spans="1:8">
      <c r="A402" s="82">
        <v>401</v>
      </c>
      <c r="B402" s="82" t="s">
        <v>37</v>
      </c>
      <c r="C402" s="82">
        <v>16</v>
      </c>
    </row>
    <row r="403" spans="1:8">
      <c r="A403" s="82">
        <v>402</v>
      </c>
      <c r="B403" s="82" t="s">
        <v>37</v>
      </c>
      <c r="C403" s="82">
        <v>17</v>
      </c>
    </row>
    <row r="404" spans="1:8">
      <c r="A404" s="82">
        <v>403</v>
      </c>
      <c r="B404" s="82" t="s">
        <v>37</v>
      </c>
      <c r="C404" s="82">
        <v>18</v>
      </c>
    </row>
    <row r="405" spans="1:8">
      <c r="A405" s="82">
        <v>404</v>
      </c>
      <c r="B405" s="82" t="s">
        <v>37</v>
      </c>
      <c r="C405" s="82">
        <v>19</v>
      </c>
    </row>
    <row r="406" spans="1:8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>
      <c r="A407" s="82">
        <v>406</v>
      </c>
      <c r="B407" s="82" t="s">
        <v>38</v>
      </c>
      <c r="C407" s="82">
        <v>1</v>
      </c>
    </row>
    <row r="408" spans="1:8">
      <c r="A408" s="82">
        <v>407</v>
      </c>
      <c r="B408" s="82" t="s">
        <v>38</v>
      </c>
      <c r="C408" s="82">
        <v>2</v>
      </c>
    </row>
    <row r="409" spans="1:8">
      <c r="A409" s="82">
        <v>408</v>
      </c>
      <c r="B409" s="82" t="s">
        <v>38</v>
      </c>
      <c r="C409" s="82">
        <v>3</v>
      </c>
    </row>
    <row r="410" spans="1:8">
      <c r="A410" s="82">
        <v>409</v>
      </c>
      <c r="B410" s="82" t="s">
        <v>38</v>
      </c>
      <c r="C410" s="82">
        <v>4</v>
      </c>
    </row>
    <row r="411" spans="1:8">
      <c r="A411" s="82">
        <v>410</v>
      </c>
      <c r="B411" s="82" t="s">
        <v>38</v>
      </c>
      <c r="C411" s="82">
        <v>5</v>
      </c>
    </row>
    <row r="412" spans="1:8">
      <c r="A412" s="82">
        <v>411</v>
      </c>
      <c r="B412" s="82" t="s">
        <v>38</v>
      </c>
      <c r="C412" s="82">
        <v>6</v>
      </c>
    </row>
    <row r="413" spans="1:8">
      <c r="A413" s="82">
        <v>412</v>
      </c>
      <c r="B413" s="82" t="s">
        <v>38</v>
      </c>
      <c r="C413" s="82">
        <v>7</v>
      </c>
    </row>
    <row r="414" spans="1:8">
      <c r="A414" s="82">
        <v>413</v>
      </c>
      <c r="B414" s="82" t="s">
        <v>38</v>
      </c>
      <c r="C414" s="82">
        <v>8</v>
      </c>
    </row>
    <row r="415" spans="1:8">
      <c r="A415" s="82">
        <v>414</v>
      </c>
      <c r="B415" s="82" t="s">
        <v>38</v>
      </c>
      <c r="C415" s="82">
        <v>9</v>
      </c>
    </row>
    <row r="416" spans="1:8">
      <c r="A416" s="82">
        <v>415</v>
      </c>
      <c r="B416" s="82" t="s">
        <v>38</v>
      </c>
      <c r="C416" s="82">
        <v>10</v>
      </c>
    </row>
    <row r="417" spans="1:3">
      <c r="A417" s="82">
        <v>416</v>
      </c>
      <c r="B417" s="82" t="s">
        <v>39</v>
      </c>
      <c r="C417" s="82">
        <v>1</v>
      </c>
    </row>
    <row r="418" spans="1:3">
      <c r="A418" s="82">
        <v>417</v>
      </c>
      <c r="B418" s="82" t="s">
        <v>39</v>
      </c>
      <c r="C418" s="82">
        <v>2</v>
      </c>
    </row>
    <row r="419" spans="1:3">
      <c r="A419" s="82">
        <v>418</v>
      </c>
      <c r="B419" s="82" t="s">
        <v>39</v>
      </c>
      <c r="C419" s="82">
        <v>3</v>
      </c>
    </row>
    <row r="420" spans="1:3">
      <c r="A420" s="82">
        <v>419</v>
      </c>
      <c r="B420" s="82" t="s">
        <v>39</v>
      </c>
      <c r="C420" s="82">
        <v>4</v>
      </c>
    </row>
    <row r="421" spans="1:3">
      <c r="A421" s="82">
        <v>420</v>
      </c>
      <c r="B421" s="82" t="s">
        <v>39</v>
      </c>
      <c r="C421" s="82">
        <v>5</v>
      </c>
    </row>
    <row r="422" spans="1:3">
      <c r="A422" s="82">
        <v>421</v>
      </c>
      <c r="B422" s="82" t="s">
        <v>39</v>
      </c>
      <c r="C422" s="82">
        <v>6</v>
      </c>
    </row>
    <row r="423" spans="1:3">
      <c r="A423" s="82">
        <v>422</v>
      </c>
      <c r="B423" s="82" t="s">
        <v>39</v>
      </c>
      <c r="C423" s="82">
        <v>7</v>
      </c>
    </row>
    <row r="424" spans="1:3">
      <c r="A424" s="82">
        <v>423</v>
      </c>
      <c r="B424" s="82" t="s">
        <v>39</v>
      </c>
      <c r="C424" s="82">
        <v>8</v>
      </c>
    </row>
    <row r="425" spans="1:3">
      <c r="A425" s="82">
        <v>424</v>
      </c>
      <c r="B425" s="82" t="s">
        <v>39</v>
      </c>
      <c r="C425" s="82">
        <v>9</v>
      </c>
    </row>
    <row r="426" spans="1:3">
      <c r="A426" s="82">
        <v>425</v>
      </c>
      <c r="B426" s="82" t="s">
        <v>39</v>
      </c>
      <c r="C426" s="82">
        <v>10</v>
      </c>
    </row>
    <row r="427" spans="1:3">
      <c r="A427" s="82">
        <v>426</v>
      </c>
      <c r="B427" s="82" t="s">
        <v>39</v>
      </c>
      <c r="C427" s="82">
        <v>11</v>
      </c>
    </row>
    <row r="428" spans="1:3">
      <c r="A428" s="82">
        <v>427</v>
      </c>
      <c r="B428" s="82" t="s">
        <v>39</v>
      </c>
      <c r="C428" s="82">
        <v>12</v>
      </c>
    </row>
    <row r="429" spans="1:3">
      <c r="A429" s="82">
        <v>428</v>
      </c>
      <c r="B429" s="82" t="s">
        <v>39</v>
      </c>
      <c r="C429" s="82">
        <v>13</v>
      </c>
    </row>
    <row r="430" spans="1:3">
      <c r="A430" s="82">
        <v>429</v>
      </c>
      <c r="B430" s="82" t="s">
        <v>39</v>
      </c>
      <c r="C430" s="82">
        <v>14</v>
      </c>
    </row>
    <row r="431" spans="1:3">
      <c r="A431" s="82">
        <v>430</v>
      </c>
      <c r="B431" s="82" t="s">
        <v>39</v>
      </c>
      <c r="C431" s="82">
        <v>15</v>
      </c>
    </row>
    <row r="432" spans="1:3">
      <c r="A432" s="82">
        <v>431</v>
      </c>
      <c r="B432" s="82" t="s">
        <v>39</v>
      </c>
      <c r="C432" s="82">
        <v>16</v>
      </c>
    </row>
    <row r="433" spans="1:3">
      <c r="A433" s="82">
        <v>432</v>
      </c>
      <c r="B433" s="82" t="s">
        <v>39</v>
      </c>
      <c r="C433" s="82">
        <v>17</v>
      </c>
    </row>
    <row r="434" spans="1:3">
      <c r="A434" s="82">
        <v>433</v>
      </c>
      <c r="B434" s="82" t="s">
        <v>39</v>
      </c>
      <c r="C434" s="82">
        <v>18</v>
      </c>
    </row>
    <row r="435" spans="1:3">
      <c r="A435" s="82">
        <v>434</v>
      </c>
      <c r="B435" s="82" t="s">
        <v>39</v>
      </c>
      <c r="C435" s="82">
        <v>19</v>
      </c>
    </row>
    <row r="436" spans="1:3">
      <c r="A436" s="82">
        <v>435</v>
      </c>
      <c r="B436" s="82" t="s">
        <v>39</v>
      </c>
      <c r="C436" s="82">
        <v>20</v>
      </c>
    </row>
    <row r="437" spans="1:3">
      <c r="A437" s="82">
        <v>436</v>
      </c>
      <c r="B437" s="82" t="s">
        <v>39</v>
      </c>
      <c r="C437" s="82">
        <v>21</v>
      </c>
    </row>
    <row r="438" spans="1:3">
      <c r="A438" s="82">
        <v>437</v>
      </c>
      <c r="B438" s="82" t="s">
        <v>39</v>
      </c>
      <c r="C438" s="82">
        <v>22</v>
      </c>
    </row>
    <row r="439" spans="1:3">
      <c r="A439" s="82">
        <v>438</v>
      </c>
      <c r="B439" s="82" t="s">
        <v>39</v>
      </c>
      <c r="C439" s="82">
        <v>23</v>
      </c>
    </row>
    <row r="440" spans="1:3">
      <c r="A440" s="82">
        <v>439</v>
      </c>
      <c r="B440" s="82" t="s">
        <v>39</v>
      </c>
      <c r="C440" s="82">
        <v>24</v>
      </c>
    </row>
    <row r="441" spans="1:3">
      <c r="A441" s="82">
        <v>440</v>
      </c>
      <c r="B441" s="82" t="s">
        <v>39</v>
      </c>
      <c r="C441" s="82">
        <v>25</v>
      </c>
    </row>
    <row r="442" spans="1:3">
      <c r="A442" s="82">
        <v>441</v>
      </c>
      <c r="B442" s="82" t="s">
        <v>39</v>
      </c>
      <c r="C442" s="82">
        <v>26</v>
      </c>
    </row>
    <row r="443" spans="1:3">
      <c r="A443" s="82">
        <v>442</v>
      </c>
      <c r="B443" s="82" t="s">
        <v>39</v>
      </c>
      <c r="C443" s="82">
        <v>27</v>
      </c>
    </row>
    <row r="444" spans="1:3">
      <c r="A444" s="82">
        <v>443</v>
      </c>
      <c r="B444" s="82" t="s">
        <v>39</v>
      </c>
      <c r="C444" s="82">
        <v>28</v>
      </c>
    </row>
    <row r="445" spans="1:3">
      <c r="A445" s="82">
        <v>444</v>
      </c>
      <c r="B445" s="82" t="s">
        <v>39</v>
      </c>
      <c r="C445" s="82">
        <v>29</v>
      </c>
    </row>
    <row r="446" spans="1:3">
      <c r="A446" s="82">
        <v>445</v>
      </c>
      <c r="B446" s="82" t="s">
        <v>39</v>
      </c>
      <c r="C446" s="82">
        <v>30</v>
      </c>
    </row>
    <row r="447" spans="1:3">
      <c r="A447" s="82">
        <v>446</v>
      </c>
      <c r="B447" s="82" t="s">
        <v>40</v>
      </c>
      <c r="C447" s="82">
        <v>1</v>
      </c>
    </row>
    <row r="448" spans="1:3">
      <c r="A448" s="82">
        <v>447</v>
      </c>
      <c r="B448" s="82" t="s">
        <v>40</v>
      </c>
      <c r="C448" s="82">
        <v>2</v>
      </c>
    </row>
    <row r="449" spans="1:3">
      <c r="A449" s="82">
        <v>448</v>
      </c>
      <c r="B449" s="82" t="s">
        <v>40</v>
      </c>
      <c r="C449" s="82">
        <v>3</v>
      </c>
    </row>
    <row r="450" spans="1:3">
      <c r="A450" s="82">
        <v>449</v>
      </c>
      <c r="B450" s="82" t="s">
        <v>40</v>
      </c>
      <c r="C450" s="82">
        <v>4</v>
      </c>
    </row>
    <row r="451" spans="1:3">
      <c r="A451" s="82">
        <v>450</v>
      </c>
      <c r="B451" s="82" t="s">
        <v>40</v>
      </c>
      <c r="C451" s="82">
        <v>5</v>
      </c>
    </row>
    <row r="452" spans="1:3">
      <c r="A452" s="82">
        <v>451</v>
      </c>
      <c r="B452" s="82" t="s">
        <v>40</v>
      </c>
      <c r="C452" s="82">
        <v>6</v>
      </c>
    </row>
    <row r="453" spans="1:3">
      <c r="A453" s="82">
        <v>452</v>
      </c>
      <c r="B453" s="82" t="s">
        <v>40</v>
      </c>
      <c r="C453" s="82">
        <v>7</v>
      </c>
    </row>
    <row r="454" spans="1:3">
      <c r="A454" s="82">
        <v>453</v>
      </c>
      <c r="B454" s="82" t="s">
        <v>40</v>
      </c>
      <c r="C454" s="82">
        <v>8</v>
      </c>
    </row>
    <row r="455" spans="1:3">
      <c r="A455" s="82">
        <v>454</v>
      </c>
      <c r="B455" s="82" t="s">
        <v>40</v>
      </c>
      <c r="C455" s="82">
        <v>9</v>
      </c>
    </row>
    <row r="456" spans="1:3">
      <c r="A456" s="82">
        <v>455</v>
      </c>
      <c r="B456" s="82" t="s">
        <v>40</v>
      </c>
      <c r="C456" s="82">
        <v>10</v>
      </c>
    </row>
    <row r="457" spans="1:3">
      <c r="A457" s="82">
        <v>456</v>
      </c>
      <c r="B457" s="82" t="s">
        <v>40</v>
      </c>
      <c r="C457" s="82">
        <v>11</v>
      </c>
    </row>
    <row r="458" spans="1:3">
      <c r="A458" s="82">
        <v>457</v>
      </c>
      <c r="B458" s="82" t="s">
        <v>40</v>
      </c>
      <c r="C458" s="82">
        <v>12</v>
      </c>
    </row>
    <row r="459" spans="1:3">
      <c r="A459" s="82">
        <v>458</v>
      </c>
      <c r="B459" s="82" t="s">
        <v>40</v>
      </c>
      <c r="C459" s="82">
        <v>13</v>
      </c>
    </row>
    <row r="460" spans="1:3">
      <c r="A460" s="82">
        <v>459</v>
      </c>
      <c r="B460" s="82" t="s">
        <v>40</v>
      </c>
      <c r="C460" s="82">
        <v>14</v>
      </c>
    </row>
    <row r="461" spans="1:3">
      <c r="A461" s="82">
        <v>460</v>
      </c>
      <c r="B461" s="82" t="s">
        <v>40</v>
      </c>
      <c r="C461" s="82">
        <v>15</v>
      </c>
    </row>
    <row r="462" spans="1:3">
      <c r="A462" s="82">
        <v>461</v>
      </c>
      <c r="B462" s="82" t="s">
        <v>40</v>
      </c>
      <c r="C462" s="82">
        <v>16</v>
      </c>
    </row>
    <row r="463" spans="1:3">
      <c r="A463" s="82">
        <v>462</v>
      </c>
      <c r="B463" s="82" t="s">
        <v>40</v>
      </c>
      <c r="C463" s="82">
        <v>17</v>
      </c>
    </row>
    <row r="464" spans="1:3">
      <c r="A464" s="82">
        <v>463</v>
      </c>
      <c r="B464" s="82" t="s">
        <v>40</v>
      </c>
      <c r="C464" s="82">
        <v>18</v>
      </c>
    </row>
    <row r="465" spans="1:3">
      <c r="A465" s="82">
        <v>464</v>
      </c>
      <c r="B465" s="82" t="s">
        <v>40</v>
      </c>
      <c r="C465" s="82">
        <v>19</v>
      </c>
    </row>
    <row r="466" spans="1:3">
      <c r="A466" s="82">
        <v>465</v>
      </c>
      <c r="B466" s="82" t="s">
        <v>40</v>
      </c>
      <c r="C466" s="82">
        <v>20</v>
      </c>
    </row>
    <row r="467" spans="1:3">
      <c r="A467" s="82">
        <v>466</v>
      </c>
      <c r="B467" s="82" t="s">
        <v>41</v>
      </c>
      <c r="C467" s="82">
        <v>1</v>
      </c>
    </row>
    <row r="468" spans="1:3">
      <c r="A468" s="82">
        <v>467</v>
      </c>
      <c r="B468" s="82" t="s">
        <v>41</v>
      </c>
      <c r="C468" s="82">
        <v>2</v>
      </c>
    </row>
    <row r="469" spans="1:3">
      <c r="A469" s="82">
        <v>468</v>
      </c>
      <c r="B469" s="82" t="s">
        <v>41</v>
      </c>
      <c r="C469" s="82">
        <v>3</v>
      </c>
    </row>
    <row r="470" spans="1:3">
      <c r="A470" s="82">
        <v>469</v>
      </c>
      <c r="B470" s="82" t="s">
        <v>41</v>
      </c>
      <c r="C470" s="82">
        <v>4</v>
      </c>
    </row>
    <row r="471" spans="1:3">
      <c r="A471" s="82">
        <v>470</v>
      </c>
      <c r="B471" s="82" t="s">
        <v>41</v>
      </c>
      <c r="C471" s="82">
        <v>5</v>
      </c>
    </row>
    <row r="472" spans="1:3">
      <c r="A472" s="82">
        <v>471</v>
      </c>
      <c r="B472" s="82" t="s">
        <v>41</v>
      </c>
      <c r="C472" s="82">
        <v>6</v>
      </c>
    </row>
    <row r="473" spans="1:3">
      <c r="A473" s="82">
        <v>472</v>
      </c>
      <c r="B473" s="82" t="s">
        <v>41</v>
      </c>
      <c r="C473" s="82">
        <v>7</v>
      </c>
    </row>
    <row r="474" spans="1:3">
      <c r="A474" s="82">
        <v>473</v>
      </c>
      <c r="B474" s="82" t="s">
        <v>41</v>
      </c>
      <c r="C474" s="82">
        <v>8</v>
      </c>
    </row>
    <row r="475" spans="1:3">
      <c r="A475" s="82">
        <v>474</v>
      </c>
      <c r="B475" s="82" t="s">
        <v>41</v>
      </c>
      <c r="C475" s="82">
        <v>9</v>
      </c>
    </row>
    <row r="476" spans="1:3">
      <c r="A476" s="82">
        <v>475</v>
      </c>
      <c r="B476" s="82" t="s">
        <v>41</v>
      </c>
      <c r="C476" s="82">
        <v>10</v>
      </c>
    </row>
    <row r="477" spans="1:3">
      <c r="A477" s="82">
        <v>476</v>
      </c>
      <c r="B477" s="82" t="s">
        <v>41</v>
      </c>
      <c r="C477" s="82">
        <v>11</v>
      </c>
    </row>
    <row r="478" spans="1:3">
      <c r="A478" s="82">
        <v>477</v>
      </c>
      <c r="B478" s="82" t="s">
        <v>41</v>
      </c>
      <c r="C478" s="82">
        <v>12</v>
      </c>
    </row>
    <row r="479" spans="1:3">
      <c r="A479" s="82">
        <v>478</v>
      </c>
      <c r="B479" s="82" t="s">
        <v>41</v>
      </c>
      <c r="C479" s="82">
        <v>13</v>
      </c>
    </row>
    <row r="480" spans="1:3">
      <c r="A480" s="82">
        <v>479</v>
      </c>
      <c r="B480" s="82" t="s">
        <v>41</v>
      </c>
      <c r="C480" s="82">
        <v>14</v>
      </c>
    </row>
    <row r="481" spans="1:3">
      <c r="A481" s="82">
        <v>480</v>
      </c>
      <c r="B481" s="82" t="s">
        <v>41</v>
      </c>
      <c r="C481" s="82">
        <v>15</v>
      </c>
    </row>
    <row r="482" spans="1:3">
      <c r="A482" s="82">
        <v>481</v>
      </c>
      <c r="B482" s="82" t="s">
        <v>41</v>
      </c>
      <c r="C482" s="82">
        <v>16</v>
      </c>
    </row>
    <row r="483" spans="1:3">
      <c r="A483" s="82">
        <v>482</v>
      </c>
      <c r="B483" s="82" t="s">
        <v>41</v>
      </c>
      <c r="C483" s="82">
        <v>17</v>
      </c>
    </row>
    <row r="484" spans="1:3">
      <c r="A484" s="82">
        <v>483</v>
      </c>
      <c r="B484" s="82" t="s">
        <v>41</v>
      </c>
      <c r="C484" s="82">
        <v>18</v>
      </c>
    </row>
    <row r="485" spans="1:3">
      <c r="A485" s="82">
        <v>484</v>
      </c>
      <c r="B485" s="82" t="s">
        <v>41</v>
      </c>
      <c r="C485" s="82">
        <v>19</v>
      </c>
    </row>
    <row r="486" spans="1:3">
      <c r="A486" s="82">
        <v>485</v>
      </c>
      <c r="B486" s="82" t="s">
        <v>41</v>
      </c>
      <c r="C486" s="82">
        <v>20</v>
      </c>
    </row>
    <row r="487" spans="1:3">
      <c r="A487" s="82">
        <v>486</v>
      </c>
      <c r="B487" s="82" t="s">
        <v>42</v>
      </c>
      <c r="C487" s="82">
        <v>1</v>
      </c>
    </row>
    <row r="488" spans="1:3">
      <c r="A488" s="82">
        <v>487</v>
      </c>
      <c r="B488" s="82" t="s">
        <v>42</v>
      </c>
      <c r="C488" s="82">
        <v>2</v>
      </c>
    </row>
    <row r="489" spans="1:3">
      <c r="A489" s="82">
        <v>488</v>
      </c>
      <c r="B489" s="82" t="s">
        <v>42</v>
      </c>
      <c r="C489" s="82">
        <v>3</v>
      </c>
    </row>
    <row r="490" spans="1:3">
      <c r="A490" s="82">
        <v>489</v>
      </c>
      <c r="B490" s="82" t="s">
        <v>42</v>
      </c>
      <c r="C490" s="82">
        <v>4</v>
      </c>
    </row>
    <row r="491" spans="1:3">
      <c r="A491" s="82">
        <v>490</v>
      </c>
      <c r="B491" s="82" t="s">
        <v>42</v>
      </c>
      <c r="C491" s="82">
        <v>5</v>
      </c>
    </row>
    <row r="492" spans="1:3">
      <c r="A492" s="82">
        <v>491</v>
      </c>
      <c r="B492" s="82" t="s">
        <v>42</v>
      </c>
      <c r="C492" s="82">
        <v>6</v>
      </c>
    </row>
    <row r="493" spans="1:3">
      <c r="A493" s="82">
        <v>492</v>
      </c>
      <c r="B493" s="82" t="s">
        <v>42</v>
      </c>
      <c r="C493" s="82">
        <v>7</v>
      </c>
    </row>
    <row r="494" spans="1:3">
      <c r="A494" s="82">
        <v>493</v>
      </c>
      <c r="B494" s="82" t="s">
        <v>42</v>
      </c>
      <c r="C494" s="82">
        <v>8</v>
      </c>
    </row>
    <row r="495" spans="1:3">
      <c r="A495" s="82">
        <v>494</v>
      </c>
      <c r="B495" s="82" t="s">
        <v>42</v>
      </c>
      <c r="C495" s="82">
        <v>9</v>
      </c>
    </row>
    <row r="496" spans="1:3">
      <c r="A496" s="82">
        <v>495</v>
      </c>
      <c r="B496" s="82" t="s">
        <v>42</v>
      </c>
      <c r="C496" s="82">
        <v>10</v>
      </c>
    </row>
    <row r="497" spans="1:3">
      <c r="A497" s="82">
        <v>496</v>
      </c>
      <c r="B497" s="82" t="s">
        <v>42</v>
      </c>
      <c r="C497" s="82">
        <v>11</v>
      </c>
    </row>
    <row r="498" spans="1:3">
      <c r="A498" s="82">
        <v>497</v>
      </c>
      <c r="B498" s="82" t="s">
        <v>42</v>
      </c>
      <c r="C498" s="82">
        <v>12</v>
      </c>
    </row>
    <row r="499" spans="1:3">
      <c r="A499" s="82">
        <v>498</v>
      </c>
      <c r="B499" s="82" t="s">
        <v>42</v>
      </c>
      <c r="C499" s="82">
        <v>13</v>
      </c>
    </row>
    <row r="500" spans="1:3">
      <c r="A500" s="82">
        <v>499</v>
      </c>
      <c r="B500" s="82" t="s">
        <v>42</v>
      </c>
      <c r="C500" s="82">
        <v>14</v>
      </c>
    </row>
    <row r="501" spans="1:3">
      <c r="A501" s="82">
        <v>500</v>
      </c>
      <c r="B501" s="82" t="s">
        <v>42</v>
      </c>
      <c r="C501" s="82">
        <v>15</v>
      </c>
    </row>
    <row r="502" spans="1:3">
      <c r="A502" s="82">
        <v>501</v>
      </c>
      <c r="B502" s="82" t="s">
        <v>42</v>
      </c>
      <c r="C502" s="82">
        <v>16</v>
      </c>
    </row>
    <row r="503" spans="1:3">
      <c r="A503" s="82">
        <v>502</v>
      </c>
      <c r="B503" s="82" t="s">
        <v>42</v>
      </c>
      <c r="C503" s="82">
        <v>17</v>
      </c>
    </row>
    <row r="504" spans="1:3">
      <c r="A504" s="82">
        <v>503</v>
      </c>
      <c r="B504" s="82" t="s">
        <v>42</v>
      </c>
      <c r="C504" s="82">
        <v>18</v>
      </c>
    </row>
    <row r="505" spans="1:3">
      <c r="A505" s="82">
        <v>504</v>
      </c>
      <c r="B505" s="82" t="s">
        <v>42</v>
      </c>
      <c r="C505" s="82">
        <v>19</v>
      </c>
    </row>
    <row r="506" spans="1:3">
      <c r="A506" s="82">
        <v>505</v>
      </c>
      <c r="B506" s="82" t="s">
        <v>42</v>
      </c>
      <c r="C506" s="82">
        <v>20</v>
      </c>
    </row>
    <row r="507" spans="1:3">
      <c r="A507" s="82">
        <v>506</v>
      </c>
      <c r="B507" s="82" t="s">
        <v>42</v>
      </c>
      <c r="C507" s="82">
        <v>21</v>
      </c>
    </row>
    <row r="508" spans="1:3">
      <c r="A508" s="82">
        <v>507</v>
      </c>
      <c r="B508" s="82" t="s">
        <v>42</v>
      </c>
      <c r="C508" s="82">
        <v>22</v>
      </c>
    </row>
    <row r="509" spans="1:3">
      <c r="A509" s="82">
        <v>508</v>
      </c>
      <c r="B509" s="82" t="s">
        <v>42</v>
      </c>
      <c r="C509" s="82">
        <v>23</v>
      </c>
    </row>
    <row r="510" spans="1:3">
      <c r="A510" s="82">
        <v>509</v>
      </c>
      <c r="B510" s="82" t="s">
        <v>42</v>
      </c>
      <c r="C510" s="82">
        <v>24</v>
      </c>
    </row>
    <row r="511" spans="1:3">
      <c r="A511" s="82">
        <v>510</v>
      </c>
      <c r="B511" s="82" t="s">
        <v>42</v>
      </c>
      <c r="C511" s="82">
        <v>25</v>
      </c>
    </row>
    <row r="512" spans="1:3">
      <c r="A512" s="82">
        <v>511</v>
      </c>
      <c r="B512" s="82" t="s">
        <v>42</v>
      </c>
      <c r="C512" s="82">
        <v>26</v>
      </c>
    </row>
    <row r="513" spans="1:3">
      <c r="A513" s="82">
        <v>512</v>
      </c>
      <c r="B513" s="82" t="s">
        <v>42</v>
      </c>
      <c r="C513" s="82">
        <v>27</v>
      </c>
    </row>
    <row r="514" spans="1:3">
      <c r="A514" s="82">
        <v>513</v>
      </c>
      <c r="B514" s="82" t="s">
        <v>42</v>
      </c>
      <c r="C514" s="82">
        <v>28</v>
      </c>
    </row>
    <row r="515" spans="1:3">
      <c r="A515" s="82">
        <v>514</v>
      </c>
      <c r="B515" s="82" t="s">
        <v>42</v>
      </c>
      <c r="C515" s="82">
        <v>29</v>
      </c>
    </row>
    <row r="516" spans="1:3">
      <c r="A516" s="82">
        <v>515</v>
      </c>
      <c r="B516" s="82" t="s">
        <v>42</v>
      </c>
      <c r="C516" s="82">
        <v>30</v>
      </c>
    </row>
    <row r="517" spans="1:3">
      <c r="A517" s="82">
        <v>516</v>
      </c>
      <c r="B517" s="82" t="s">
        <v>42</v>
      </c>
      <c r="C517" s="82">
        <v>31</v>
      </c>
    </row>
    <row r="518" spans="1:3">
      <c r="A518" s="82">
        <v>517</v>
      </c>
      <c r="B518" s="82" t="s">
        <v>42</v>
      </c>
      <c r="C518" s="82">
        <v>32</v>
      </c>
    </row>
    <row r="519" spans="1:3">
      <c r="A519" s="82">
        <v>518</v>
      </c>
      <c r="B519" s="82" t="s">
        <v>42</v>
      </c>
      <c r="C519" s="82">
        <v>33</v>
      </c>
    </row>
    <row r="520" spans="1:3">
      <c r="A520" s="82">
        <v>519</v>
      </c>
      <c r="B520" s="82" t="s">
        <v>42</v>
      </c>
      <c r="C520" s="82">
        <v>34</v>
      </c>
    </row>
    <row r="521" spans="1:3">
      <c r="A521" s="82">
        <v>520</v>
      </c>
      <c r="B521" s="82" t="s">
        <v>42</v>
      </c>
      <c r="C521" s="82">
        <v>35</v>
      </c>
    </row>
    <row r="522" spans="1:3">
      <c r="A522" s="82">
        <v>521</v>
      </c>
      <c r="B522" s="82" t="s">
        <v>42</v>
      </c>
      <c r="C522" s="82">
        <v>36</v>
      </c>
    </row>
    <row r="523" spans="1:3">
      <c r="A523" s="82">
        <v>522</v>
      </c>
      <c r="B523" s="82" t="s">
        <v>42</v>
      </c>
      <c r="C523" s="82">
        <v>37</v>
      </c>
    </row>
    <row r="524" spans="1:3">
      <c r="A524" s="82">
        <v>523</v>
      </c>
      <c r="B524" s="82" t="s">
        <v>42</v>
      </c>
      <c r="C524" s="82">
        <v>38</v>
      </c>
    </row>
    <row r="525" spans="1:3">
      <c r="A525" s="82">
        <v>524</v>
      </c>
      <c r="B525" s="82" t="s">
        <v>42</v>
      </c>
      <c r="C525" s="82">
        <v>39</v>
      </c>
    </row>
    <row r="526" spans="1:3">
      <c r="A526" s="82">
        <v>525</v>
      </c>
      <c r="B526" s="82" t="s">
        <v>42</v>
      </c>
      <c r="C526" s="82">
        <v>40</v>
      </c>
    </row>
    <row r="527" spans="1:3">
      <c r="A527" s="82">
        <v>526</v>
      </c>
      <c r="B527" s="82" t="s">
        <v>42</v>
      </c>
      <c r="C527" s="82">
        <v>41</v>
      </c>
    </row>
    <row r="528" spans="1:3">
      <c r="A528" s="82">
        <v>527</v>
      </c>
      <c r="B528" s="82" t="s">
        <v>42</v>
      </c>
      <c r="C528" s="82">
        <v>42</v>
      </c>
    </row>
    <row r="529" spans="1:3">
      <c r="A529" s="82">
        <v>528</v>
      </c>
      <c r="B529" s="82" t="s">
        <v>42</v>
      </c>
      <c r="C529" s="82">
        <v>43</v>
      </c>
    </row>
    <row r="530" spans="1:3">
      <c r="A530" s="82">
        <v>529</v>
      </c>
      <c r="B530" s="82" t="s">
        <v>42</v>
      </c>
      <c r="C530" s="82">
        <v>44</v>
      </c>
    </row>
    <row r="531" spans="1:3">
      <c r="A531" s="82">
        <v>530</v>
      </c>
      <c r="B531" s="82" t="s">
        <v>42</v>
      </c>
      <c r="C531" s="82">
        <v>45</v>
      </c>
    </row>
    <row r="532" spans="1:3">
      <c r="A532" s="82">
        <v>531</v>
      </c>
      <c r="B532" s="82" t="s">
        <v>42</v>
      </c>
      <c r="C532" s="82">
        <v>46</v>
      </c>
    </row>
    <row r="533" spans="1:3">
      <c r="A533" s="82">
        <v>532</v>
      </c>
      <c r="B533" s="82" t="s">
        <v>42</v>
      </c>
      <c r="C533" s="82">
        <v>47</v>
      </c>
    </row>
    <row r="534" spans="1:3">
      <c r="A534" s="82">
        <v>533</v>
      </c>
      <c r="B534" s="82" t="s">
        <v>42</v>
      </c>
      <c r="C534" s="82">
        <v>48</v>
      </c>
    </row>
    <row r="535" spans="1:3">
      <c r="A535" s="82">
        <v>534</v>
      </c>
      <c r="B535" s="82" t="s">
        <v>42</v>
      </c>
      <c r="C535" s="82">
        <v>49</v>
      </c>
    </row>
    <row r="536" spans="1:3">
      <c r="A536" s="82">
        <v>535</v>
      </c>
      <c r="B536" s="82" t="s">
        <v>42</v>
      </c>
      <c r="C536" s="82">
        <v>50</v>
      </c>
    </row>
    <row r="537" spans="1:3">
      <c r="A537" s="82">
        <v>536</v>
      </c>
      <c r="B537" s="82" t="s">
        <v>43</v>
      </c>
      <c r="C537" s="82">
        <v>1</v>
      </c>
    </row>
    <row r="538" spans="1:3">
      <c r="A538" s="82">
        <v>537</v>
      </c>
      <c r="B538" s="82" t="s">
        <v>43</v>
      </c>
      <c r="C538" s="82">
        <v>2</v>
      </c>
    </row>
    <row r="539" spans="1:3">
      <c r="A539" s="82">
        <v>538</v>
      </c>
      <c r="B539" s="82" t="s">
        <v>43</v>
      </c>
      <c r="C539" s="82">
        <v>3</v>
      </c>
    </row>
    <row r="540" spans="1:3">
      <c r="A540" s="82">
        <v>539</v>
      </c>
      <c r="B540" s="82" t="s">
        <v>43</v>
      </c>
      <c r="C540" s="82">
        <v>4</v>
      </c>
    </row>
    <row r="541" spans="1:3">
      <c r="A541" s="82">
        <v>540</v>
      </c>
      <c r="B541" s="82" t="s">
        <v>43</v>
      </c>
      <c r="C541" s="82">
        <v>5</v>
      </c>
    </row>
    <row r="542" spans="1:3">
      <c r="A542" s="82">
        <v>541</v>
      </c>
      <c r="B542" s="82" t="s">
        <v>43</v>
      </c>
      <c r="C542" s="82">
        <v>6</v>
      </c>
    </row>
    <row r="543" spans="1:3">
      <c r="A543" s="82">
        <v>542</v>
      </c>
      <c r="B543" s="82" t="s">
        <v>43</v>
      </c>
      <c r="C543" s="82">
        <v>7</v>
      </c>
    </row>
    <row r="544" spans="1:3">
      <c r="A544" s="82">
        <v>543</v>
      </c>
      <c r="B544" s="82" t="s">
        <v>43</v>
      </c>
      <c r="C544" s="82">
        <v>8</v>
      </c>
    </row>
    <row r="545" spans="1:3">
      <c r="A545" s="82">
        <v>544</v>
      </c>
      <c r="B545" s="82" t="s">
        <v>43</v>
      </c>
      <c r="C545" s="82">
        <v>9</v>
      </c>
    </row>
    <row r="546" spans="1:3">
      <c r="A546" s="82">
        <v>545</v>
      </c>
      <c r="B546" s="82" t="s">
        <v>43</v>
      </c>
      <c r="C546" s="82">
        <v>10</v>
      </c>
    </row>
    <row r="547" spans="1:3">
      <c r="A547" s="82">
        <v>546</v>
      </c>
      <c r="B547" s="82" t="s">
        <v>43</v>
      </c>
      <c r="C547" s="82">
        <v>11</v>
      </c>
    </row>
    <row r="548" spans="1:3">
      <c r="A548" s="82">
        <v>547</v>
      </c>
      <c r="B548" s="82" t="s">
        <v>43</v>
      </c>
      <c r="C548" s="82">
        <v>12</v>
      </c>
    </row>
    <row r="549" spans="1:3">
      <c r="A549" s="82">
        <v>548</v>
      </c>
      <c r="B549" s="82" t="s">
        <v>43</v>
      </c>
      <c r="C549" s="82">
        <v>13</v>
      </c>
    </row>
    <row r="550" spans="1:3">
      <c r="A550" s="82">
        <v>549</v>
      </c>
      <c r="B550" s="82" t="s">
        <v>43</v>
      </c>
      <c r="C550" s="82">
        <v>14</v>
      </c>
    </row>
    <row r="551" spans="1:3">
      <c r="A551" s="82">
        <v>550</v>
      </c>
      <c r="B551" s="82" t="s">
        <v>43</v>
      </c>
      <c r="C551" s="82">
        <v>15</v>
      </c>
    </row>
    <row r="552" spans="1:3">
      <c r="A552" s="82">
        <v>551</v>
      </c>
      <c r="B552" s="82" t="s">
        <v>44</v>
      </c>
      <c r="C552" s="82">
        <v>1</v>
      </c>
    </row>
    <row r="553" spans="1:3">
      <c r="A553" s="82">
        <v>552</v>
      </c>
      <c r="B553" s="82" t="s">
        <v>44</v>
      </c>
      <c r="C553" s="82">
        <v>2</v>
      </c>
    </row>
    <row r="554" spans="1:3">
      <c r="A554" s="82">
        <v>553</v>
      </c>
      <c r="B554" s="82" t="s">
        <v>44</v>
      </c>
      <c r="C554" s="82">
        <v>3</v>
      </c>
    </row>
    <row r="555" spans="1:3">
      <c r="A555" s="82">
        <v>554</v>
      </c>
      <c r="B555" s="82" t="s">
        <v>44</v>
      </c>
      <c r="C555" s="82">
        <v>4</v>
      </c>
    </row>
    <row r="556" spans="1:3">
      <c r="A556" s="82">
        <v>555</v>
      </c>
      <c r="B556" s="82" t="s">
        <v>44</v>
      </c>
      <c r="C556" s="82">
        <v>5</v>
      </c>
    </row>
    <row r="557" spans="1:3">
      <c r="A557" s="82">
        <v>556</v>
      </c>
      <c r="B557" s="82" t="s">
        <v>44</v>
      </c>
      <c r="C557" s="82">
        <v>6</v>
      </c>
    </row>
    <row r="558" spans="1:3">
      <c r="A558" s="82">
        <v>557</v>
      </c>
      <c r="B558" s="82" t="s">
        <v>44</v>
      </c>
      <c r="C558" s="82">
        <v>7</v>
      </c>
    </row>
    <row r="559" spans="1:3">
      <c r="A559" s="82">
        <v>558</v>
      </c>
      <c r="B559" s="82" t="s">
        <v>44</v>
      </c>
      <c r="C559" s="82">
        <v>8</v>
      </c>
    </row>
    <row r="560" spans="1:3">
      <c r="A560" s="82">
        <v>559</v>
      </c>
      <c r="B560" s="82" t="s">
        <v>44</v>
      </c>
      <c r="C560" s="82">
        <v>9</v>
      </c>
    </row>
    <row r="561" spans="1:3">
      <c r="A561" s="82">
        <v>560</v>
      </c>
      <c r="B561" s="82" t="s">
        <v>44</v>
      </c>
      <c r="C561" s="82">
        <v>10</v>
      </c>
    </row>
    <row r="562" spans="1:3">
      <c r="A562" s="82">
        <v>561</v>
      </c>
      <c r="B562" s="82" t="s">
        <v>44</v>
      </c>
      <c r="C562" s="82">
        <v>11</v>
      </c>
    </row>
    <row r="563" spans="1:3">
      <c r="A563" s="82">
        <v>562</v>
      </c>
      <c r="B563" s="82" t="s">
        <v>44</v>
      </c>
      <c r="C563" s="82">
        <v>12</v>
      </c>
    </row>
    <row r="564" spans="1:3">
      <c r="A564" s="82">
        <v>563</v>
      </c>
      <c r="B564" s="82" t="s">
        <v>44</v>
      </c>
      <c r="C564" s="82">
        <v>13</v>
      </c>
    </row>
    <row r="565" spans="1:3">
      <c r="A565" s="82">
        <v>564</v>
      </c>
      <c r="B565" s="82" t="s">
        <v>44</v>
      </c>
      <c r="C565" s="82">
        <v>14</v>
      </c>
    </row>
    <row r="566" spans="1:3">
      <c r="A566" s="82">
        <v>565</v>
      </c>
      <c r="B566" s="82" t="s">
        <v>44</v>
      </c>
      <c r="C566" s="82">
        <v>15</v>
      </c>
    </row>
    <row r="567" spans="1:3">
      <c r="A567" s="82">
        <v>566</v>
      </c>
      <c r="B567" s="82" t="s">
        <v>44</v>
      </c>
      <c r="C567" s="82">
        <v>16</v>
      </c>
    </row>
    <row r="568" spans="1:3">
      <c r="A568" s="82">
        <v>567</v>
      </c>
      <c r="B568" s="82" t="s">
        <v>44</v>
      </c>
      <c r="C568" s="82">
        <v>17</v>
      </c>
    </row>
    <row r="569" spans="1:3">
      <c r="A569" s="82">
        <v>568</v>
      </c>
      <c r="B569" s="82" t="s">
        <v>44</v>
      </c>
      <c r="C569" s="82">
        <v>18</v>
      </c>
    </row>
    <row r="570" spans="1:3">
      <c r="A570" s="82">
        <v>569</v>
      </c>
      <c r="B570" s="82" t="s">
        <v>44</v>
      </c>
      <c r="C570" s="82">
        <v>19</v>
      </c>
    </row>
    <row r="571" spans="1:3">
      <c r="A571" s="82">
        <v>570</v>
      </c>
      <c r="B571" s="82" t="s">
        <v>44</v>
      </c>
      <c r="C571" s="82">
        <v>20</v>
      </c>
    </row>
    <row r="572" spans="1:3">
      <c r="A572" s="82">
        <v>571</v>
      </c>
      <c r="B572" s="82" t="s">
        <v>45</v>
      </c>
      <c r="C572" s="82">
        <v>1</v>
      </c>
    </row>
    <row r="573" spans="1:3">
      <c r="A573" s="82">
        <v>572</v>
      </c>
      <c r="B573" s="82" t="s">
        <v>45</v>
      </c>
      <c r="C573" s="82">
        <v>2</v>
      </c>
    </row>
    <row r="574" spans="1:3">
      <c r="A574" s="82">
        <v>573</v>
      </c>
      <c r="B574" s="82" t="s">
        <v>45</v>
      </c>
      <c r="C574" s="82">
        <v>3</v>
      </c>
    </row>
    <row r="575" spans="1:3">
      <c r="A575" s="82">
        <v>574</v>
      </c>
      <c r="B575" s="82" t="s">
        <v>45</v>
      </c>
      <c r="C575" s="82">
        <v>4</v>
      </c>
    </row>
    <row r="576" spans="1:3">
      <c r="A576" s="82">
        <v>575</v>
      </c>
      <c r="B576" s="82" t="s">
        <v>45</v>
      </c>
      <c r="C576" s="82">
        <v>5</v>
      </c>
    </row>
    <row r="577" spans="1:3">
      <c r="A577" s="82">
        <v>576</v>
      </c>
      <c r="B577" s="82" t="s">
        <v>45</v>
      </c>
      <c r="C577" s="82">
        <v>6</v>
      </c>
    </row>
    <row r="578" spans="1:3">
      <c r="A578" s="82">
        <v>577</v>
      </c>
      <c r="B578" s="82" t="s">
        <v>45</v>
      </c>
      <c r="C578" s="82">
        <v>7</v>
      </c>
    </row>
    <row r="579" spans="1:3">
      <c r="A579" s="82">
        <v>578</v>
      </c>
      <c r="B579" s="82" t="s">
        <v>45</v>
      </c>
      <c r="C579" s="82">
        <v>8</v>
      </c>
    </row>
    <row r="580" spans="1:3">
      <c r="A580" s="82">
        <v>579</v>
      </c>
      <c r="B580" s="82" t="s">
        <v>45</v>
      </c>
      <c r="C580" s="82">
        <v>9</v>
      </c>
    </row>
    <row r="581" spans="1:3">
      <c r="A581" s="82">
        <v>580</v>
      </c>
      <c r="B581" s="82" t="s">
        <v>45</v>
      </c>
      <c r="C581" s="82">
        <v>10</v>
      </c>
    </row>
    <row r="582" spans="1:3">
      <c r="A582" s="82">
        <v>581</v>
      </c>
      <c r="B582" s="82" t="s">
        <v>45</v>
      </c>
      <c r="C582" s="82">
        <v>11</v>
      </c>
    </row>
    <row r="583" spans="1:3">
      <c r="A583" s="82">
        <v>582</v>
      </c>
      <c r="B583" s="82" t="s">
        <v>45</v>
      </c>
      <c r="C583" s="82">
        <v>12</v>
      </c>
    </row>
    <row r="584" spans="1:3">
      <c r="A584" s="82">
        <v>583</v>
      </c>
      <c r="B584" s="82" t="s">
        <v>45</v>
      </c>
      <c r="C584" s="82">
        <v>13</v>
      </c>
    </row>
    <row r="585" spans="1:3">
      <c r="A585" s="82">
        <v>584</v>
      </c>
      <c r="B585" s="82" t="s">
        <v>45</v>
      </c>
      <c r="C585" s="82">
        <v>14</v>
      </c>
    </row>
    <row r="586" spans="1:3">
      <c r="A586" s="82">
        <v>585</v>
      </c>
      <c r="B586" s="82" t="s">
        <v>45</v>
      </c>
      <c r="C586" s="82">
        <v>15</v>
      </c>
    </row>
    <row r="587" spans="1:3">
      <c r="A587" s="82">
        <v>586</v>
      </c>
      <c r="B587" s="82" t="s">
        <v>45</v>
      </c>
      <c r="C587" s="82">
        <v>16</v>
      </c>
    </row>
    <row r="588" spans="1:3">
      <c r="A588" s="82">
        <v>587</v>
      </c>
      <c r="B588" s="82" t="s">
        <v>45</v>
      </c>
      <c r="C588" s="82">
        <v>17</v>
      </c>
    </row>
    <row r="589" spans="1:3">
      <c r="A589" s="82">
        <v>588</v>
      </c>
      <c r="B589" s="82" t="s">
        <v>45</v>
      </c>
      <c r="C589" s="82">
        <v>18</v>
      </c>
    </row>
    <row r="590" spans="1:3">
      <c r="A590" s="82">
        <v>589</v>
      </c>
      <c r="B590" s="82" t="s">
        <v>45</v>
      </c>
      <c r="C590" s="82">
        <v>19</v>
      </c>
    </row>
    <row r="591" spans="1:3">
      <c r="A591" s="82">
        <v>590</v>
      </c>
      <c r="B591" s="82" t="s">
        <v>45</v>
      </c>
      <c r="C591" s="82">
        <v>20</v>
      </c>
    </row>
    <row r="592" spans="1:3">
      <c r="A592" s="82">
        <v>591</v>
      </c>
      <c r="B592" s="82" t="s">
        <v>46</v>
      </c>
      <c r="C592" s="82">
        <v>1</v>
      </c>
    </row>
    <row r="593" spans="1:3">
      <c r="A593" s="82">
        <v>592</v>
      </c>
      <c r="B593" s="82" t="s">
        <v>46</v>
      </c>
      <c r="C593" s="82">
        <v>2</v>
      </c>
    </row>
    <row r="594" spans="1:3">
      <c r="A594" s="82">
        <v>593</v>
      </c>
      <c r="B594" s="82" t="s">
        <v>46</v>
      </c>
      <c r="C594" s="82">
        <v>3</v>
      </c>
    </row>
    <row r="595" spans="1:3">
      <c r="A595" s="82">
        <v>594</v>
      </c>
      <c r="B595" s="82" t="s">
        <v>46</v>
      </c>
      <c r="C595" s="82">
        <v>4</v>
      </c>
    </row>
    <row r="596" spans="1:3">
      <c r="A596" s="82">
        <v>595</v>
      </c>
      <c r="B596" s="82" t="s">
        <v>46</v>
      </c>
      <c r="C596" s="82">
        <v>5</v>
      </c>
    </row>
    <row r="597" spans="1:3">
      <c r="A597" s="82">
        <v>596</v>
      </c>
      <c r="B597" s="82" t="s">
        <v>46</v>
      </c>
      <c r="C597" s="82">
        <v>6</v>
      </c>
    </row>
    <row r="598" spans="1:3">
      <c r="A598" s="82">
        <v>597</v>
      </c>
      <c r="B598" s="82" t="s">
        <v>46</v>
      </c>
      <c r="C598" s="82">
        <v>7</v>
      </c>
    </row>
    <row r="599" spans="1:3">
      <c r="A599" s="82">
        <v>598</v>
      </c>
      <c r="B599" s="82" t="s">
        <v>46</v>
      </c>
      <c r="C599" s="82">
        <v>8</v>
      </c>
    </row>
    <row r="600" spans="1:3">
      <c r="A600" s="82">
        <v>599</v>
      </c>
      <c r="B600" s="82" t="s">
        <v>46</v>
      </c>
      <c r="C600" s="82">
        <v>9</v>
      </c>
    </row>
    <row r="601" spans="1:3">
      <c r="A601" s="82">
        <v>600</v>
      </c>
      <c r="B601" s="82" t="s">
        <v>46</v>
      </c>
      <c r="C601" s="82">
        <v>10</v>
      </c>
    </row>
    <row r="602" spans="1:3">
      <c r="A602" s="82">
        <v>601</v>
      </c>
      <c r="B602" s="82" t="s">
        <v>46</v>
      </c>
      <c r="C602" s="82">
        <v>11</v>
      </c>
    </row>
    <row r="603" spans="1:3">
      <c r="A603" s="82">
        <v>602</v>
      </c>
      <c r="B603" s="82" t="s">
        <v>46</v>
      </c>
      <c r="C603" s="82">
        <v>12</v>
      </c>
    </row>
    <row r="604" spans="1:3">
      <c r="A604" s="82">
        <v>603</v>
      </c>
      <c r="B604" s="82" t="s">
        <v>46</v>
      </c>
      <c r="C604" s="82">
        <v>13</v>
      </c>
    </row>
    <row r="605" spans="1:3">
      <c r="A605" s="82">
        <v>604</v>
      </c>
      <c r="B605" s="82" t="s">
        <v>46</v>
      </c>
      <c r="C605" s="82">
        <v>14</v>
      </c>
    </row>
    <row r="606" spans="1:3">
      <c r="A606" s="82">
        <v>605</v>
      </c>
      <c r="B606" s="82" t="s">
        <v>46</v>
      </c>
      <c r="C606" s="82">
        <v>15</v>
      </c>
    </row>
    <row r="607" spans="1:3">
      <c r="A607" s="82">
        <v>606</v>
      </c>
      <c r="B607" s="82" t="s">
        <v>47</v>
      </c>
      <c r="C607" s="82">
        <v>1</v>
      </c>
    </row>
    <row r="608" spans="1:3">
      <c r="A608" s="82">
        <v>607</v>
      </c>
      <c r="B608" s="82" t="s">
        <v>47</v>
      </c>
      <c r="C608" s="82">
        <v>2</v>
      </c>
    </row>
    <row r="609" spans="1:3">
      <c r="A609" s="82">
        <v>608</v>
      </c>
      <c r="B609" s="82" t="s">
        <v>47</v>
      </c>
      <c r="C609" s="82">
        <v>3</v>
      </c>
    </row>
    <row r="610" spans="1:3">
      <c r="A610" s="82">
        <v>609</v>
      </c>
      <c r="B610" s="82" t="s">
        <v>47</v>
      </c>
      <c r="C610" s="82">
        <v>4</v>
      </c>
    </row>
    <row r="611" spans="1:3">
      <c r="A611" s="82">
        <v>610</v>
      </c>
      <c r="B611" s="82" t="s">
        <v>47</v>
      </c>
      <c r="C611" s="82">
        <v>5</v>
      </c>
    </row>
    <row r="612" spans="1:3">
      <c r="A612" s="82">
        <v>611</v>
      </c>
      <c r="B612" s="82" t="s">
        <v>47</v>
      </c>
      <c r="C612" s="82">
        <v>6</v>
      </c>
    </row>
    <row r="613" spans="1:3">
      <c r="A613" s="82">
        <v>612</v>
      </c>
      <c r="B613" s="82" t="s">
        <v>47</v>
      </c>
      <c r="C613" s="82">
        <v>7</v>
      </c>
    </row>
    <row r="614" spans="1:3">
      <c r="A614" s="82">
        <v>613</v>
      </c>
      <c r="B614" s="82" t="s">
        <v>47</v>
      </c>
      <c r="C614" s="82">
        <v>8</v>
      </c>
    </row>
    <row r="615" spans="1:3">
      <c r="A615" s="82">
        <v>614</v>
      </c>
      <c r="B615" s="82" t="s">
        <v>47</v>
      </c>
      <c r="C615" s="82">
        <v>9</v>
      </c>
    </row>
    <row r="616" spans="1:3">
      <c r="A616" s="82">
        <v>615</v>
      </c>
      <c r="B616" s="82" t="s">
        <v>47</v>
      </c>
      <c r="C616" s="82">
        <v>10</v>
      </c>
    </row>
    <row r="617" spans="1:3">
      <c r="A617" s="82">
        <v>616</v>
      </c>
      <c r="B617" s="82" t="s">
        <v>47</v>
      </c>
      <c r="C617" s="82">
        <v>11</v>
      </c>
    </row>
    <row r="618" spans="1:3">
      <c r="A618" s="82">
        <v>617</v>
      </c>
      <c r="B618" s="82" t="s">
        <v>47</v>
      </c>
      <c r="C618" s="82">
        <v>12</v>
      </c>
    </row>
    <row r="619" spans="1:3">
      <c r="A619" s="82">
        <v>618</v>
      </c>
      <c r="B619" s="82" t="s">
        <v>47</v>
      </c>
      <c r="C619" s="82">
        <v>13</v>
      </c>
    </row>
    <row r="620" spans="1:3">
      <c r="A620" s="82">
        <v>619</v>
      </c>
      <c r="B620" s="82" t="s">
        <v>47</v>
      </c>
      <c r="C620" s="82">
        <v>14</v>
      </c>
    </row>
    <row r="621" spans="1:3">
      <c r="A621" s="82">
        <v>620</v>
      </c>
      <c r="B621" s="82" t="s">
        <v>47</v>
      </c>
      <c r="C621" s="82">
        <v>15</v>
      </c>
    </row>
    <row r="622" spans="1:3">
      <c r="A622" s="82">
        <v>621</v>
      </c>
      <c r="B622" s="82" t="s">
        <v>48</v>
      </c>
      <c r="C622" s="82">
        <v>1</v>
      </c>
    </row>
    <row r="623" spans="1:3">
      <c r="A623" s="82">
        <v>622</v>
      </c>
      <c r="B623" s="82" t="s">
        <v>48</v>
      </c>
      <c r="C623" s="82">
        <v>2</v>
      </c>
    </row>
    <row r="624" spans="1:3">
      <c r="A624" s="82">
        <v>623</v>
      </c>
      <c r="B624" s="82" t="s">
        <v>48</v>
      </c>
      <c r="C624" s="82">
        <v>3</v>
      </c>
    </row>
    <row r="625" spans="1:3">
      <c r="A625" s="82">
        <v>624</v>
      </c>
      <c r="B625" s="82" t="s">
        <v>48</v>
      </c>
      <c r="C625" s="82">
        <v>4</v>
      </c>
    </row>
    <row r="626" spans="1:3">
      <c r="A626" s="82">
        <v>625</v>
      </c>
      <c r="B626" s="82" t="s">
        <v>48</v>
      </c>
      <c r="C626" s="82">
        <v>5</v>
      </c>
    </row>
    <row r="627" spans="1:3">
      <c r="A627" s="82">
        <v>626</v>
      </c>
      <c r="B627" s="82" t="s">
        <v>48</v>
      </c>
      <c r="C627" s="82">
        <v>6</v>
      </c>
    </row>
    <row r="628" spans="1:3">
      <c r="A628" s="82">
        <v>627</v>
      </c>
      <c r="B628" s="82" t="s">
        <v>48</v>
      </c>
      <c r="C628" s="82">
        <v>7</v>
      </c>
    </row>
    <row r="629" spans="1:3">
      <c r="A629" s="82">
        <v>628</v>
      </c>
      <c r="B629" s="82" t="s">
        <v>48</v>
      </c>
      <c r="C629" s="82">
        <v>8</v>
      </c>
    </row>
    <row r="630" spans="1:3">
      <c r="A630" s="82">
        <v>629</v>
      </c>
      <c r="B630" s="82" t="s">
        <v>48</v>
      </c>
      <c r="C630" s="82">
        <v>9</v>
      </c>
    </row>
    <row r="631" spans="1:3">
      <c r="A631" s="82">
        <v>630</v>
      </c>
      <c r="B631" s="82" t="s">
        <v>48</v>
      </c>
      <c r="C631" s="82">
        <v>10</v>
      </c>
    </row>
    <row r="632" spans="1:3">
      <c r="A632" s="82">
        <v>631</v>
      </c>
      <c r="B632" s="82" t="s">
        <v>48</v>
      </c>
      <c r="C632" s="82">
        <v>11</v>
      </c>
    </row>
    <row r="633" spans="1:3">
      <c r="A633" s="82">
        <v>632</v>
      </c>
      <c r="B633" s="82" t="s">
        <v>48</v>
      </c>
      <c r="C633" s="82">
        <v>12</v>
      </c>
    </row>
    <row r="634" spans="1:3">
      <c r="A634" s="82">
        <v>633</v>
      </c>
      <c r="B634" s="82" t="s">
        <v>48</v>
      </c>
      <c r="C634" s="82">
        <v>13</v>
      </c>
    </row>
    <row r="635" spans="1:3">
      <c r="A635" s="82">
        <v>634</v>
      </c>
      <c r="B635" s="82" t="s">
        <v>48</v>
      </c>
      <c r="C635" s="82">
        <v>14</v>
      </c>
    </row>
    <row r="636" spans="1:3">
      <c r="A636" s="82">
        <v>635</v>
      </c>
      <c r="B636" s="82" t="s">
        <v>48</v>
      </c>
      <c r="C636" s="82">
        <v>15</v>
      </c>
    </row>
    <row r="637" spans="1:3">
      <c r="A637" s="82">
        <v>636</v>
      </c>
      <c r="B637" s="82" t="s">
        <v>48</v>
      </c>
      <c r="C637" s="82">
        <v>16</v>
      </c>
    </row>
    <row r="638" spans="1:3">
      <c r="A638" s="82">
        <v>637</v>
      </c>
      <c r="B638" s="82" t="s">
        <v>48</v>
      </c>
      <c r="C638" s="82">
        <v>17</v>
      </c>
    </row>
    <row r="639" spans="1:3">
      <c r="A639" s="82">
        <v>638</v>
      </c>
      <c r="B639" s="82" t="s">
        <v>48</v>
      </c>
      <c r="C639" s="82">
        <v>18</v>
      </c>
    </row>
    <row r="640" spans="1:3">
      <c r="A640" s="82">
        <v>639</v>
      </c>
      <c r="B640" s="82" t="s">
        <v>48</v>
      </c>
      <c r="C640" s="82">
        <v>19</v>
      </c>
    </row>
    <row r="641" spans="1:3">
      <c r="A641" s="82">
        <v>640</v>
      </c>
      <c r="B641" s="82" t="s">
        <v>48</v>
      </c>
      <c r="C641" s="82">
        <v>20</v>
      </c>
    </row>
    <row r="642" spans="1:3">
      <c r="A642" s="82">
        <v>641</v>
      </c>
      <c r="B642" s="82" t="s">
        <v>49</v>
      </c>
      <c r="C642" s="82">
        <v>1</v>
      </c>
    </row>
    <row r="643" spans="1:3">
      <c r="A643" s="82">
        <v>642</v>
      </c>
      <c r="B643" s="82" t="s">
        <v>49</v>
      </c>
      <c r="C643" s="82">
        <v>2</v>
      </c>
    </row>
    <row r="644" spans="1:3">
      <c r="A644" s="82">
        <v>643</v>
      </c>
      <c r="B644" s="82" t="s">
        <v>49</v>
      </c>
      <c r="C644" s="82">
        <v>3</v>
      </c>
    </row>
    <row r="645" spans="1:3">
      <c r="A645" s="82">
        <v>644</v>
      </c>
      <c r="B645" s="82" t="s">
        <v>49</v>
      </c>
      <c r="C645" s="82">
        <v>4</v>
      </c>
    </row>
    <row r="646" spans="1:3">
      <c r="A646" s="82">
        <v>645</v>
      </c>
      <c r="B646" s="82" t="s">
        <v>49</v>
      </c>
      <c r="C646" s="82">
        <v>5</v>
      </c>
    </row>
    <row r="647" spans="1:3">
      <c r="A647" s="82">
        <v>646</v>
      </c>
      <c r="B647" s="82" t="s">
        <v>49</v>
      </c>
      <c r="C647" s="82">
        <v>6</v>
      </c>
    </row>
    <row r="648" spans="1:3">
      <c r="A648" s="82">
        <v>647</v>
      </c>
      <c r="B648" s="82" t="s">
        <v>49</v>
      </c>
      <c r="C648" s="82">
        <v>7</v>
      </c>
    </row>
    <row r="649" spans="1:3">
      <c r="A649" s="82">
        <v>648</v>
      </c>
      <c r="B649" s="82" t="s">
        <v>49</v>
      </c>
      <c r="C649" s="82">
        <v>8</v>
      </c>
    </row>
    <row r="650" spans="1:3">
      <c r="A650" s="82">
        <v>649</v>
      </c>
      <c r="B650" s="82" t="s">
        <v>49</v>
      </c>
      <c r="C650" s="82">
        <v>9</v>
      </c>
    </row>
    <row r="651" spans="1:3">
      <c r="A651" s="82">
        <v>650</v>
      </c>
      <c r="B651" s="82" t="s">
        <v>49</v>
      </c>
      <c r="C651" s="82">
        <v>10</v>
      </c>
    </row>
    <row r="652" spans="1:3">
      <c r="A652" s="82">
        <v>651</v>
      </c>
      <c r="B652" s="82" t="s">
        <v>49</v>
      </c>
      <c r="C652" s="82">
        <v>11</v>
      </c>
    </row>
    <row r="653" spans="1:3">
      <c r="A653" s="82">
        <v>652</v>
      </c>
      <c r="B653" s="82" t="s">
        <v>49</v>
      </c>
      <c r="C653" s="82">
        <v>12</v>
      </c>
    </row>
    <row r="654" spans="1:3">
      <c r="A654" s="82">
        <v>653</v>
      </c>
      <c r="B654" s="82" t="s">
        <v>49</v>
      </c>
      <c r="C654" s="82">
        <v>13</v>
      </c>
    </row>
    <row r="655" spans="1:3">
      <c r="A655" s="82">
        <v>654</v>
      </c>
      <c r="B655" s="82" t="s">
        <v>49</v>
      </c>
      <c r="C655" s="82">
        <v>14</v>
      </c>
    </row>
    <row r="656" spans="1:3">
      <c r="A656" s="82">
        <v>655</v>
      </c>
      <c r="B656" s="82" t="s">
        <v>49</v>
      </c>
      <c r="C656" s="82">
        <v>15</v>
      </c>
    </row>
    <row r="657" spans="1:3">
      <c r="A657" s="82">
        <v>656</v>
      </c>
      <c r="B657" s="82" t="s">
        <v>49</v>
      </c>
      <c r="C657" s="82">
        <v>16</v>
      </c>
    </row>
    <row r="658" spans="1:3">
      <c r="A658" s="82">
        <v>657</v>
      </c>
      <c r="B658" s="82" t="s">
        <v>49</v>
      </c>
      <c r="C658" s="82">
        <v>17</v>
      </c>
    </row>
    <row r="659" spans="1:3">
      <c r="A659" s="82">
        <v>658</v>
      </c>
      <c r="B659" s="82" t="s">
        <v>49</v>
      </c>
      <c r="C659" s="82">
        <v>18</v>
      </c>
    </row>
    <row r="660" spans="1:3">
      <c r="A660" s="82">
        <v>659</v>
      </c>
      <c r="B660" s="82" t="s">
        <v>49</v>
      </c>
      <c r="C660" s="82">
        <v>19</v>
      </c>
    </row>
    <row r="661" spans="1:3">
      <c r="A661" s="82">
        <v>660</v>
      </c>
      <c r="B661" s="82" t="s">
        <v>49</v>
      </c>
      <c r="C661" s="82">
        <v>20</v>
      </c>
    </row>
    <row r="662" spans="1:3">
      <c r="A662" s="82">
        <v>661</v>
      </c>
      <c r="B662" s="82" t="s">
        <v>50</v>
      </c>
      <c r="C662" s="82">
        <v>1</v>
      </c>
    </row>
    <row r="663" spans="1:3">
      <c r="A663" s="82">
        <v>662</v>
      </c>
      <c r="B663" s="82" t="s">
        <v>50</v>
      </c>
      <c r="C663" s="82">
        <v>2</v>
      </c>
    </row>
    <row r="664" spans="1:3">
      <c r="A664" s="82">
        <v>663</v>
      </c>
      <c r="B664" s="82" t="s">
        <v>50</v>
      </c>
      <c r="C664" s="82">
        <v>3</v>
      </c>
    </row>
    <row r="665" spans="1:3">
      <c r="A665" s="82">
        <v>664</v>
      </c>
      <c r="B665" s="82" t="s">
        <v>50</v>
      </c>
      <c r="C665" s="82">
        <v>4</v>
      </c>
    </row>
    <row r="666" spans="1:3">
      <c r="A666" s="82">
        <v>665</v>
      </c>
      <c r="B666" s="82" t="s">
        <v>50</v>
      </c>
      <c r="C666" s="82">
        <v>5</v>
      </c>
    </row>
    <row r="667" spans="1:3">
      <c r="A667" s="82">
        <v>666</v>
      </c>
      <c r="B667" s="82" t="s">
        <v>51</v>
      </c>
      <c r="C667" s="82">
        <v>1</v>
      </c>
    </row>
    <row r="668" spans="1:3">
      <c r="A668" s="82">
        <v>667</v>
      </c>
      <c r="B668" s="82" t="s">
        <v>51</v>
      </c>
      <c r="C668" s="82">
        <v>2</v>
      </c>
    </row>
    <row r="669" spans="1:3">
      <c r="A669" s="82">
        <v>668</v>
      </c>
      <c r="B669" s="82" t="s">
        <v>51</v>
      </c>
      <c r="C669" s="82">
        <v>3</v>
      </c>
    </row>
    <row r="670" spans="1:3">
      <c r="A670" s="82">
        <v>669</v>
      </c>
      <c r="B670" s="82" t="s">
        <v>51</v>
      </c>
      <c r="C670" s="82">
        <v>4</v>
      </c>
    </row>
    <row r="671" spans="1:3">
      <c r="A671" s="82">
        <v>670</v>
      </c>
      <c r="B671" s="82" t="s">
        <v>51</v>
      </c>
      <c r="C671" s="82">
        <v>5</v>
      </c>
    </row>
    <row r="672" spans="1:3">
      <c r="A672" s="82">
        <v>671</v>
      </c>
      <c r="B672" s="82" t="s">
        <v>51</v>
      </c>
      <c r="C672" s="82">
        <v>6</v>
      </c>
    </row>
    <row r="673" spans="1:3">
      <c r="A673" s="82">
        <v>672</v>
      </c>
      <c r="B673" s="82" t="s">
        <v>51</v>
      </c>
      <c r="C673" s="82">
        <v>7</v>
      </c>
    </row>
    <row r="674" spans="1:3">
      <c r="A674" s="82">
        <v>673</v>
      </c>
      <c r="B674" s="82" t="s">
        <v>51</v>
      </c>
      <c r="C674" s="82">
        <v>8</v>
      </c>
    </row>
    <row r="675" spans="1:3">
      <c r="A675" s="82">
        <v>674</v>
      </c>
      <c r="B675" s="82" t="s">
        <v>51</v>
      </c>
      <c r="C675" s="82">
        <v>9</v>
      </c>
    </row>
    <row r="676" spans="1:3">
      <c r="A676" s="82">
        <v>675</v>
      </c>
      <c r="B676" s="82" t="s">
        <v>51</v>
      </c>
      <c r="C676" s="82">
        <v>10</v>
      </c>
    </row>
    <row r="677" spans="1:3">
      <c r="A677" s="82">
        <v>676</v>
      </c>
      <c r="B677" s="82" t="s">
        <v>52</v>
      </c>
      <c r="C677" s="82">
        <v>1</v>
      </c>
    </row>
    <row r="678" spans="1:3">
      <c r="A678" s="82">
        <v>677</v>
      </c>
      <c r="B678" s="82" t="s">
        <v>52</v>
      </c>
      <c r="C678" s="82">
        <v>2</v>
      </c>
    </row>
    <row r="679" spans="1:3">
      <c r="A679" s="82">
        <v>678</v>
      </c>
      <c r="B679" s="82" t="s">
        <v>52</v>
      </c>
      <c r="C679" s="82">
        <v>3</v>
      </c>
    </row>
    <row r="680" spans="1:3">
      <c r="A680" s="82">
        <v>679</v>
      </c>
      <c r="B680" s="82" t="s">
        <v>52</v>
      </c>
      <c r="C680" s="82">
        <v>4</v>
      </c>
    </row>
    <row r="681" spans="1:3">
      <c r="A681" s="82">
        <v>680</v>
      </c>
      <c r="B681" s="82" t="s">
        <v>52</v>
      </c>
      <c r="C681" s="82">
        <v>5</v>
      </c>
    </row>
    <row r="682" spans="1:3">
      <c r="A682" s="82">
        <v>681</v>
      </c>
      <c r="B682" s="82" t="s">
        <v>52</v>
      </c>
      <c r="C682" s="82">
        <v>6</v>
      </c>
    </row>
    <row r="683" spans="1:3">
      <c r="A683" s="82">
        <v>682</v>
      </c>
      <c r="B683" s="82" t="s">
        <v>52</v>
      </c>
      <c r="C683" s="82">
        <v>7</v>
      </c>
    </row>
    <row r="684" spans="1:3">
      <c r="A684" s="82">
        <v>683</v>
      </c>
      <c r="B684" s="82" t="s">
        <v>52</v>
      </c>
      <c r="C684" s="82">
        <v>8</v>
      </c>
    </row>
    <row r="685" spans="1:3">
      <c r="A685" s="82">
        <v>684</v>
      </c>
      <c r="B685" s="82" t="s">
        <v>52</v>
      </c>
      <c r="C685" s="82">
        <v>9</v>
      </c>
    </row>
    <row r="686" spans="1:3">
      <c r="A686" s="82">
        <v>685</v>
      </c>
      <c r="B686" s="82" t="s">
        <v>52</v>
      </c>
      <c r="C686" s="82">
        <v>10</v>
      </c>
    </row>
    <row r="687" spans="1:3">
      <c r="A687" s="82">
        <v>686</v>
      </c>
      <c r="B687" s="82" t="s">
        <v>52</v>
      </c>
      <c r="C687" s="82">
        <v>11</v>
      </c>
    </row>
    <row r="688" spans="1:3">
      <c r="A688" s="82">
        <v>687</v>
      </c>
      <c r="B688" s="82" t="s">
        <v>52</v>
      </c>
      <c r="C688" s="82">
        <v>12</v>
      </c>
    </row>
    <row r="689" spans="1:3">
      <c r="A689" s="82">
        <v>688</v>
      </c>
      <c r="B689" s="82" t="s">
        <v>52</v>
      </c>
      <c r="C689" s="82">
        <v>13</v>
      </c>
    </row>
    <row r="690" spans="1:3">
      <c r="A690" s="82">
        <v>689</v>
      </c>
      <c r="B690" s="82" t="s">
        <v>52</v>
      </c>
      <c r="C690" s="82">
        <v>14</v>
      </c>
    </row>
    <row r="691" spans="1:3">
      <c r="A691" s="82">
        <v>690</v>
      </c>
      <c r="B691" s="82" t="s">
        <v>52</v>
      </c>
      <c r="C691" s="82">
        <v>15</v>
      </c>
    </row>
    <row r="692" spans="1:3">
      <c r="A692" s="82">
        <v>691</v>
      </c>
      <c r="B692" s="82" t="s">
        <v>52</v>
      </c>
      <c r="C692" s="82">
        <v>16</v>
      </c>
    </row>
    <row r="693" spans="1:3">
      <c r="A693" s="82">
        <v>692</v>
      </c>
      <c r="B693" s="82" t="s">
        <v>52</v>
      </c>
      <c r="C693" s="82">
        <v>17</v>
      </c>
    </row>
    <row r="694" spans="1:3">
      <c r="A694" s="82">
        <v>693</v>
      </c>
      <c r="B694" s="82" t="s">
        <v>52</v>
      </c>
      <c r="C694" s="82">
        <v>18</v>
      </c>
    </row>
    <row r="695" spans="1:3">
      <c r="A695" s="82">
        <v>694</v>
      </c>
      <c r="B695" s="82" t="s">
        <v>52</v>
      </c>
      <c r="C695" s="82">
        <v>19</v>
      </c>
    </row>
    <row r="696" spans="1:3">
      <c r="A696" s="82">
        <v>695</v>
      </c>
      <c r="B696" s="82" t="s">
        <v>52</v>
      </c>
      <c r="C696" s="82">
        <v>20</v>
      </c>
    </row>
    <row r="697" spans="1:3">
      <c r="A697" s="82">
        <v>696</v>
      </c>
      <c r="B697" s="82" t="s">
        <v>53</v>
      </c>
      <c r="C697" s="82">
        <v>1</v>
      </c>
    </row>
    <row r="698" spans="1:3">
      <c r="A698" s="82">
        <v>697</v>
      </c>
      <c r="B698" s="82" t="s">
        <v>53</v>
      </c>
      <c r="C698" s="82">
        <v>2</v>
      </c>
    </row>
    <row r="699" spans="1:3">
      <c r="A699" s="82">
        <v>698</v>
      </c>
      <c r="B699" s="82" t="s">
        <v>53</v>
      </c>
      <c r="C699" s="82">
        <v>3</v>
      </c>
    </row>
    <row r="700" spans="1:3">
      <c r="A700" s="82">
        <v>699</v>
      </c>
      <c r="B700" s="82" t="s">
        <v>53</v>
      </c>
      <c r="C700" s="82">
        <v>4</v>
      </c>
    </row>
    <row r="701" spans="1:3">
      <c r="A701" s="82">
        <v>700</v>
      </c>
      <c r="B701" s="82" t="s">
        <v>53</v>
      </c>
      <c r="C701" s="82">
        <v>5</v>
      </c>
    </row>
    <row r="702" spans="1:3">
      <c r="A702" s="82">
        <v>701</v>
      </c>
      <c r="B702" s="82" t="s">
        <v>53</v>
      </c>
      <c r="C702" s="82">
        <v>6</v>
      </c>
    </row>
    <row r="703" spans="1:3">
      <c r="A703" s="82">
        <v>702</v>
      </c>
      <c r="B703" s="82" t="s">
        <v>53</v>
      </c>
      <c r="C703" s="82">
        <v>7</v>
      </c>
    </row>
    <row r="704" spans="1:3">
      <c r="A704" s="82">
        <v>703</v>
      </c>
      <c r="B704" s="82" t="s">
        <v>53</v>
      </c>
      <c r="C704" s="82">
        <v>8</v>
      </c>
    </row>
    <row r="705" spans="1:3">
      <c r="A705" s="82">
        <v>704</v>
      </c>
      <c r="B705" s="82" t="s">
        <v>53</v>
      </c>
      <c r="C705" s="82">
        <v>9</v>
      </c>
    </row>
    <row r="706" spans="1:3">
      <c r="A706" s="82">
        <v>705</v>
      </c>
      <c r="B706" s="82" t="s">
        <v>53</v>
      </c>
      <c r="C706" s="82">
        <v>10</v>
      </c>
    </row>
    <row r="707" spans="1:3">
      <c r="A707" s="82">
        <v>706</v>
      </c>
      <c r="B707" s="82" t="s">
        <v>53</v>
      </c>
      <c r="C707" s="82">
        <v>11</v>
      </c>
    </row>
    <row r="708" spans="1:3">
      <c r="A708" s="82">
        <v>707</v>
      </c>
      <c r="B708" s="82" t="s">
        <v>53</v>
      </c>
      <c r="C708" s="82">
        <v>12</v>
      </c>
    </row>
    <row r="709" spans="1:3">
      <c r="A709" s="82">
        <v>708</v>
      </c>
      <c r="B709" s="82" t="s">
        <v>53</v>
      </c>
      <c r="C709" s="82">
        <v>13</v>
      </c>
    </row>
    <row r="710" spans="1:3">
      <c r="A710" s="82">
        <v>709</v>
      </c>
      <c r="B710" s="82" t="s">
        <v>53</v>
      </c>
      <c r="C710" s="82">
        <v>14</v>
      </c>
    </row>
    <row r="711" spans="1:3">
      <c r="A711" s="82">
        <v>710</v>
      </c>
      <c r="B711" s="82" t="s">
        <v>53</v>
      </c>
      <c r="C711" s="82">
        <v>15</v>
      </c>
    </row>
    <row r="712" spans="1:3">
      <c r="A712" s="82">
        <v>711</v>
      </c>
      <c r="B712" s="82" t="s">
        <v>53</v>
      </c>
      <c r="C712" s="82">
        <v>16</v>
      </c>
    </row>
    <row r="713" spans="1:3">
      <c r="A713" s="82">
        <v>712</v>
      </c>
      <c r="B713" s="82" t="s">
        <v>53</v>
      </c>
      <c r="C713" s="82">
        <v>17</v>
      </c>
    </row>
    <row r="714" spans="1:3">
      <c r="A714" s="82">
        <v>713</v>
      </c>
      <c r="B714" s="82" t="s">
        <v>53</v>
      </c>
      <c r="C714" s="82">
        <v>18</v>
      </c>
    </row>
    <row r="715" spans="1:3">
      <c r="A715" s="82">
        <v>714</v>
      </c>
      <c r="B715" s="82" t="s">
        <v>53</v>
      </c>
      <c r="C715" s="82">
        <v>19</v>
      </c>
    </row>
    <row r="716" spans="1:3">
      <c r="A716" s="82">
        <v>715</v>
      </c>
      <c r="B716" s="82" t="s">
        <v>53</v>
      </c>
      <c r="C716" s="82">
        <v>20</v>
      </c>
    </row>
    <row r="717" spans="1:3">
      <c r="A717" s="82">
        <v>716</v>
      </c>
      <c r="B717" s="82" t="s">
        <v>54</v>
      </c>
      <c r="C717" s="82">
        <v>1</v>
      </c>
    </row>
    <row r="718" spans="1:3">
      <c r="A718" s="82">
        <v>717</v>
      </c>
      <c r="B718" s="82" t="s">
        <v>54</v>
      </c>
      <c r="C718" s="82">
        <v>2</v>
      </c>
    </row>
    <row r="719" spans="1:3">
      <c r="A719" s="82">
        <v>718</v>
      </c>
      <c r="B719" s="82" t="s">
        <v>54</v>
      </c>
      <c r="C719" s="82">
        <v>3</v>
      </c>
    </row>
    <row r="720" spans="1:3">
      <c r="A720" s="82">
        <v>719</v>
      </c>
      <c r="B720" s="82" t="s">
        <v>54</v>
      </c>
      <c r="C720" s="82">
        <v>4</v>
      </c>
    </row>
    <row r="721" spans="1:3">
      <c r="A721" s="82">
        <v>720</v>
      </c>
      <c r="B721" s="82" t="s">
        <v>54</v>
      </c>
      <c r="C721" s="82">
        <v>5</v>
      </c>
    </row>
    <row r="722" spans="1:3">
      <c r="A722" s="82">
        <v>721</v>
      </c>
      <c r="B722" s="82" t="s">
        <v>54</v>
      </c>
      <c r="C722" s="82">
        <v>6</v>
      </c>
    </row>
    <row r="723" spans="1:3">
      <c r="A723" s="82">
        <v>722</v>
      </c>
      <c r="B723" s="82" t="s">
        <v>54</v>
      </c>
      <c r="C723" s="82">
        <v>7</v>
      </c>
    </row>
    <row r="724" spans="1:3">
      <c r="A724" s="82">
        <v>723</v>
      </c>
      <c r="B724" s="82" t="s">
        <v>54</v>
      </c>
      <c r="C724" s="82">
        <v>8</v>
      </c>
    </row>
    <row r="725" spans="1:3">
      <c r="A725" s="82">
        <v>724</v>
      </c>
      <c r="B725" s="82" t="s">
        <v>54</v>
      </c>
      <c r="C725" s="82">
        <v>9</v>
      </c>
    </row>
    <row r="726" spans="1:3">
      <c r="A726" s="82">
        <v>725</v>
      </c>
      <c r="B726" s="82" t="s">
        <v>54</v>
      </c>
      <c r="C726" s="82">
        <v>10</v>
      </c>
    </row>
    <row r="727" spans="1:3">
      <c r="A727" s="82">
        <v>726</v>
      </c>
      <c r="B727" s="82" t="s">
        <v>54</v>
      </c>
      <c r="C727" s="82">
        <v>11</v>
      </c>
    </row>
    <row r="728" spans="1:3">
      <c r="A728" s="82">
        <v>727</v>
      </c>
      <c r="B728" s="82" t="s">
        <v>54</v>
      </c>
      <c r="C728" s="82">
        <v>12</v>
      </c>
    </row>
    <row r="729" spans="1:3">
      <c r="A729" s="82">
        <v>728</v>
      </c>
      <c r="B729" s="82" t="s">
        <v>54</v>
      </c>
      <c r="C729" s="82">
        <v>13</v>
      </c>
    </row>
    <row r="730" spans="1:3">
      <c r="A730" s="82">
        <v>729</v>
      </c>
      <c r="B730" s="82" t="s">
        <v>54</v>
      </c>
      <c r="C730" s="82">
        <v>14</v>
      </c>
    </row>
    <row r="731" spans="1:3">
      <c r="A731" s="82">
        <v>730</v>
      </c>
      <c r="B731" s="82" t="s">
        <v>54</v>
      </c>
      <c r="C731" s="82">
        <v>15</v>
      </c>
    </row>
    <row r="732" spans="1:3">
      <c r="A732" s="82">
        <v>731</v>
      </c>
      <c r="B732" s="82" t="s">
        <v>54</v>
      </c>
      <c r="C732" s="82">
        <v>16</v>
      </c>
    </row>
    <row r="733" spans="1:3">
      <c r="A733" s="82">
        <v>732</v>
      </c>
      <c r="B733" s="82" t="s">
        <v>54</v>
      </c>
      <c r="C733" s="82">
        <v>17</v>
      </c>
    </row>
    <row r="734" spans="1:3">
      <c r="A734" s="82">
        <v>733</v>
      </c>
      <c r="B734" s="82" t="s">
        <v>54</v>
      </c>
      <c r="C734" s="82">
        <v>18</v>
      </c>
    </row>
    <row r="735" spans="1:3">
      <c r="A735" s="82">
        <v>734</v>
      </c>
      <c r="B735" s="82" t="s">
        <v>54</v>
      </c>
      <c r="C735" s="82">
        <v>19</v>
      </c>
    </row>
    <row r="736" spans="1:3">
      <c r="A736" s="82">
        <v>735</v>
      </c>
      <c r="B736" s="82" t="s">
        <v>54</v>
      </c>
      <c r="C736" s="82">
        <v>20</v>
      </c>
    </row>
    <row r="737" spans="1:3">
      <c r="A737" s="82">
        <v>736</v>
      </c>
      <c r="B737" s="82" t="s">
        <v>54</v>
      </c>
      <c r="C737" s="82">
        <v>21</v>
      </c>
    </row>
    <row r="738" spans="1:3">
      <c r="A738" s="82">
        <v>737</v>
      </c>
      <c r="B738" s="82" t="s">
        <v>54</v>
      </c>
      <c r="C738" s="82">
        <v>22</v>
      </c>
    </row>
    <row r="739" spans="1:3">
      <c r="A739" s="82">
        <v>738</v>
      </c>
      <c r="B739" s="82" t="s">
        <v>54</v>
      </c>
      <c r="C739" s="82">
        <v>23</v>
      </c>
    </row>
    <row r="740" spans="1:3">
      <c r="A740" s="82">
        <v>739</v>
      </c>
      <c r="B740" s="82" t="s">
        <v>54</v>
      </c>
      <c r="C740" s="82">
        <v>24</v>
      </c>
    </row>
    <row r="741" spans="1:3">
      <c r="A741" s="82">
        <v>740</v>
      </c>
      <c r="B741" s="82" t="s">
        <v>54</v>
      </c>
      <c r="C741" s="82">
        <v>25</v>
      </c>
    </row>
    <row r="742" spans="1:3">
      <c r="A742" s="82">
        <v>741</v>
      </c>
      <c r="B742" s="82" t="s">
        <v>54</v>
      </c>
      <c r="C742" s="82">
        <v>26</v>
      </c>
    </row>
    <row r="743" spans="1:3">
      <c r="A743" s="82">
        <v>742</v>
      </c>
      <c r="B743" s="82" t="s">
        <v>54</v>
      </c>
      <c r="C743" s="82">
        <v>27</v>
      </c>
    </row>
    <row r="744" spans="1:3">
      <c r="A744" s="82">
        <v>743</v>
      </c>
      <c r="B744" s="82" t="s">
        <v>54</v>
      </c>
      <c r="C744" s="82">
        <v>28</v>
      </c>
    </row>
    <row r="745" spans="1:3">
      <c r="A745" s="82">
        <v>744</v>
      </c>
      <c r="B745" s="82" t="s">
        <v>54</v>
      </c>
      <c r="C745" s="82">
        <v>29</v>
      </c>
    </row>
    <row r="746" spans="1:3">
      <c r="A746" s="82">
        <v>745</v>
      </c>
      <c r="B746" s="82" t="s">
        <v>54</v>
      </c>
      <c r="C746" s="82">
        <v>30</v>
      </c>
    </row>
    <row r="747" spans="1:3">
      <c r="A747" s="82">
        <v>746</v>
      </c>
      <c r="B747" s="82" t="s">
        <v>55</v>
      </c>
      <c r="C747" s="82">
        <v>1</v>
      </c>
    </row>
    <row r="748" spans="1:3">
      <c r="A748" s="82">
        <v>747</v>
      </c>
      <c r="B748" s="82" t="s">
        <v>55</v>
      </c>
      <c r="C748" s="82">
        <v>2</v>
      </c>
    </row>
    <row r="749" spans="1:3">
      <c r="A749" s="82">
        <v>748</v>
      </c>
      <c r="B749" s="82" t="s">
        <v>55</v>
      </c>
      <c r="C749" s="82">
        <v>3</v>
      </c>
    </row>
    <row r="750" spans="1:3">
      <c r="A750" s="82">
        <v>749</v>
      </c>
      <c r="B750" s="82" t="s">
        <v>55</v>
      </c>
      <c r="C750" s="82">
        <v>4</v>
      </c>
    </row>
    <row r="751" spans="1:3">
      <c r="A751" s="82">
        <v>750</v>
      </c>
      <c r="B751" s="82" t="s">
        <v>55</v>
      </c>
      <c r="C751" s="82">
        <v>5</v>
      </c>
    </row>
    <row r="752" spans="1:3">
      <c r="A752" s="82">
        <v>751</v>
      </c>
      <c r="B752" s="82" t="s">
        <v>55</v>
      </c>
      <c r="C752" s="82">
        <v>6</v>
      </c>
    </row>
    <row r="753" spans="1:3">
      <c r="A753" s="82">
        <v>752</v>
      </c>
      <c r="B753" s="82" t="s">
        <v>55</v>
      </c>
      <c r="C753" s="82">
        <v>7</v>
      </c>
    </row>
    <row r="754" spans="1:3">
      <c r="A754" s="82">
        <v>753</v>
      </c>
      <c r="B754" s="82" t="s">
        <v>55</v>
      </c>
      <c r="C754" s="82">
        <v>8</v>
      </c>
    </row>
    <row r="755" spans="1:3">
      <c r="A755" s="82">
        <v>754</v>
      </c>
      <c r="B755" s="82" t="s">
        <v>55</v>
      </c>
      <c r="C755" s="82">
        <v>9</v>
      </c>
    </row>
    <row r="756" spans="1:3">
      <c r="A756" s="82">
        <v>755</v>
      </c>
      <c r="B756" s="82" t="s">
        <v>55</v>
      </c>
      <c r="C756" s="82">
        <v>10</v>
      </c>
    </row>
    <row r="757" spans="1:3">
      <c r="A757" s="82">
        <v>756</v>
      </c>
      <c r="B757" s="82" t="s">
        <v>55</v>
      </c>
      <c r="C757" s="82">
        <v>11</v>
      </c>
    </row>
    <row r="758" spans="1:3">
      <c r="A758" s="82">
        <v>757</v>
      </c>
      <c r="B758" s="82" t="s">
        <v>55</v>
      </c>
      <c r="C758" s="82">
        <v>12</v>
      </c>
    </row>
    <row r="759" spans="1:3">
      <c r="A759" s="82">
        <v>758</v>
      </c>
      <c r="B759" s="82" t="s">
        <v>55</v>
      </c>
      <c r="C759" s="82">
        <v>13</v>
      </c>
    </row>
    <row r="760" spans="1:3">
      <c r="A760" s="82">
        <v>759</v>
      </c>
      <c r="B760" s="82" t="s">
        <v>55</v>
      </c>
      <c r="C760" s="82">
        <v>14</v>
      </c>
    </row>
    <row r="761" spans="1:3">
      <c r="A761" s="82">
        <v>760</v>
      </c>
      <c r="B761" s="82" t="s">
        <v>55</v>
      </c>
      <c r="C761" s="82">
        <v>15</v>
      </c>
    </row>
    <row r="762" spans="1:3">
      <c r="A762" s="82">
        <v>761</v>
      </c>
      <c r="B762" s="82" t="s">
        <v>55</v>
      </c>
      <c r="C762" s="82">
        <v>16</v>
      </c>
    </row>
    <row r="763" spans="1:3">
      <c r="A763" s="82">
        <v>762</v>
      </c>
      <c r="B763" s="82" t="s">
        <v>55</v>
      </c>
      <c r="C763" s="82">
        <v>17</v>
      </c>
    </row>
    <row r="764" spans="1:3">
      <c r="A764" s="82">
        <v>763</v>
      </c>
      <c r="B764" s="82" t="s">
        <v>55</v>
      </c>
      <c r="C764" s="82">
        <v>18</v>
      </c>
    </row>
    <row r="765" spans="1:3">
      <c r="A765" s="82">
        <v>764</v>
      </c>
      <c r="B765" s="82" t="s">
        <v>55</v>
      </c>
      <c r="C765" s="82">
        <v>19</v>
      </c>
    </row>
    <row r="766" spans="1:3">
      <c r="A766" s="82">
        <v>765</v>
      </c>
      <c r="B766" s="82" t="s">
        <v>55</v>
      </c>
      <c r="C766" s="82">
        <v>20</v>
      </c>
    </row>
    <row r="767" spans="1:3">
      <c r="A767" s="82">
        <v>766</v>
      </c>
      <c r="B767" s="82" t="s">
        <v>55</v>
      </c>
      <c r="C767" s="82">
        <v>21</v>
      </c>
    </row>
    <row r="768" spans="1:3">
      <c r="A768" s="82">
        <v>767</v>
      </c>
      <c r="B768" s="82" t="s">
        <v>55</v>
      </c>
      <c r="C768" s="82">
        <v>22</v>
      </c>
    </row>
    <row r="769" spans="1:3">
      <c r="A769" s="82">
        <v>768</v>
      </c>
      <c r="B769" s="82" t="s">
        <v>55</v>
      </c>
      <c r="C769" s="82">
        <v>23</v>
      </c>
    </row>
    <row r="770" spans="1:3">
      <c r="A770" s="82">
        <v>769</v>
      </c>
      <c r="B770" s="82" t="s">
        <v>55</v>
      </c>
      <c r="C770" s="82">
        <v>24</v>
      </c>
    </row>
    <row r="771" spans="1:3">
      <c r="A771" s="82">
        <v>770</v>
      </c>
      <c r="B771" s="82" t="s">
        <v>55</v>
      </c>
      <c r="C771" s="82">
        <v>25</v>
      </c>
    </row>
    <row r="772" spans="1:3">
      <c r="A772" s="82">
        <v>771</v>
      </c>
      <c r="B772" s="82" t="s">
        <v>55</v>
      </c>
      <c r="C772" s="82">
        <v>26</v>
      </c>
    </row>
    <row r="773" spans="1:3">
      <c r="A773" s="82">
        <v>772</v>
      </c>
      <c r="B773" s="82" t="s">
        <v>55</v>
      </c>
      <c r="C773" s="82">
        <v>27</v>
      </c>
    </row>
    <row r="774" spans="1:3">
      <c r="A774" s="82">
        <v>773</v>
      </c>
      <c r="B774" s="82" t="s">
        <v>55</v>
      </c>
      <c r="C774" s="82">
        <v>28</v>
      </c>
    </row>
    <row r="775" spans="1:3">
      <c r="A775" s="82">
        <v>774</v>
      </c>
      <c r="B775" s="82" t="s">
        <v>55</v>
      </c>
      <c r="C775" s="82">
        <v>29</v>
      </c>
    </row>
    <row r="776" spans="1:3">
      <c r="A776" s="82">
        <v>775</v>
      </c>
      <c r="B776" s="82" t="s">
        <v>55</v>
      </c>
      <c r="C776" s="82">
        <v>30</v>
      </c>
    </row>
    <row r="777" spans="1:3">
      <c r="A777" s="82">
        <v>776</v>
      </c>
      <c r="B777" s="82" t="s">
        <v>55</v>
      </c>
      <c r="C777" s="82">
        <v>31</v>
      </c>
    </row>
    <row r="778" spans="1:3">
      <c r="A778" s="82">
        <v>777</v>
      </c>
      <c r="B778" s="82" t="s">
        <v>55</v>
      </c>
      <c r="C778" s="82">
        <v>32</v>
      </c>
    </row>
    <row r="779" spans="1:3">
      <c r="A779" s="82">
        <v>778</v>
      </c>
      <c r="B779" s="82" t="s">
        <v>55</v>
      </c>
      <c r="C779" s="82">
        <v>33</v>
      </c>
    </row>
    <row r="780" spans="1:3">
      <c r="A780" s="82">
        <v>779</v>
      </c>
      <c r="B780" s="82" t="s">
        <v>55</v>
      </c>
      <c r="C780" s="82">
        <v>34</v>
      </c>
    </row>
    <row r="781" spans="1:3">
      <c r="A781" s="82">
        <v>780</v>
      </c>
      <c r="B781" s="82" t="s">
        <v>55</v>
      </c>
      <c r="C781" s="82">
        <v>35</v>
      </c>
    </row>
    <row r="782" spans="1:3">
      <c r="A782" s="82">
        <v>781</v>
      </c>
      <c r="B782" s="82" t="s">
        <v>55</v>
      </c>
      <c r="C782" s="82">
        <v>36</v>
      </c>
    </row>
    <row r="783" spans="1:3">
      <c r="A783" s="82">
        <v>782</v>
      </c>
      <c r="B783" s="82" t="s">
        <v>55</v>
      </c>
      <c r="C783" s="82">
        <v>37</v>
      </c>
    </row>
    <row r="784" spans="1:3">
      <c r="A784" s="82">
        <v>783</v>
      </c>
      <c r="B784" s="82" t="s">
        <v>55</v>
      </c>
      <c r="C784" s="82">
        <v>38</v>
      </c>
    </row>
    <row r="785" spans="1:8">
      <c r="A785" s="82">
        <v>784</v>
      </c>
      <c r="B785" s="82" t="s">
        <v>55</v>
      </c>
      <c r="C785" s="82">
        <v>39</v>
      </c>
    </row>
    <row r="786" spans="1:8">
      <c r="A786" s="82">
        <v>785</v>
      </c>
      <c r="B786" s="82" t="s">
        <v>55</v>
      </c>
      <c r="C786" s="82">
        <v>40</v>
      </c>
    </row>
    <row r="787" spans="1:8">
      <c r="A787" s="82">
        <v>786</v>
      </c>
      <c r="B787" s="82" t="s">
        <v>55</v>
      </c>
      <c r="C787" s="82">
        <v>41</v>
      </c>
    </row>
    <row r="788" spans="1:8">
      <c r="A788" s="82">
        <v>787</v>
      </c>
      <c r="B788" s="82" t="s">
        <v>55</v>
      </c>
      <c r="C788" s="82">
        <v>42</v>
      </c>
    </row>
    <row r="789" spans="1:8">
      <c r="A789" s="82">
        <v>788</v>
      </c>
      <c r="B789" s="82" t="s">
        <v>55</v>
      </c>
      <c r="C789" s="82">
        <v>43</v>
      </c>
    </row>
    <row r="790" spans="1:8">
      <c r="A790" s="82">
        <v>789</v>
      </c>
      <c r="B790" s="82" t="s">
        <v>55</v>
      </c>
      <c r="C790" s="82">
        <v>44</v>
      </c>
    </row>
    <row r="791" spans="1:8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>
      <c r="A792" s="82">
        <v>791</v>
      </c>
      <c r="B792" s="82" t="s">
        <v>56</v>
      </c>
      <c r="C792" s="82">
        <v>1</v>
      </c>
    </row>
    <row r="793" spans="1:8">
      <c r="A793" s="82">
        <v>792</v>
      </c>
      <c r="B793" s="82" t="s">
        <v>56</v>
      </c>
      <c r="C793" s="82">
        <v>2</v>
      </c>
    </row>
    <row r="794" spans="1:8">
      <c r="A794" s="82">
        <v>793</v>
      </c>
      <c r="B794" s="82" t="s">
        <v>56</v>
      </c>
      <c r="C794" s="82">
        <v>3</v>
      </c>
    </row>
    <row r="795" spans="1:8">
      <c r="A795" s="82">
        <v>794</v>
      </c>
      <c r="B795" s="82" t="s">
        <v>56</v>
      </c>
      <c r="C795" s="82">
        <v>4</v>
      </c>
    </row>
    <row r="796" spans="1:8">
      <c r="A796" s="82">
        <v>795</v>
      </c>
      <c r="B796" s="82" t="s">
        <v>56</v>
      </c>
      <c r="C796" s="82">
        <v>5</v>
      </c>
    </row>
    <row r="797" spans="1:8">
      <c r="A797" s="82">
        <v>796</v>
      </c>
      <c r="B797" s="82" t="s">
        <v>56</v>
      </c>
      <c r="C797" s="82">
        <v>6</v>
      </c>
    </row>
    <row r="798" spans="1:8">
      <c r="A798" s="82">
        <v>797</v>
      </c>
      <c r="B798" s="82" t="s">
        <v>56</v>
      </c>
      <c r="C798" s="82">
        <v>7</v>
      </c>
    </row>
    <row r="799" spans="1:8">
      <c r="A799" s="82">
        <v>798</v>
      </c>
      <c r="B799" s="82" t="s">
        <v>56</v>
      </c>
      <c r="C799" s="82">
        <v>8</v>
      </c>
    </row>
    <row r="800" spans="1:8">
      <c r="A800" s="82">
        <v>799</v>
      </c>
      <c r="B800" s="82" t="s">
        <v>56</v>
      </c>
      <c r="C800" s="82">
        <v>9</v>
      </c>
    </row>
    <row r="801" spans="1:3">
      <c r="A801" s="82">
        <v>800</v>
      </c>
      <c r="B801" s="82" t="s">
        <v>56</v>
      </c>
      <c r="C801" s="82">
        <v>10</v>
      </c>
    </row>
    <row r="802" spans="1:3">
      <c r="A802" s="82">
        <v>801</v>
      </c>
      <c r="B802" s="82" t="s">
        <v>57</v>
      </c>
      <c r="C802" s="82">
        <v>1</v>
      </c>
    </row>
    <row r="803" spans="1:3">
      <c r="A803" s="82">
        <v>802</v>
      </c>
      <c r="B803" s="82" t="s">
        <v>57</v>
      </c>
      <c r="C803" s="82">
        <v>2</v>
      </c>
    </row>
    <row r="804" spans="1:3">
      <c r="A804" s="82">
        <v>803</v>
      </c>
      <c r="B804" s="82" t="s">
        <v>57</v>
      </c>
      <c r="C804" s="82">
        <v>3</v>
      </c>
    </row>
    <row r="805" spans="1:3">
      <c r="A805" s="82">
        <v>804</v>
      </c>
      <c r="B805" s="82" t="s">
        <v>57</v>
      </c>
      <c r="C805" s="82">
        <v>4</v>
      </c>
    </row>
    <row r="806" spans="1:3">
      <c r="A806" s="82">
        <v>805</v>
      </c>
      <c r="B806" s="82" t="s">
        <v>57</v>
      </c>
      <c r="C806" s="82">
        <v>5</v>
      </c>
    </row>
    <row r="807" spans="1:3">
      <c r="A807" s="82">
        <v>806</v>
      </c>
      <c r="B807" s="82" t="s">
        <v>57</v>
      </c>
      <c r="C807" s="82">
        <v>6</v>
      </c>
    </row>
    <row r="808" spans="1:3">
      <c r="A808" s="82">
        <v>807</v>
      </c>
      <c r="B808" s="82" t="s">
        <v>57</v>
      </c>
      <c r="C808" s="82">
        <v>7</v>
      </c>
    </row>
    <row r="809" spans="1:3">
      <c r="A809" s="82">
        <v>808</v>
      </c>
      <c r="B809" s="82" t="s">
        <v>57</v>
      </c>
      <c r="C809" s="82">
        <v>8</v>
      </c>
    </row>
    <row r="810" spans="1:3">
      <c r="A810" s="82">
        <v>809</v>
      </c>
      <c r="B810" s="82" t="s">
        <v>57</v>
      </c>
      <c r="C810" s="82">
        <v>9</v>
      </c>
    </row>
    <row r="811" spans="1:3">
      <c r="A811" s="82">
        <v>810</v>
      </c>
      <c r="B811" s="82" t="s">
        <v>57</v>
      </c>
      <c r="C811" s="82">
        <v>10</v>
      </c>
    </row>
    <row r="812" spans="1:3">
      <c r="A812" s="82">
        <v>811</v>
      </c>
      <c r="B812" s="82" t="s">
        <v>58</v>
      </c>
      <c r="C812" s="82">
        <v>1</v>
      </c>
    </row>
    <row r="813" spans="1:3">
      <c r="A813" s="82">
        <v>812</v>
      </c>
      <c r="B813" s="82" t="s">
        <v>58</v>
      </c>
      <c r="C813" s="82">
        <v>2</v>
      </c>
    </row>
    <row r="814" spans="1:3">
      <c r="A814" s="82">
        <v>813</v>
      </c>
      <c r="B814" s="82" t="s">
        <v>58</v>
      </c>
      <c r="C814" s="82">
        <v>3</v>
      </c>
    </row>
    <row r="815" spans="1:3">
      <c r="A815" s="82">
        <v>814</v>
      </c>
      <c r="B815" s="82" t="s">
        <v>58</v>
      </c>
      <c r="C815" s="82">
        <v>4</v>
      </c>
    </row>
    <row r="816" spans="1:3">
      <c r="A816" s="82">
        <v>815</v>
      </c>
      <c r="B816" s="82" t="s">
        <v>58</v>
      </c>
      <c r="C816" s="82">
        <v>5</v>
      </c>
    </row>
    <row r="817" spans="1:3">
      <c r="A817" s="82">
        <v>816</v>
      </c>
      <c r="B817" s="82" t="s">
        <v>58</v>
      </c>
      <c r="C817" s="82">
        <v>6</v>
      </c>
    </row>
    <row r="818" spans="1:3">
      <c r="A818" s="82">
        <v>817</v>
      </c>
      <c r="B818" s="82" t="s">
        <v>58</v>
      </c>
      <c r="C818" s="82">
        <v>7</v>
      </c>
    </row>
    <row r="819" spans="1:3">
      <c r="A819" s="82">
        <v>818</v>
      </c>
      <c r="B819" s="82" t="s">
        <v>58</v>
      </c>
      <c r="C819" s="82">
        <v>8</v>
      </c>
    </row>
    <row r="820" spans="1:3">
      <c r="A820" s="82">
        <v>819</v>
      </c>
      <c r="B820" s="82" t="s">
        <v>58</v>
      </c>
      <c r="C820" s="82">
        <v>9</v>
      </c>
    </row>
    <row r="821" spans="1:3">
      <c r="A821" s="82">
        <v>820</v>
      </c>
      <c r="B821" s="82" t="s">
        <v>58</v>
      </c>
      <c r="C821" s="82">
        <v>10</v>
      </c>
    </row>
    <row r="822" spans="1:3">
      <c r="A822" s="82">
        <v>821</v>
      </c>
      <c r="B822" s="82" t="s">
        <v>59</v>
      </c>
      <c r="C822" s="82">
        <v>1</v>
      </c>
    </row>
    <row r="823" spans="1:3">
      <c r="A823" s="82">
        <v>822</v>
      </c>
      <c r="B823" s="82" t="s">
        <v>59</v>
      </c>
      <c r="C823" s="82">
        <v>2</v>
      </c>
    </row>
    <row r="824" spans="1:3">
      <c r="A824" s="82">
        <v>823</v>
      </c>
      <c r="B824" s="82" t="s">
        <v>59</v>
      </c>
      <c r="C824" s="82">
        <v>3</v>
      </c>
    </row>
    <row r="825" spans="1:3">
      <c r="A825" s="82">
        <v>824</v>
      </c>
      <c r="B825" s="82" t="s">
        <v>59</v>
      </c>
      <c r="C825" s="82">
        <v>4</v>
      </c>
    </row>
    <row r="826" spans="1:3">
      <c r="A826" s="82">
        <v>825</v>
      </c>
      <c r="B826" s="82" t="s">
        <v>59</v>
      </c>
      <c r="C826" s="82">
        <v>5</v>
      </c>
    </row>
    <row r="827" spans="1:3">
      <c r="A827" s="82">
        <v>826</v>
      </c>
      <c r="B827" s="82" t="s">
        <v>59</v>
      </c>
      <c r="C827" s="82">
        <v>6</v>
      </c>
    </row>
    <row r="828" spans="1:3">
      <c r="A828" s="82">
        <v>827</v>
      </c>
      <c r="B828" s="82" t="s">
        <v>59</v>
      </c>
      <c r="C828" s="82">
        <v>7</v>
      </c>
    </row>
    <row r="829" spans="1:3">
      <c r="A829" s="82">
        <v>828</v>
      </c>
      <c r="B829" s="82" t="s">
        <v>59</v>
      </c>
      <c r="C829" s="82">
        <v>8</v>
      </c>
    </row>
    <row r="830" spans="1:3">
      <c r="A830" s="82">
        <v>829</v>
      </c>
      <c r="B830" s="82" t="s">
        <v>59</v>
      </c>
      <c r="C830" s="82">
        <v>9</v>
      </c>
    </row>
    <row r="831" spans="1:3">
      <c r="A831" s="82">
        <v>830</v>
      </c>
      <c r="B831" s="82" t="s">
        <v>59</v>
      </c>
      <c r="C831" s="82">
        <v>10</v>
      </c>
    </row>
    <row r="832" spans="1:3">
      <c r="A832" s="82">
        <v>831</v>
      </c>
      <c r="B832" s="82" t="s">
        <v>60</v>
      </c>
      <c r="C832" s="82">
        <v>1</v>
      </c>
    </row>
    <row r="833" spans="1:3">
      <c r="A833" s="82">
        <v>832</v>
      </c>
      <c r="B833" s="82" t="s">
        <v>60</v>
      </c>
      <c r="C833" s="82">
        <v>2</v>
      </c>
    </row>
    <row r="834" spans="1:3">
      <c r="A834" s="82">
        <v>833</v>
      </c>
      <c r="B834" s="82" t="s">
        <v>60</v>
      </c>
      <c r="C834" s="82">
        <v>3</v>
      </c>
    </row>
    <row r="835" spans="1:3">
      <c r="A835" s="82">
        <v>834</v>
      </c>
      <c r="B835" s="82" t="s">
        <v>60</v>
      </c>
      <c r="C835" s="82">
        <v>4</v>
      </c>
    </row>
    <row r="836" spans="1:3">
      <c r="A836" s="82">
        <v>835</v>
      </c>
      <c r="B836" s="82" t="s">
        <v>60</v>
      </c>
      <c r="C836" s="82">
        <v>5</v>
      </c>
    </row>
    <row r="837" spans="1:3">
      <c r="A837" s="82">
        <v>836</v>
      </c>
      <c r="B837" s="82" t="s">
        <v>60</v>
      </c>
      <c r="C837" s="82">
        <v>6</v>
      </c>
    </row>
    <row r="838" spans="1:3">
      <c r="A838" s="82">
        <v>837</v>
      </c>
      <c r="B838" s="82" t="s">
        <v>60</v>
      </c>
      <c r="C838" s="82">
        <v>7</v>
      </c>
    </row>
    <row r="839" spans="1:3">
      <c r="A839" s="82">
        <v>838</v>
      </c>
      <c r="B839" s="82" t="s">
        <v>60</v>
      </c>
      <c r="C839" s="82">
        <v>8</v>
      </c>
    </row>
    <row r="840" spans="1:3">
      <c r="A840" s="82">
        <v>839</v>
      </c>
      <c r="B840" s="82" t="s">
        <v>60</v>
      </c>
      <c r="C840" s="82">
        <v>9</v>
      </c>
    </row>
    <row r="841" spans="1:3">
      <c r="A841" s="82">
        <v>840</v>
      </c>
      <c r="B841" s="82" t="s">
        <v>60</v>
      </c>
      <c r="C841" s="82">
        <v>10</v>
      </c>
    </row>
    <row r="842" spans="1:3">
      <c r="A842" s="82">
        <v>841</v>
      </c>
      <c r="B842" s="82" t="s">
        <v>56</v>
      </c>
      <c r="C842" s="82">
        <v>1</v>
      </c>
    </row>
    <row r="843" spans="1:3">
      <c r="A843" s="82">
        <v>842</v>
      </c>
      <c r="B843" s="82" t="s">
        <v>56</v>
      </c>
      <c r="C843" s="82">
        <v>2</v>
      </c>
    </row>
    <row r="844" spans="1:3">
      <c r="A844" s="82">
        <v>843</v>
      </c>
      <c r="B844" s="82" t="s">
        <v>56</v>
      </c>
      <c r="C844" s="82">
        <v>3</v>
      </c>
    </row>
    <row r="845" spans="1:3">
      <c r="A845" s="82">
        <v>844</v>
      </c>
      <c r="B845" s="82" t="s">
        <v>56</v>
      </c>
      <c r="C845" s="82">
        <v>4</v>
      </c>
    </row>
    <row r="846" spans="1:3">
      <c r="A846" s="82">
        <v>845</v>
      </c>
      <c r="B846" s="82" t="s">
        <v>56</v>
      </c>
      <c r="C846" s="82">
        <v>5</v>
      </c>
    </row>
    <row r="847" spans="1:3">
      <c r="A847" s="82">
        <v>846</v>
      </c>
      <c r="B847" s="82" t="s">
        <v>56</v>
      </c>
      <c r="C847" s="82">
        <v>6</v>
      </c>
    </row>
    <row r="848" spans="1:3">
      <c r="A848" s="82">
        <v>847</v>
      </c>
      <c r="B848" s="82" t="s">
        <v>56</v>
      </c>
      <c r="C848" s="82">
        <v>7</v>
      </c>
    </row>
    <row r="849" spans="1:3">
      <c r="A849" s="82">
        <v>848</v>
      </c>
      <c r="B849" s="82" t="s">
        <v>56</v>
      </c>
      <c r="C849" s="82">
        <v>8</v>
      </c>
    </row>
    <row r="850" spans="1:3">
      <c r="A850" s="82">
        <v>849</v>
      </c>
      <c r="B850" s="82" t="s">
        <v>56</v>
      </c>
      <c r="C850" s="82">
        <v>9</v>
      </c>
    </row>
    <row r="851" spans="1:3">
      <c r="A851" s="82">
        <v>850</v>
      </c>
      <c r="B851" s="82" t="s">
        <v>56</v>
      </c>
      <c r="C851" s="82">
        <v>10</v>
      </c>
    </row>
    <row r="852" spans="1:3">
      <c r="A852" s="82">
        <v>851</v>
      </c>
      <c r="B852" s="82" t="s">
        <v>57</v>
      </c>
      <c r="C852" s="82">
        <v>1</v>
      </c>
    </row>
    <row r="853" spans="1:3">
      <c r="A853" s="82">
        <v>852</v>
      </c>
      <c r="B853" s="82" t="s">
        <v>57</v>
      </c>
      <c r="C853" s="82">
        <v>2</v>
      </c>
    </row>
    <row r="854" spans="1:3">
      <c r="A854" s="82">
        <v>853</v>
      </c>
      <c r="B854" s="82" t="s">
        <v>57</v>
      </c>
      <c r="C854" s="82">
        <v>3</v>
      </c>
    </row>
    <row r="855" spans="1:3">
      <c r="A855" s="82">
        <v>854</v>
      </c>
      <c r="B855" s="82" t="s">
        <v>57</v>
      </c>
      <c r="C855" s="82">
        <v>4</v>
      </c>
    </row>
    <row r="856" spans="1:3">
      <c r="A856" s="82">
        <v>855</v>
      </c>
      <c r="B856" s="82" t="s">
        <v>57</v>
      </c>
      <c r="C856" s="82">
        <v>5</v>
      </c>
    </row>
    <row r="857" spans="1:3">
      <c r="A857" s="82">
        <v>856</v>
      </c>
      <c r="B857" s="82" t="s">
        <v>57</v>
      </c>
      <c r="C857" s="82">
        <v>6</v>
      </c>
    </row>
    <row r="858" spans="1:3">
      <c r="A858" s="82">
        <v>857</v>
      </c>
      <c r="B858" s="82" t="s">
        <v>57</v>
      </c>
      <c r="C858" s="82">
        <v>7</v>
      </c>
    </row>
    <row r="859" spans="1:3">
      <c r="A859" s="82">
        <v>858</v>
      </c>
      <c r="B859" s="82" t="s">
        <v>57</v>
      </c>
      <c r="C859" s="82">
        <v>8</v>
      </c>
    </row>
    <row r="860" spans="1:3">
      <c r="A860" s="82">
        <v>859</v>
      </c>
      <c r="B860" s="82" t="s">
        <v>57</v>
      </c>
      <c r="C860" s="82">
        <v>9</v>
      </c>
    </row>
    <row r="861" spans="1:3">
      <c r="A861" s="82">
        <v>860</v>
      </c>
      <c r="B861" s="82" t="s">
        <v>57</v>
      </c>
      <c r="C861" s="82">
        <v>10</v>
      </c>
    </row>
    <row r="862" spans="1:3">
      <c r="A862" s="82">
        <v>861</v>
      </c>
      <c r="B862" s="82" t="s">
        <v>58</v>
      </c>
      <c r="C862" s="82">
        <v>1</v>
      </c>
    </row>
    <row r="863" spans="1:3">
      <c r="A863" s="82">
        <v>862</v>
      </c>
      <c r="B863" s="82" t="s">
        <v>58</v>
      </c>
      <c r="C863" s="82">
        <v>2</v>
      </c>
    </row>
    <row r="864" spans="1:3">
      <c r="A864" s="82">
        <v>863</v>
      </c>
      <c r="B864" s="82" t="s">
        <v>58</v>
      </c>
      <c r="C864" s="82">
        <v>3</v>
      </c>
    </row>
    <row r="865" spans="1:3">
      <c r="A865" s="82">
        <v>864</v>
      </c>
      <c r="B865" s="82" t="s">
        <v>58</v>
      </c>
      <c r="C865" s="82">
        <v>4</v>
      </c>
    </row>
    <row r="866" spans="1:3">
      <c r="A866" s="82">
        <v>865</v>
      </c>
      <c r="B866" s="82" t="s">
        <v>58</v>
      </c>
      <c r="C866" s="82">
        <v>5</v>
      </c>
    </row>
    <row r="867" spans="1:3">
      <c r="A867" s="82">
        <v>866</v>
      </c>
      <c r="B867" s="82" t="s">
        <v>58</v>
      </c>
      <c r="C867" s="82">
        <v>6</v>
      </c>
    </row>
    <row r="868" spans="1:3">
      <c r="A868" s="82">
        <v>867</v>
      </c>
      <c r="B868" s="82" t="s">
        <v>58</v>
      </c>
      <c r="C868" s="82">
        <v>7</v>
      </c>
    </row>
    <row r="869" spans="1:3">
      <c r="A869" s="82">
        <v>868</v>
      </c>
      <c r="B869" s="82" t="s">
        <v>58</v>
      </c>
      <c r="C869" s="82">
        <v>8</v>
      </c>
    </row>
    <row r="870" spans="1:3">
      <c r="A870" s="82">
        <v>869</v>
      </c>
      <c r="B870" s="82" t="s">
        <v>58</v>
      </c>
      <c r="C870" s="82">
        <v>9</v>
      </c>
    </row>
    <row r="871" spans="1:3">
      <c r="A871" s="82">
        <v>870</v>
      </c>
      <c r="B871" s="82" t="s">
        <v>58</v>
      </c>
      <c r="C871" s="82">
        <v>10</v>
      </c>
    </row>
    <row r="872" spans="1:3">
      <c r="A872" s="82">
        <v>871</v>
      </c>
      <c r="B872" s="82" t="s">
        <v>59</v>
      </c>
      <c r="C872" s="82">
        <v>1</v>
      </c>
    </row>
    <row r="873" spans="1:3">
      <c r="A873" s="82">
        <v>872</v>
      </c>
      <c r="B873" s="82" t="s">
        <v>59</v>
      </c>
      <c r="C873" s="82">
        <v>2</v>
      </c>
    </row>
    <row r="874" spans="1:3">
      <c r="A874" s="82">
        <v>873</v>
      </c>
      <c r="B874" s="82" t="s">
        <v>59</v>
      </c>
      <c r="C874" s="82">
        <v>3</v>
      </c>
    </row>
    <row r="875" spans="1:3">
      <c r="A875" s="82">
        <v>874</v>
      </c>
      <c r="B875" s="82" t="s">
        <v>59</v>
      </c>
      <c r="C875" s="82">
        <v>4</v>
      </c>
    </row>
    <row r="876" spans="1:3">
      <c r="A876" s="82">
        <v>875</v>
      </c>
      <c r="B876" s="82" t="s">
        <v>59</v>
      </c>
      <c r="C876" s="82">
        <v>5</v>
      </c>
    </row>
    <row r="877" spans="1:3">
      <c r="A877" s="82">
        <v>876</v>
      </c>
      <c r="B877" s="82" t="s">
        <v>59</v>
      </c>
      <c r="C877" s="82">
        <v>6</v>
      </c>
    </row>
    <row r="878" spans="1:3">
      <c r="A878" s="82">
        <v>877</v>
      </c>
      <c r="B878" s="82" t="s">
        <v>59</v>
      </c>
      <c r="C878" s="82">
        <v>7</v>
      </c>
    </row>
    <row r="879" spans="1:3">
      <c r="A879" s="82">
        <v>878</v>
      </c>
      <c r="B879" s="82" t="s">
        <v>59</v>
      </c>
      <c r="C879" s="82">
        <v>8</v>
      </c>
    </row>
    <row r="880" spans="1:3">
      <c r="A880" s="82">
        <v>879</v>
      </c>
      <c r="B880" s="82" t="s">
        <v>59</v>
      </c>
      <c r="C880" s="82">
        <v>9</v>
      </c>
    </row>
    <row r="881" spans="1:3">
      <c r="A881" s="82">
        <v>880</v>
      </c>
      <c r="B881" s="82" t="s">
        <v>59</v>
      </c>
      <c r="C881" s="82">
        <v>10</v>
      </c>
    </row>
    <row r="882" spans="1:3">
      <c r="A882" s="82">
        <v>881</v>
      </c>
      <c r="B882" s="82" t="s">
        <v>60</v>
      </c>
      <c r="C882" s="82">
        <v>1</v>
      </c>
    </row>
    <row r="883" spans="1:3">
      <c r="A883" s="82">
        <v>882</v>
      </c>
      <c r="B883" s="82" t="s">
        <v>60</v>
      </c>
      <c r="C883" s="82">
        <v>2</v>
      </c>
    </row>
    <row r="884" spans="1:3">
      <c r="A884" s="82">
        <v>883</v>
      </c>
      <c r="B884" s="82" t="s">
        <v>60</v>
      </c>
      <c r="C884" s="82">
        <v>3</v>
      </c>
    </row>
    <row r="885" spans="1:3">
      <c r="A885" s="82">
        <v>884</v>
      </c>
      <c r="B885" s="82" t="s">
        <v>60</v>
      </c>
      <c r="C885" s="82">
        <v>4</v>
      </c>
    </row>
    <row r="886" spans="1:3">
      <c r="A886" s="82">
        <v>885</v>
      </c>
      <c r="B886" s="82" t="s">
        <v>60</v>
      </c>
      <c r="C886" s="82">
        <v>5</v>
      </c>
    </row>
    <row r="887" spans="1:3">
      <c r="A887" s="82">
        <v>886</v>
      </c>
      <c r="B887" s="82" t="s">
        <v>60</v>
      </c>
      <c r="C887" s="82">
        <v>6</v>
      </c>
    </row>
    <row r="888" spans="1:3">
      <c r="A888" s="82">
        <v>887</v>
      </c>
      <c r="B888" s="82" t="s">
        <v>60</v>
      </c>
      <c r="C888" s="82">
        <v>7</v>
      </c>
    </row>
    <row r="889" spans="1:3">
      <c r="A889" s="82">
        <v>888</v>
      </c>
      <c r="B889" s="82" t="s">
        <v>60</v>
      </c>
      <c r="C889" s="82">
        <v>8</v>
      </c>
    </row>
    <row r="890" spans="1:3">
      <c r="A890" s="82">
        <v>889</v>
      </c>
      <c r="B890" s="82" t="s">
        <v>60</v>
      </c>
      <c r="C890" s="82">
        <v>9</v>
      </c>
    </row>
    <row r="891" spans="1:3">
      <c r="A891" s="82">
        <v>890</v>
      </c>
      <c r="B891" s="82" t="s">
        <v>60</v>
      </c>
      <c r="C891" s="82">
        <v>10</v>
      </c>
    </row>
    <row r="892" spans="1:3">
      <c r="A892" s="82">
        <v>891</v>
      </c>
      <c r="B892" s="82" t="s">
        <v>56</v>
      </c>
      <c r="C892" s="82">
        <v>1</v>
      </c>
    </row>
    <row r="893" spans="1:3">
      <c r="A893" s="82">
        <v>892</v>
      </c>
      <c r="B893" s="82" t="s">
        <v>56</v>
      </c>
      <c r="C893" s="82">
        <v>2</v>
      </c>
    </row>
    <row r="894" spans="1:3">
      <c r="A894" s="82">
        <v>893</v>
      </c>
      <c r="B894" s="82" t="s">
        <v>56</v>
      </c>
      <c r="C894" s="82">
        <v>3</v>
      </c>
    </row>
    <row r="895" spans="1:3">
      <c r="A895" s="82">
        <v>894</v>
      </c>
      <c r="B895" s="82" t="s">
        <v>56</v>
      </c>
      <c r="C895" s="82">
        <v>4</v>
      </c>
    </row>
    <row r="896" spans="1:3">
      <c r="A896" s="82">
        <v>895</v>
      </c>
      <c r="B896" s="82" t="s">
        <v>56</v>
      </c>
      <c r="C896" s="82">
        <v>5</v>
      </c>
    </row>
    <row r="897" spans="1:3">
      <c r="A897" s="82">
        <v>896</v>
      </c>
      <c r="B897" s="82" t="s">
        <v>56</v>
      </c>
      <c r="C897" s="82">
        <v>6</v>
      </c>
    </row>
    <row r="898" spans="1:3">
      <c r="A898" s="82">
        <v>897</v>
      </c>
      <c r="B898" s="82" t="s">
        <v>56</v>
      </c>
      <c r="C898" s="82">
        <v>7</v>
      </c>
    </row>
    <row r="899" spans="1:3">
      <c r="A899" s="82">
        <v>898</v>
      </c>
      <c r="B899" s="82" t="s">
        <v>56</v>
      </c>
      <c r="C899" s="82">
        <v>8</v>
      </c>
    </row>
    <row r="900" spans="1:3">
      <c r="A900" s="82">
        <v>899</v>
      </c>
      <c r="B900" s="82" t="s">
        <v>56</v>
      </c>
      <c r="C900" s="82">
        <v>9</v>
      </c>
    </row>
    <row r="901" spans="1:3">
      <c r="A901" s="82">
        <v>900</v>
      </c>
      <c r="B901" s="82" t="s">
        <v>56</v>
      </c>
      <c r="C901" s="82">
        <v>10</v>
      </c>
    </row>
    <row r="902" spans="1:3">
      <c r="A902" s="82">
        <v>901</v>
      </c>
      <c r="B902" s="82" t="s">
        <v>57</v>
      </c>
      <c r="C902" s="82">
        <v>1</v>
      </c>
    </row>
    <row r="903" spans="1:3">
      <c r="A903" s="82">
        <v>902</v>
      </c>
      <c r="B903" s="82" t="s">
        <v>57</v>
      </c>
      <c r="C903" s="82">
        <v>2</v>
      </c>
    </row>
    <row r="904" spans="1:3">
      <c r="A904" s="82">
        <v>903</v>
      </c>
      <c r="B904" s="82" t="s">
        <v>57</v>
      </c>
      <c r="C904" s="82">
        <v>3</v>
      </c>
    </row>
    <row r="905" spans="1:3">
      <c r="A905" s="82">
        <v>904</v>
      </c>
      <c r="B905" s="82" t="s">
        <v>57</v>
      </c>
      <c r="C905" s="82">
        <v>4</v>
      </c>
    </row>
    <row r="906" spans="1:3">
      <c r="A906" s="82">
        <v>905</v>
      </c>
      <c r="B906" s="82" t="s">
        <v>57</v>
      </c>
      <c r="C906" s="82">
        <v>5</v>
      </c>
    </row>
    <row r="907" spans="1:3">
      <c r="A907" s="82">
        <v>906</v>
      </c>
      <c r="B907" s="82" t="s">
        <v>57</v>
      </c>
      <c r="C907" s="82">
        <v>6</v>
      </c>
    </row>
    <row r="908" spans="1:3">
      <c r="A908" s="82">
        <v>907</v>
      </c>
      <c r="B908" s="82" t="s">
        <v>57</v>
      </c>
      <c r="C908" s="82">
        <v>7</v>
      </c>
    </row>
    <row r="909" spans="1:3">
      <c r="A909" s="82">
        <v>908</v>
      </c>
      <c r="B909" s="82" t="s">
        <v>57</v>
      </c>
      <c r="C909" s="82">
        <v>8</v>
      </c>
    </row>
    <row r="910" spans="1:3">
      <c r="A910" s="82">
        <v>909</v>
      </c>
      <c r="B910" s="82" t="s">
        <v>57</v>
      </c>
      <c r="C910" s="82">
        <v>9</v>
      </c>
    </row>
    <row r="911" spans="1:3">
      <c r="A911" s="82">
        <v>910</v>
      </c>
      <c r="B911" s="82" t="s">
        <v>57</v>
      </c>
      <c r="C911" s="82">
        <v>10</v>
      </c>
    </row>
    <row r="912" spans="1:3">
      <c r="A912" s="82">
        <v>911</v>
      </c>
      <c r="B912" s="82" t="s">
        <v>58</v>
      </c>
      <c r="C912" s="82">
        <v>1</v>
      </c>
    </row>
    <row r="913" spans="1:3">
      <c r="A913" s="82">
        <v>912</v>
      </c>
      <c r="B913" s="82" t="s">
        <v>58</v>
      </c>
      <c r="C913" s="82">
        <v>2</v>
      </c>
    </row>
    <row r="914" spans="1:3">
      <c r="A914" s="82">
        <v>913</v>
      </c>
      <c r="B914" s="82" t="s">
        <v>58</v>
      </c>
      <c r="C914" s="82">
        <v>3</v>
      </c>
    </row>
    <row r="915" spans="1:3">
      <c r="A915" s="82">
        <v>914</v>
      </c>
      <c r="B915" s="82" t="s">
        <v>58</v>
      </c>
      <c r="C915" s="82">
        <v>4</v>
      </c>
    </row>
    <row r="916" spans="1:3">
      <c r="A916" s="82">
        <v>915</v>
      </c>
      <c r="B916" s="82" t="s">
        <v>58</v>
      </c>
      <c r="C916" s="82">
        <v>5</v>
      </c>
    </row>
    <row r="917" spans="1:3">
      <c r="A917" s="82">
        <v>916</v>
      </c>
      <c r="B917" s="82" t="s">
        <v>58</v>
      </c>
      <c r="C917" s="82">
        <v>6</v>
      </c>
    </row>
    <row r="918" spans="1:3">
      <c r="A918" s="82">
        <v>917</v>
      </c>
      <c r="B918" s="82" t="s">
        <v>58</v>
      </c>
      <c r="C918" s="82">
        <v>7</v>
      </c>
    </row>
    <row r="919" spans="1:3">
      <c r="A919" s="82">
        <v>918</v>
      </c>
      <c r="B919" s="82" t="s">
        <v>58</v>
      </c>
      <c r="C919" s="82">
        <v>8</v>
      </c>
    </row>
    <row r="920" spans="1:3">
      <c r="A920" s="82">
        <v>919</v>
      </c>
      <c r="B920" s="82" t="s">
        <v>58</v>
      </c>
      <c r="C920" s="82">
        <v>9</v>
      </c>
    </row>
    <row r="921" spans="1:3">
      <c r="A921" s="82">
        <v>920</v>
      </c>
      <c r="B921" s="82" t="s">
        <v>58</v>
      </c>
      <c r="C921" s="82">
        <v>10</v>
      </c>
    </row>
    <row r="922" spans="1:3">
      <c r="A922" s="82">
        <v>921</v>
      </c>
      <c r="B922" s="82" t="s">
        <v>59</v>
      </c>
      <c r="C922" s="82">
        <v>1</v>
      </c>
    </row>
    <row r="923" spans="1:3">
      <c r="A923" s="82">
        <v>922</v>
      </c>
      <c r="B923" s="82" t="s">
        <v>59</v>
      </c>
      <c r="C923" s="82">
        <v>2</v>
      </c>
    </row>
    <row r="924" spans="1:3">
      <c r="A924" s="82">
        <v>923</v>
      </c>
      <c r="B924" s="82" t="s">
        <v>59</v>
      </c>
      <c r="C924" s="82">
        <v>3</v>
      </c>
    </row>
    <row r="925" spans="1:3">
      <c r="A925" s="82">
        <v>924</v>
      </c>
      <c r="B925" s="82" t="s">
        <v>59</v>
      </c>
      <c r="C925" s="82">
        <v>4</v>
      </c>
    </row>
    <row r="926" spans="1:3">
      <c r="A926" s="82">
        <v>925</v>
      </c>
      <c r="B926" s="82" t="s">
        <v>59</v>
      </c>
      <c r="C926" s="82">
        <v>5</v>
      </c>
    </row>
    <row r="927" spans="1:3">
      <c r="A927" s="82">
        <v>926</v>
      </c>
      <c r="B927" s="82" t="s">
        <v>59</v>
      </c>
      <c r="C927" s="82">
        <v>6</v>
      </c>
    </row>
    <row r="928" spans="1:3">
      <c r="A928" s="82">
        <v>927</v>
      </c>
      <c r="B928" s="82" t="s">
        <v>59</v>
      </c>
      <c r="C928" s="82">
        <v>7</v>
      </c>
    </row>
    <row r="929" spans="1:3">
      <c r="A929" s="82">
        <v>928</v>
      </c>
      <c r="B929" s="82" t="s">
        <v>59</v>
      </c>
      <c r="C929" s="82">
        <v>8</v>
      </c>
    </row>
    <row r="930" spans="1:3">
      <c r="A930" s="82">
        <v>929</v>
      </c>
      <c r="B930" s="82" t="s">
        <v>59</v>
      </c>
      <c r="C930" s="82">
        <v>9</v>
      </c>
    </row>
    <row r="931" spans="1:3">
      <c r="A931" s="82">
        <v>930</v>
      </c>
      <c r="B931" s="82" t="s">
        <v>59</v>
      </c>
      <c r="C931" s="82">
        <v>10</v>
      </c>
    </row>
    <row r="932" spans="1:3">
      <c r="A932" s="82">
        <v>931</v>
      </c>
      <c r="B932" s="82" t="s">
        <v>60</v>
      </c>
      <c r="C932" s="82">
        <v>1</v>
      </c>
    </row>
    <row r="933" spans="1:3">
      <c r="A933" s="82">
        <v>932</v>
      </c>
      <c r="B933" s="82" t="s">
        <v>60</v>
      </c>
      <c r="C933" s="82">
        <v>2</v>
      </c>
    </row>
    <row r="934" spans="1:3">
      <c r="A934" s="82">
        <v>933</v>
      </c>
      <c r="B934" s="82" t="s">
        <v>60</v>
      </c>
      <c r="C934" s="82">
        <v>3</v>
      </c>
    </row>
    <row r="935" spans="1:3">
      <c r="A935" s="82">
        <v>934</v>
      </c>
      <c r="B935" s="82" t="s">
        <v>60</v>
      </c>
      <c r="C935" s="82">
        <v>4</v>
      </c>
    </row>
    <row r="936" spans="1:3">
      <c r="A936" s="82">
        <v>935</v>
      </c>
      <c r="B936" s="82" t="s">
        <v>60</v>
      </c>
      <c r="C936" s="82">
        <v>5</v>
      </c>
    </row>
    <row r="937" spans="1:3">
      <c r="A937" s="82">
        <v>936</v>
      </c>
      <c r="B937" s="82" t="s">
        <v>60</v>
      </c>
      <c r="C937" s="82">
        <v>6</v>
      </c>
    </row>
    <row r="938" spans="1:3">
      <c r="A938" s="82">
        <v>937</v>
      </c>
      <c r="B938" s="82" t="s">
        <v>60</v>
      </c>
      <c r="C938" s="82">
        <v>7</v>
      </c>
    </row>
    <row r="939" spans="1:3">
      <c r="A939" s="82">
        <v>938</v>
      </c>
      <c r="B939" s="82" t="s">
        <v>60</v>
      </c>
      <c r="C939" s="82">
        <v>8</v>
      </c>
    </row>
    <row r="940" spans="1:3">
      <c r="A940" s="82">
        <v>939</v>
      </c>
      <c r="B940" s="82" t="s">
        <v>60</v>
      </c>
      <c r="C940" s="82">
        <v>9</v>
      </c>
    </row>
    <row r="941" spans="1:3">
      <c r="A941" s="82">
        <v>940</v>
      </c>
      <c r="B941" s="82" t="s">
        <v>60</v>
      </c>
      <c r="C941" s="82">
        <v>10</v>
      </c>
    </row>
    <row r="942" spans="1:3">
      <c r="A942" s="82">
        <v>941</v>
      </c>
      <c r="B942" s="82" t="s">
        <v>56</v>
      </c>
      <c r="C942" s="82">
        <v>1</v>
      </c>
    </row>
    <row r="943" spans="1:3">
      <c r="A943" s="82">
        <v>942</v>
      </c>
      <c r="B943" s="82" t="s">
        <v>56</v>
      </c>
      <c r="C943" s="82">
        <v>2</v>
      </c>
    </row>
    <row r="944" spans="1:3">
      <c r="A944" s="82">
        <v>943</v>
      </c>
      <c r="B944" s="82" t="s">
        <v>56</v>
      </c>
      <c r="C944" s="82">
        <v>3</v>
      </c>
    </row>
    <row r="945" spans="1:3">
      <c r="A945" s="82">
        <v>944</v>
      </c>
      <c r="B945" s="82" t="s">
        <v>56</v>
      </c>
      <c r="C945" s="82">
        <v>4</v>
      </c>
    </row>
    <row r="946" spans="1:3">
      <c r="A946" s="82">
        <v>945</v>
      </c>
      <c r="B946" s="82" t="s">
        <v>56</v>
      </c>
      <c r="C946" s="82">
        <v>5</v>
      </c>
    </row>
    <row r="947" spans="1:3">
      <c r="A947" s="82">
        <v>946</v>
      </c>
      <c r="B947" s="82" t="s">
        <v>56</v>
      </c>
      <c r="C947" s="82">
        <v>6</v>
      </c>
    </row>
    <row r="948" spans="1:3">
      <c r="A948" s="82">
        <v>947</v>
      </c>
      <c r="B948" s="82" t="s">
        <v>56</v>
      </c>
      <c r="C948" s="82">
        <v>7</v>
      </c>
    </row>
    <row r="949" spans="1:3">
      <c r="A949" s="82">
        <v>948</v>
      </c>
      <c r="B949" s="82" t="s">
        <v>56</v>
      </c>
      <c r="C949" s="82">
        <v>8</v>
      </c>
    </row>
    <row r="950" spans="1:3">
      <c r="A950" s="82">
        <v>949</v>
      </c>
      <c r="B950" s="82" t="s">
        <v>56</v>
      </c>
      <c r="C950" s="82">
        <v>9</v>
      </c>
    </row>
    <row r="951" spans="1:3">
      <c r="A951" s="82">
        <v>950</v>
      </c>
      <c r="B951" s="82" t="s">
        <v>56</v>
      </c>
      <c r="C951" s="82">
        <v>10</v>
      </c>
    </row>
    <row r="952" spans="1:3">
      <c r="A952" s="82">
        <v>951</v>
      </c>
      <c r="B952" s="82" t="s">
        <v>57</v>
      </c>
      <c r="C952" s="82">
        <v>1</v>
      </c>
    </row>
    <row r="953" spans="1:3">
      <c r="A953" s="82">
        <v>952</v>
      </c>
      <c r="B953" s="82" t="s">
        <v>57</v>
      </c>
      <c r="C953" s="82">
        <v>2</v>
      </c>
    </row>
    <row r="954" spans="1:3">
      <c r="A954" s="82">
        <v>953</v>
      </c>
      <c r="B954" s="82" t="s">
        <v>57</v>
      </c>
      <c r="C954" s="82">
        <v>3</v>
      </c>
    </row>
    <row r="955" spans="1:3">
      <c r="A955" s="82">
        <v>954</v>
      </c>
      <c r="B955" s="82" t="s">
        <v>57</v>
      </c>
      <c r="C955" s="82">
        <v>4</v>
      </c>
    </row>
    <row r="956" spans="1:3">
      <c r="A956" s="82">
        <v>955</v>
      </c>
      <c r="B956" s="82" t="s">
        <v>57</v>
      </c>
      <c r="C956" s="82">
        <v>5</v>
      </c>
    </row>
    <row r="957" spans="1:3">
      <c r="A957" s="82">
        <v>956</v>
      </c>
      <c r="B957" s="82" t="s">
        <v>57</v>
      </c>
      <c r="C957" s="82">
        <v>6</v>
      </c>
    </row>
    <row r="958" spans="1:3">
      <c r="A958" s="82">
        <v>957</v>
      </c>
      <c r="B958" s="82" t="s">
        <v>57</v>
      </c>
      <c r="C958" s="82">
        <v>7</v>
      </c>
    </row>
    <row r="959" spans="1:3">
      <c r="A959" s="82">
        <v>958</v>
      </c>
      <c r="B959" s="82" t="s">
        <v>57</v>
      </c>
      <c r="C959" s="82">
        <v>8</v>
      </c>
    </row>
    <row r="960" spans="1:3">
      <c r="A960" s="82">
        <v>959</v>
      </c>
      <c r="B960" s="82" t="s">
        <v>57</v>
      </c>
      <c r="C960" s="82">
        <v>9</v>
      </c>
    </row>
    <row r="961" spans="1:3">
      <c r="A961" s="82">
        <v>960</v>
      </c>
      <c r="B961" s="82" t="s">
        <v>57</v>
      </c>
      <c r="C961" s="82">
        <v>10</v>
      </c>
    </row>
    <row r="962" spans="1:3">
      <c r="A962" s="82">
        <v>961</v>
      </c>
      <c r="B962" s="82" t="s">
        <v>58</v>
      </c>
      <c r="C962" s="82">
        <v>1</v>
      </c>
    </row>
    <row r="963" spans="1:3">
      <c r="A963" s="82">
        <v>962</v>
      </c>
      <c r="B963" s="82" t="s">
        <v>58</v>
      </c>
      <c r="C963" s="82">
        <v>2</v>
      </c>
    </row>
    <row r="964" spans="1:3">
      <c r="A964" s="82">
        <v>963</v>
      </c>
      <c r="B964" s="82" t="s">
        <v>58</v>
      </c>
      <c r="C964" s="82">
        <v>3</v>
      </c>
    </row>
    <row r="965" spans="1:3">
      <c r="A965" s="82">
        <v>964</v>
      </c>
      <c r="B965" s="82" t="s">
        <v>58</v>
      </c>
      <c r="C965" s="82">
        <v>4</v>
      </c>
    </row>
    <row r="966" spans="1:3">
      <c r="A966" s="82">
        <v>965</v>
      </c>
      <c r="B966" s="82" t="s">
        <v>58</v>
      </c>
      <c r="C966" s="82">
        <v>5</v>
      </c>
    </row>
    <row r="967" spans="1:3">
      <c r="A967" s="82">
        <v>966</v>
      </c>
      <c r="B967" s="82" t="s">
        <v>58</v>
      </c>
      <c r="C967" s="82">
        <v>6</v>
      </c>
    </row>
    <row r="968" spans="1:3">
      <c r="A968" s="82">
        <v>967</v>
      </c>
      <c r="B968" s="82" t="s">
        <v>58</v>
      </c>
      <c r="C968" s="82">
        <v>7</v>
      </c>
    </row>
    <row r="969" spans="1:3">
      <c r="A969" s="82">
        <v>968</v>
      </c>
      <c r="B969" s="82" t="s">
        <v>58</v>
      </c>
      <c r="C969" s="82">
        <v>8</v>
      </c>
    </row>
    <row r="970" spans="1:3">
      <c r="A970" s="82">
        <v>969</v>
      </c>
      <c r="B970" s="82" t="s">
        <v>58</v>
      </c>
      <c r="C970" s="82">
        <v>9</v>
      </c>
    </row>
    <row r="971" spans="1:3">
      <c r="A971" s="82">
        <v>970</v>
      </c>
      <c r="B971" s="82" t="s">
        <v>58</v>
      </c>
      <c r="C971" s="82">
        <v>10</v>
      </c>
    </row>
    <row r="972" spans="1:3">
      <c r="A972" s="82">
        <v>971</v>
      </c>
      <c r="B972" s="82" t="s">
        <v>59</v>
      </c>
      <c r="C972" s="82">
        <v>1</v>
      </c>
    </row>
    <row r="973" spans="1:3">
      <c r="A973" s="82">
        <v>972</v>
      </c>
      <c r="B973" s="82" t="s">
        <v>59</v>
      </c>
      <c r="C973" s="82">
        <v>2</v>
      </c>
    </row>
    <row r="974" spans="1:3">
      <c r="A974" s="82">
        <v>973</v>
      </c>
      <c r="B974" s="82" t="s">
        <v>59</v>
      </c>
      <c r="C974" s="82">
        <v>3</v>
      </c>
    </row>
    <row r="975" spans="1:3">
      <c r="A975" s="82">
        <v>974</v>
      </c>
      <c r="B975" s="82" t="s">
        <v>59</v>
      </c>
      <c r="C975" s="82">
        <v>4</v>
      </c>
    </row>
    <row r="976" spans="1:3">
      <c r="A976" s="82">
        <v>975</v>
      </c>
      <c r="B976" s="82" t="s">
        <v>59</v>
      </c>
      <c r="C976" s="82">
        <v>5</v>
      </c>
    </row>
    <row r="977" spans="1:3">
      <c r="A977" s="82">
        <v>976</v>
      </c>
      <c r="B977" s="82" t="s">
        <v>59</v>
      </c>
      <c r="C977" s="82">
        <v>6</v>
      </c>
    </row>
    <row r="978" spans="1:3">
      <c r="A978" s="82">
        <v>977</v>
      </c>
      <c r="B978" s="82" t="s">
        <v>59</v>
      </c>
      <c r="C978" s="82">
        <v>7</v>
      </c>
    </row>
    <row r="979" spans="1:3">
      <c r="A979" s="82">
        <v>978</v>
      </c>
      <c r="B979" s="82" t="s">
        <v>59</v>
      </c>
      <c r="C979" s="82">
        <v>8</v>
      </c>
    </row>
    <row r="980" spans="1:3">
      <c r="A980" s="82">
        <v>979</v>
      </c>
      <c r="B980" s="82" t="s">
        <v>59</v>
      </c>
      <c r="C980" s="82">
        <v>9</v>
      </c>
    </row>
    <row r="981" spans="1:3">
      <c r="A981" s="82">
        <v>980</v>
      </c>
      <c r="B981" s="82" t="s">
        <v>59</v>
      </c>
      <c r="C981" s="82">
        <v>10</v>
      </c>
    </row>
    <row r="982" spans="1:3">
      <c r="A982" s="82">
        <v>981</v>
      </c>
      <c r="B982" s="82" t="s">
        <v>60</v>
      </c>
      <c r="C982" s="82">
        <v>1</v>
      </c>
    </row>
    <row r="983" spans="1:3">
      <c r="A983" s="82">
        <v>982</v>
      </c>
      <c r="B983" s="82" t="s">
        <v>60</v>
      </c>
      <c r="C983" s="82">
        <v>2</v>
      </c>
    </row>
    <row r="984" spans="1:3">
      <c r="A984" s="82">
        <v>983</v>
      </c>
      <c r="B984" s="82" t="s">
        <v>60</v>
      </c>
      <c r="C984" s="82">
        <v>3</v>
      </c>
    </row>
    <row r="985" spans="1:3">
      <c r="A985" s="82">
        <v>984</v>
      </c>
      <c r="B985" s="82" t="s">
        <v>60</v>
      </c>
      <c r="C985" s="82">
        <v>4</v>
      </c>
    </row>
    <row r="986" spans="1:3">
      <c r="A986" s="82">
        <v>985</v>
      </c>
      <c r="B986" s="82" t="s">
        <v>60</v>
      </c>
      <c r="C986" s="82">
        <v>5</v>
      </c>
    </row>
    <row r="987" spans="1:3">
      <c r="A987" s="82">
        <v>986</v>
      </c>
      <c r="B987" s="82" t="s">
        <v>60</v>
      </c>
      <c r="C987" s="82">
        <v>6</v>
      </c>
    </row>
    <row r="988" spans="1:3">
      <c r="A988" s="82">
        <v>987</v>
      </c>
      <c r="B988" s="82" t="s">
        <v>60</v>
      </c>
      <c r="C988" s="82">
        <v>7</v>
      </c>
    </row>
    <row r="989" spans="1:3">
      <c r="A989" s="82">
        <v>988</v>
      </c>
      <c r="B989" s="82" t="s">
        <v>60</v>
      </c>
      <c r="C989" s="82">
        <v>8</v>
      </c>
    </row>
    <row r="990" spans="1:3">
      <c r="A990" s="82">
        <v>989</v>
      </c>
      <c r="B990" s="82" t="s">
        <v>60</v>
      </c>
      <c r="C990" s="82">
        <v>9</v>
      </c>
    </row>
    <row r="991" spans="1:3">
      <c r="A991" s="82">
        <v>990</v>
      </c>
      <c r="B991" s="82" t="s">
        <v>60</v>
      </c>
      <c r="C991" s="82">
        <v>10</v>
      </c>
    </row>
    <row r="992" spans="1:3">
      <c r="A992" s="82">
        <v>991</v>
      </c>
      <c r="B992" s="82" t="s">
        <v>56</v>
      </c>
      <c r="C992" s="82">
        <v>1</v>
      </c>
    </row>
    <row r="993" spans="1:3">
      <c r="A993" s="82">
        <v>992</v>
      </c>
      <c r="B993" s="82" t="s">
        <v>56</v>
      </c>
      <c r="C993" s="82">
        <v>2</v>
      </c>
    </row>
    <row r="994" spans="1:3">
      <c r="A994" s="82">
        <v>993</v>
      </c>
      <c r="B994" s="82" t="s">
        <v>56</v>
      </c>
      <c r="C994" s="82">
        <v>3</v>
      </c>
    </row>
    <row r="995" spans="1:3">
      <c r="A995" s="82">
        <v>994</v>
      </c>
      <c r="B995" s="82" t="s">
        <v>56</v>
      </c>
      <c r="C995" s="82">
        <v>4</v>
      </c>
    </row>
    <row r="996" spans="1:3">
      <c r="A996" s="82">
        <v>995</v>
      </c>
      <c r="B996" s="82" t="s">
        <v>56</v>
      </c>
      <c r="C996" s="82">
        <v>5</v>
      </c>
    </row>
    <row r="997" spans="1:3">
      <c r="A997" s="82">
        <v>996</v>
      </c>
      <c r="B997" s="82" t="s">
        <v>56</v>
      </c>
      <c r="C997" s="82">
        <v>6</v>
      </c>
    </row>
    <row r="998" spans="1:3">
      <c r="A998" s="82">
        <v>997</v>
      </c>
      <c r="B998" s="82" t="s">
        <v>56</v>
      </c>
      <c r="C998" s="82">
        <v>7</v>
      </c>
    </row>
    <row r="999" spans="1:3">
      <c r="A999" s="82">
        <v>998</v>
      </c>
      <c r="B999" s="82" t="s">
        <v>56</v>
      </c>
      <c r="C999" s="82">
        <v>8</v>
      </c>
    </row>
    <row r="1000" spans="1:3">
      <c r="A1000" s="82">
        <v>999</v>
      </c>
      <c r="B1000" s="82" t="s">
        <v>56</v>
      </c>
      <c r="C1000" s="82">
        <v>9</v>
      </c>
    </row>
    <row r="1001" spans="1:3">
      <c r="A1001" s="82">
        <v>1000</v>
      </c>
      <c r="B1001" s="82" t="s">
        <v>56</v>
      </c>
      <c r="C1001" s="82">
        <v>10</v>
      </c>
    </row>
    <row r="1002" spans="1:3">
      <c r="A1002" s="82">
        <v>1001</v>
      </c>
      <c r="B1002" s="82" t="s">
        <v>57</v>
      </c>
      <c r="C1002" s="82">
        <v>1</v>
      </c>
    </row>
    <row r="1003" spans="1:3">
      <c r="A1003" s="82">
        <v>1002</v>
      </c>
      <c r="B1003" s="82" t="s">
        <v>57</v>
      </c>
      <c r="C1003" s="82">
        <v>2</v>
      </c>
    </row>
    <row r="1004" spans="1:3">
      <c r="A1004" s="82">
        <v>1003</v>
      </c>
      <c r="B1004" s="82" t="s">
        <v>57</v>
      </c>
      <c r="C1004" s="82">
        <v>3</v>
      </c>
    </row>
    <row r="1005" spans="1:3">
      <c r="A1005" s="82">
        <v>1004</v>
      </c>
      <c r="B1005" s="82" t="s">
        <v>57</v>
      </c>
      <c r="C1005" s="82">
        <v>4</v>
      </c>
    </row>
    <row r="1006" spans="1:3">
      <c r="A1006" s="82">
        <v>1005</v>
      </c>
      <c r="B1006" s="82" t="s">
        <v>57</v>
      </c>
      <c r="C1006" s="82">
        <v>5</v>
      </c>
    </row>
    <row r="1007" spans="1:3">
      <c r="A1007" s="82">
        <v>1006</v>
      </c>
      <c r="B1007" s="82" t="s">
        <v>57</v>
      </c>
      <c r="C1007" s="82">
        <v>6</v>
      </c>
    </row>
    <row r="1008" spans="1:3">
      <c r="A1008" s="82">
        <v>1007</v>
      </c>
      <c r="B1008" s="82" t="s">
        <v>57</v>
      </c>
      <c r="C1008" s="82">
        <v>7</v>
      </c>
    </row>
    <row r="1009" spans="1:3">
      <c r="A1009" s="82">
        <v>1008</v>
      </c>
      <c r="B1009" s="82" t="s">
        <v>57</v>
      </c>
      <c r="C1009" s="82">
        <v>8</v>
      </c>
    </row>
    <row r="1010" spans="1:3">
      <c r="A1010" s="82">
        <v>1009</v>
      </c>
      <c r="B1010" s="82" t="s">
        <v>57</v>
      </c>
      <c r="C1010" s="82">
        <v>9</v>
      </c>
    </row>
    <row r="1011" spans="1:3">
      <c r="A1011" s="82">
        <v>1010</v>
      </c>
      <c r="B1011" s="82" t="s">
        <v>57</v>
      </c>
      <c r="C1011" s="82">
        <v>10</v>
      </c>
    </row>
    <row r="1012" spans="1:3">
      <c r="A1012" s="82">
        <v>1011</v>
      </c>
      <c r="B1012" s="82" t="s">
        <v>58</v>
      </c>
      <c r="C1012" s="82">
        <v>1</v>
      </c>
    </row>
    <row r="1013" spans="1:3">
      <c r="A1013" s="82">
        <v>1012</v>
      </c>
      <c r="B1013" s="82" t="s">
        <v>58</v>
      </c>
      <c r="C1013" s="82">
        <v>2</v>
      </c>
    </row>
    <row r="1014" spans="1:3">
      <c r="A1014" s="82">
        <v>1013</v>
      </c>
      <c r="B1014" s="82" t="s">
        <v>58</v>
      </c>
      <c r="C1014" s="82">
        <v>3</v>
      </c>
    </row>
    <row r="1015" spans="1:3">
      <c r="A1015" s="82">
        <v>1014</v>
      </c>
      <c r="B1015" s="82" t="s">
        <v>58</v>
      </c>
      <c r="C1015" s="82">
        <v>4</v>
      </c>
    </row>
    <row r="1016" spans="1:3">
      <c r="A1016" s="82">
        <v>1015</v>
      </c>
      <c r="B1016" s="82" t="s">
        <v>58</v>
      </c>
      <c r="C1016" s="82">
        <v>5</v>
      </c>
    </row>
    <row r="1017" spans="1:3">
      <c r="A1017" s="82">
        <v>1016</v>
      </c>
      <c r="B1017" s="82" t="s">
        <v>58</v>
      </c>
      <c r="C1017" s="82">
        <v>6</v>
      </c>
    </row>
    <row r="1018" spans="1:3">
      <c r="A1018" s="82">
        <v>1017</v>
      </c>
      <c r="B1018" s="82" t="s">
        <v>58</v>
      </c>
      <c r="C1018" s="82">
        <v>7</v>
      </c>
    </row>
    <row r="1019" spans="1:3">
      <c r="A1019" s="82">
        <v>1018</v>
      </c>
      <c r="B1019" s="82" t="s">
        <v>58</v>
      </c>
      <c r="C1019" s="82">
        <v>8</v>
      </c>
    </row>
    <row r="1020" spans="1:3">
      <c r="A1020" s="82">
        <v>1019</v>
      </c>
      <c r="B1020" s="82" t="s">
        <v>58</v>
      </c>
      <c r="C1020" s="82">
        <v>9</v>
      </c>
    </row>
    <row r="1021" spans="1:3">
      <c r="A1021" s="82">
        <v>1020</v>
      </c>
      <c r="B1021" s="82" t="s">
        <v>58</v>
      </c>
      <c r="C1021" s="82">
        <v>10</v>
      </c>
    </row>
    <row r="1022" spans="1:3">
      <c r="A1022" s="82">
        <v>1021</v>
      </c>
      <c r="B1022" s="82" t="s">
        <v>59</v>
      </c>
      <c r="C1022" s="82">
        <v>1</v>
      </c>
    </row>
    <row r="1023" spans="1:3">
      <c r="A1023" s="82">
        <v>1022</v>
      </c>
      <c r="B1023" s="82" t="s">
        <v>59</v>
      </c>
      <c r="C1023" s="82">
        <v>2</v>
      </c>
    </row>
    <row r="1024" spans="1:3">
      <c r="A1024" s="82">
        <v>1023</v>
      </c>
      <c r="B1024" s="82" t="s">
        <v>59</v>
      </c>
      <c r="C1024" s="82">
        <v>3</v>
      </c>
    </row>
    <row r="1025" spans="1:3">
      <c r="A1025" s="82">
        <v>1024</v>
      </c>
      <c r="B1025" s="82" t="s">
        <v>59</v>
      </c>
      <c r="C1025" s="82">
        <v>4</v>
      </c>
    </row>
    <row r="1026" spans="1:3">
      <c r="A1026" s="82">
        <v>1025</v>
      </c>
      <c r="B1026" s="82" t="s">
        <v>59</v>
      </c>
      <c r="C1026" s="82">
        <v>5</v>
      </c>
    </row>
    <row r="1027" spans="1:3">
      <c r="A1027" s="82">
        <v>1026</v>
      </c>
      <c r="B1027" s="82" t="s">
        <v>59</v>
      </c>
      <c r="C1027" s="82">
        <v>6</v>
      </c>
    </row>
    <row r="1028" spans="1:3">
      <c r="A1028" s="82">
        <v>1027</v>
      </c>
      <c r="B1028" s="82" t="s">
        <v>59</v>
      </c>
      <c r="C1028" s="82">
        <v>7</v>
      </c>
    </row>
    <row r="1029" spans="1:3">
      <c r="A1029" s="82">
        <v>1028</v>
      </c>
      <c r="B1029" s="82" t="s">
        <v>59</v>
      </c>
      <c r="C1029" s="82">
        <v>8</v>
      </c>
    </row>
    <row r="1030" spans="1:3">
      <c r="A1030" s="82">
        <v>1029</v>
      </c>
      <c r="B1030" s="82" t="s">
        <v>59</v>
      </c>
      <c r="C1030" s="82">
        <v>9</v>
      </c>
    </row>
    <row r="1031" spans="1:3">
      <c r="A1031" s="82">
        <v>1030</v>
      </c>
      <c r="B1031" s="82" t="s">
        <v>59</v>
      </c>
      <c r="C1031" s="82">
        <v>10</v>
      </c>
    </row>
    <row r="1032" spans="1:3">
      <c r="A1032" s="82">
        <v>1031</v>
      </c>
      <c r="B1032" s="82" t="s">
        <v>60</v>
      </c>
      <c r="C1032" s="82">
        <v>1</v>
      </c>
    </row>
    <row r="1033" spans="1:3">
      <c r="A1033" s="82">
        <v>1032</v>
      </c>
      <c r="B1033" s="82" t="s">
        <v>60</v>
      </c>
      <c r="C1033" s="82">
        <v>2</v>
      </c>
    </row>
    <row r="1034" spans="1:3">
      <c r="A1034" s="82">
        <v>1033</v>
      </c>
      <c r="B1034" s="82" t="s">
        <v>60</v>
      </c>
      <c r="C1034" s="82">
        <v>3</v>
      </c>
    </row>
    <row r="1035" spans="1:3">
      <c r="A1035" s="82">
        <v>1034</v>
      </c>
      <c r="B1035" s="82" t="s">
        <v>60</v>
      </c>
      <c r="C1035" s="82">
        <v>4</v>
      </c>
    </row>
    <row r="1036" spans="1:3">
      <c r="A1036" s="82">
        <v>1035</v>
      </c>
      <c r="B1036" s="82" t="s">
        <v>60</v>
      </c>
      <c r="C1036" s="82">
        <v>5</v>
      </c>
    </row>
    <row r="1037" spans="1:3">
      <c r="A1037" s="82">
        <v>1036</v>
      </c>
      <c r="B1037" s="82" t="s">
        <v>60</v>
      </c>
      <c r="C1037" s="82">
        <v>6</v>
      </c>
    </row>
    <row r="1038" spans="1:3">
      <c r="A1038" s="82">
        <v>1037</v>
      </c>
      <c r="B1038" s="82" t="s">
        <v>60</v>
      </c>
      <c r="C1038" s="82">
        <v>7</v>
      </c>
    </row>
    <row r="1039" spans="1:3">
      <c r="A1039" s="82">
        <v>1038</v>
      </c>
      <c r="B1039" s="82" t="s">
        <v>60</v>
      </c>
      <c r="C1039" s="82">
        <v>8</v>
      </c>
    </row>
    <row r="1040" spans="1:3">
      <c r="A1040" s="82">
        <v>1039</v>
      </c>
      <c r="B1040" s="82" t="s">
        <v>60</v>
      </c>
      <c r="C1040" s="82">
        <v>9</v>
      </c>
    </row>
    <row r="1041" spans="1:3">
      <c r="A1041" s="82">
        <v>1040</v>
      </c>
      <c r="B1041" s="82" t="s">
        <v>60</v>
      </c>
      <c r="C1041" s="82">
        <v>10</v>
      </c>
    </row>
    <row r="1042" spans="1:3">
      <c r="A1042" s="82">
        <v>1041</v>
      </c>
      <c r="B1042" s="82" t="s">
        <v>56</v>
      </c>
      <c r="C1042" s="82">
        <v>1</v>
      </c>
    </row>
    <row r="1043" spans="1:3">
      <c r="A1043" s="82">
        <v>1042</v>
      </c>
      <c r="B1043" s="82" t="s">
        <v>56</v>
      </c>
      <c r="C1043" s="82">
        <v>2</v>
      </c>
    </row>
    <row r="1044" spans="1:3">
      <c r="A1044" s="82">
        <v>1043</v>
      </c>
      <c r="B1044" s="82" t="s">
        <v>56</v>
      </c>
      <c r="C1044" s="82">
        <v>3</v>
      </c>
    </row>
    <row r="1045" spans="1:3">
      <c r="A1045" s="82">
        <v>1044</v>
      </c>
      <c r="B1045" s="82" t="s">
        <v>56</v>
      </c>
      <c r="C1045" s="82">
        <v>4</v>
      </c>
    </row>
    <row r="1046" spans="1:3">
      <c r="A1046" s="82">
        <v>1045</v>
      </c>
      <c r="B1046" s="82" t="s">
        <v>56</v>
      </c>
      <c r="C1046" s="82">
        <v>5</v>
      </c>
    </row>
    <row r="1047" spans="1:3">
      <c r="A1047" s="82">
        <v>1046</v>
      </c>
      <c r="B1047" s="82" t="s">
        <v>56</v>
      </c>
      <c r="C1047" s="82">
        <v>6</v>
      </c>
    </row>
    <row r="1048" spans="1:3">
      <c r="A1048" s="82">
        <v>1047</v>
      </c>
      <c r="B1048" s="82" t="s">
        <v>56</v>
      </c>
      <c r="C1048" s="82">
        <v>7</v>
      </c>
    </row>
    <row r="1049" spans="1:3">
      <c r="A1049" s="82">
        <v>1048</v>
      </c>
      <c r="B1049" s="82" t="s">
        <v>56</v>
      </c>
      <c r="C1049" s="82">
        <v>8</v>
      </c>
    </row>
    <row r="1050" spans="1:3">
      <c r="A1050" s="82">
        <v>1049</v>
      </c>
      <c r="B1050" s="82" t="s">
        <v>56</v>
      </c>
      <c r="C1050" s="82">
        <v>9</v>
      </c>
    </row>
    <row r="1051" spans="1:3">
      <c r="A1051" s="82">
        <v>1050</v>
      </c>
      <c r="B1051" s="82" t="s">
        <v>56</v>
      </c>
      <c r="C1051" s="82">
        <v>10</v>
      </c>
    </row>
    <row r="1052" spans="1:3">
      <c r="A1052" s="82">
        <v>1051</v>
      </c>
      <c r="B1052" s="82" t="s">
        <v>57</v>
      </c>
      <c r="C1052" s="82">
        <v>1</v>
      </c>
    </row>
    <row r="1053" spans="1:3">
      <c r="A1053" s="82">
        <v>1052</v>
      </c>
      <c r="B1053" s="82" t="s">
        <v>57</v>
      </c>
      <c r="C1053" s="82">
        <v>2</v>
      </c>
    </row>
    <row r="1054" spans="1:3">
      <c r="A1054" s="82">
        <v>1053</v>
      </c>
      <c r="B1054" s="82" t="s">
        <v>57</v>
      </c>
      <c r="C1054" s="82">
        <v>3</v>
      </c>
    </row>
    <row r="1055" spans="1:3">
      <c r="A1055" s="82">
        <v>1054</v>
      </c>
      <c r="B1055" s="82" t="s">
        <v>57</v>
      </c>
      <c r="C1055" s="82">
        <v>4</v>
      </c>
    </row>
    <row r="1056" spans="1:3">
      <c r="A1056" s="82">
        <v>1055</v>
      </c>
      <c r="B1056" s="82" t="s">
        <v>57</v>
      </c>
      <c r="C1056" s="82">
        <v>5</v>
      </c>
    </row>
    <row r="1057" spans="1:3">
      <c r="A1057" s="82">
        <v>1056</v>
      </c>
      <c r="B1057" s="82" t="s">
        <v>57</v>
      </c>
      <c r="C1057" s="82">
        <v>6</v>
      </c>
    </row>
    <row r="1058" spans="1:3">
      <c r="A1058" s="82">
        <v>1057</v>
      </c>
      <c r="B1058" s="82" t="s">
        <v>57</v>
      </c>
      <c r="C1058" s="82">
        <v>7</v>
      </c>
    </row>
    <row r="1059" spans="1:3">
      <c r="A1059" s="82">
        <v>1058</v>
      </c>
      <c r="B1059" s="82" t="s">
        <v>57</v>
      </c>
      <c r="C1059" s="82">
        <v>8</v>
      </c>
    </row>
    <row r="1060" spans="1:3">
      <c r="A1060" s="82">
        <v>1059</v>
      </c>
      <c r="B1060" s="82" t="s">
        <v>57</v>
      </c>
      <c r="C1060" s="82">
        <v>9</v>
      </c>
    </row>
    <row r="1061" spans="1:3">
      <c r="A1061" s="82">
        <v>1060</v>
      </c>
      <c r="B1061" s="82" t="s">
        <v>57</v>
      </c>
      <c r="C1061" s="82">
        <v>10</v>
      </c>
    </row>
    <row r="1062" spans="1:3">
      <c r="A1062" s="82">
        <v>1061</v>
      </c>
      <c r="B1062" s="82" t="s">
        <v>58</v>
      </c>
      <c r="C1062" s="82">
        <v>1</v>
      </c>
    </row>
    <row r="1063" spans="1:3">
      <c r="A1063" s="82">
        <v>1062</v>
      </c>
      <c r="B1063" s="82" t="s">
        <v>58</v>
      </c>
      <c r="C1063" s="82">
        <v>2</v>
      </c>
    </row>
    <row r="1064" spans="1:3">
      <c r="A1064" s="82">
        <v>1063</v>
      </c>
      <c r="B1064" s="82" t="s">
        <v>58</v>
      </c>
      <c r="C1064" s="82">
        <v>3</v>
      </c>
    </row>
    <row r="1065" spans="1:3">
      <c r="A1065" s="82">
        <v>1064</v>
      </c>
      <c r="B1065" s="82" t="s">
        <v>58</v>
      </c>
      <c r="C1065" s="82">
        <v>4</v>
      </c>
    </row>
    <row r="1066" spans="1:3">
      <c r="A1066" s="82">
        <v>1065</v>
      </c>
      <c r="B1066" s="82" t="s">
        <v>58</v>
      </c>
      <c r="C1066" s="82">
        <v>5</v>
      </c>
    </row>
    <row r="1067" spans="1:3">
      <c r="A1067" s="82">
        <v>1066</v>
      </c>
      <c r="B1067" s="82" t="s">
        <v>58</v>
      </c>
      <c r="C1067" s="82">
        <v>6</v>
      </c>
    </row>
    <row r="1068" spans="1:3">
      <c r="A1068" s="82">
        <v>1067</v>
      </c>
      <c r="B1068" s="82" t="s">
        <v>58</v>
      </c>
      <c r="C1068" s="82">
        <v>7</v>
      </c>
    </row>
    <row r="1069" spans="1:3">
      <c r="A1069" s="82">
        <v>1068</v>
      </c>
      <c r="B1069" s="82" t="s">
        <v>58</v>
      </c>
      <c r="C1069" s="82">
        <v>8</v>
      </c>
    </row>
    <row r="1070" spans="1:3">
      <c r="A1070" s="82">
        <v>1069</v>
      </c>
      <c r="B1070" s="82" t="s">
        <v>58</v>
      </c>
      <c r="C1070" s="82">
        <v>9</v>
      </c>
    </row>
    <row r="1071" spans="1:3">
      <c r="A1071" s="82">
        <v>1070</v>
      </c>
      <c r="B1071" s="82" t="s">
        <v>58</v>
      </c>
      <c r="C1071" s="82">
        <v>10</v>
      </c>
    </row>
    <row r="1072" spans="1:3">
      <c r="A1072" s="82">
        <v>1071</v>
      </c>
      <c r="B1072" s="82" t="s">
        <v>59</v>
      </c>
      <c r="C1072" s="82">
        <v>1</v>
      </c>
    </row>
    <row r="1073" spans="1:3">
      <c r="A1073" s="82">
        <v>1072</v>
      </c>
      <c r="B1073" s="82" t="s">
        <v>59</v>
      </c>
      <c r="C1073" s="82">
        <v>2</v>
      </c>
    </row>
    <row r="1074" spans="1:3">
      <c r="A1074" s="82">
        <v>1073</v>
      </c>
      <c r="B1074" s="82" t="s">
        <v>59</v>
      </c>
      <c r="C1074" s="82">
        <v>3</v>
      </c>
    </row>
    <row r="1075" spans="1:3">
      <c r="A1075" s="82">
        <v>1074</v>
      </c>
      <c r="B1075" s="82" t="s">
        <v>59</v>
      </c>
      <c r="C1075" s="82">
        <v>4</v>
      </c>
    </row>
    <row r="1076" spans="1:3">
      <c r="A1076" s="82">
        <v>1075</v>
      </c>
      <c r="B1076" s="82" t="s">
        <v>59</v>
      </c>
      <c r="C1076" s="82">
        <v>5</v>
      </c>
    </row>
    <row r="1077" spans="1:3">
      <c r="A1077" s="82">
        <v>1076</v>
      </c>
      <c r="B1077" s="82" t="s">
        <v>59</v>
      </c>
      <c r="C1077" s="82">
        <v>6</v>
      </c>
    </row>
    <row r="1078" spans="1:3">
      <c r="A1078" s="82">
        <v>1077</v>
      </c>
      <c r="B1078" s="82" t="s">
        <v>59</v>
      </c>
      <c r="C1078" s="82">
        <v>7</v>
      </c>
    </row>
    <row r="1079" spans="1:3">
      <c r="A1079" s="82">
        <v>1078</v>
      </c>
      <c r="B1079" s="82" t="s">
        <v>59</v>
      </c>
      <c r="C1079" s="82">
        <v>8</v>
      </c>
    </row>
    <row r="1080" spans="1:3">
      <c r="A1080" s="82">
        <v>1079</v>
      </c>
      <c r="B1080" s="82" t="s">
        <v>59</v>
      </c>
      <c r="C1080" s="82">
        <v>9</v>
      </c>
    </row>
    <row r="1081" spans="1:3">
      <c r="A1081" s="82">
        <v>1080</v>
      </c>
      <c r="B1081" s="82" t="s">
        <v>59</v>
      </c>
      <c r="C1081" s="82">
        <v>10</v>
      </c>
    </row>
    <row r="1082" spans="1:3">
      <c r="A1082" s="82">
        <v>1081</v>
      </c>
      <c r="B1082" s="82" t="s">
        <v>60</v>
      </c>
      <c r="C1082" s="82">
        <v>1</v>
      </c>
    </row>
    <row r="1083" spans="1:3">
      <c r="A1083" s="82">
        <v>1082</v>
      </c>
      <c r="B1083" s="82" t="s">
        <v>60</v>
      </c>
      <c r="C1083" s="82">
        <v>2</v>
      </c>
    </row>
    <row r="1084" spans="1:3">
      <c r="A1084" s="82">
        <v>1083</v>
      </c>
      <c r="B1084" s="82" t="s">
        <v>60</v>
      </c>
      <c r="C1084" s="82">
        <v>3</v>
      </c>
    </row>
    <row r="1085" spans="1:3">
      <c r="A1085" s="82">
        <v>1084</v>
      </c>
      <c r="B1085" s="82" t="s">
        <v>60</v>
      </c>
      <c r="C1085" s="82">
        <v>4</v>
      </c>
    </row>
    <row r="1086" spans="1:3">
      <c r="A1086" s="82">
        <v>1085</v>
      </c>
      <c r="B1086" s="82" t="s">
        <v>60</v>
      </c>
      <c r="C1086" s="82">
        <v>5</v>
      </c>
    </row>
    <row r="1087" spans="1:3">
      <c r="A1087" s="82">
        <v>1086</v>
      </c>
      <c r="B1087" s="82" t="s">
        <v>60</v>
      </c>
      <c r="C1087" s="82">
        <v>6</v>
      </c>
    </row>
    <row r="1088" spans="1:3">
      <c r="A1088" s="82">
        <v>1087</v>
      </c>
      <c r="B1088" s="82" t="s">
        <v>60</v>
      </c>
      <c r="C1088" s="82">
        <v>7</v>
      </c>
    </row>
    <row r="1089" spans="1:3">
      <c r="A1089" s="82">
        <v>1088</v>
      </c>
      <c r="B1089" s="82" t="s">
        <v>60</v>
      </c>
      <c r="C1089" s="82">
        <v>8</v>
      </c>
    </row>
    <row r="1090" spans="1:3">
      <c r="A1090" s="82">
        <v>1089</v>
      </c>
      <c r="B1090" s="82" t="s">
        <v>60</v>
      </c>
      <c r="C1090" s="82">
        <v>9</v>
      </c>
    </row>
    <row r="1091" spans="1:3">
      <c r="A1091" s="82">
        <v>1090</v>
      </c>
      <c r="B1091" s="82" t="s">
        <v>60</v>
      </c>
      <c r="C1091" s="82">
        <v>10</v>
      </c>
    </row>
    <row r="1092" spans="1:3">
      <c r="A1092" s="82">
        <v>1091</v>
      </c>
      <c r="B1092" s="82" t="s">
        <v>56</v>
      </c>
      <c r="C1092" s="82">
        <v>1</v>
      </c>
    </row>
    <row r="1093" spans="1:3">
      <c r="A1093" s="82">
        <v>1092</v>
      </c>
      <c r="B1093" s="82" t="s">
        <v>56</v>
      </c>
      <c r="C1093" s="82">
        <v>2</v>
      </c>
    </row>
    <row r="1094" spans="1:3">
      <c r="A1094" s="82">
        <v>1093</v>
      </c>
      <c r="B1094" s="82" t="s">
        <v>56</v>
      </c>
      <c r="C1094" s="82">
        <v>3</v>
      </c>
    </row>
    <row r="1095" spans="1:3">
      <c r="A1095" s="82">
        <v>1094</v>
      </c>
      <c r="B1095" s="82" t="s">
        <v>56</v>
      </c>
      <c r="C1095" s="82">
        <v>4</v>
      </c>
    </row>
    <row r="1096" spans="1:3">
      <c r="A1096" s="82">
        <v>1095</v>
      </c>
      <c r="B1096" s="82" t="s">
        <v>56</v>
      </c>
      <c r="C1096" s="82">
        <v>5</v>
      </c>
    </row>
    <row r="1097" spans="1:3">
      <c r="A1097" s="82">
        <v>1096</v>
      </c>
      <c r="B1097" s="82" t="s">
        <v>56</v>
      </c>
      <c r="C1097" s="82">
        <v>6</v>
      </c>
    </row>
    <row r="1098" spans="1:3">
      <c r="A1098" s="82">
        <v>1097</v>
      </c>
      <c r="B1098" s="82" t="s">
        <v>56</v>
      </c>
      <c r="C1098" s="82">
        <v>7</v>
      </c>
    </row>
    <row r="1099" spans="1:3">
      <c r="A1099" s="82">
        <v>1098</v>
      </c>
      <c r="B1099" s="82" t="s">
        <v>56</v>
      </c>
      <c r="C1099" s="82">
        <v>8</v>
      </c>
    </row>
    <row r="1100" spans="1:3">
      <c r="A1100" s="82">
        <v>1099</v>
      </c>
      <c r="B1100" s="82" t="s">
        <v>56</v>
      </c>
      <c r="C1100" s="82">
        <v>9</v>
      </c>
    </row>
    <row r="1101" spans="1:3">
      <c r="A1101" s="82">
        <v>1100</v>
      </c>
      <c r="B1101" s="82" t="s">
        <v>56</v>
      </c>
      <c r="C1101" s="82">
        <v>10</v>
      </c>
    </row>
    <row r="1102" spans="1:3">
      <c r="A1102" s="82">
        <v>1101</v>
      </c>
      <c r="B1102" s="82" t="s">
        <v>57</v>
      </c>
      <c r="C1102" s="82">
        <v>1</v>
      </c>
    </row>
    <row r="1103" spans="1:3">
      <c r="A1103" s="82">
        <v>1102</v>
      </c>
      <c r="B1103" s="82" t="s">
        <v>57</v>
      </c>
      <c r="C1103" s="82">
        <v>2</v>
      </c>
    </row>
    <row r="1104" spans="1:3">
      <c r="A1104" s="82">
        <v>1103</v>
      </c>
      <c r="B1104" s="82" t="s">
        <v>57</v>
      </c>
      <c r="C1104" s="82">
        <v>3</v>
      </c>
    </row>
    <row r="1105" spans="1:3">
      <c r="A1105" s="82">
        <v>1104</v>
      </c>
      <c r="B1105" s="82" t="s">
        <v>57</v>
      </c>
      <c r="C1105" s="82">
        <v>4</v>
      </c>
    </row>
    <row r="1106" spans="1:3">
      <c r="A1106" s="82">
        <v>1105</v>
      </c>
      <c r="B1106" s="82" t="s">
        <v>57</v>
      </c>
      <c r="C1106" s="82">
        <v>5</v>
      </c>
    </row>
    <row r="1107" spans="1:3">
      <c r="A1107" s="82">
        <v>1106</v>
      </c>
      <c r="B1107" s="82" t="s">
        <v>57</v>
      </c>
      <c r="C1107" s="82">
        <v>6</v>
      </c>
    </row>
    <row r="1108" spans="1:3">
      <c r="A1108" s="82">
        <v>1107</v>
      </c>
      <c r="B1108" s="82" t="s">
        <v>57</v>
      </c>
      <c r="C1108" s="82">
        <v>7</v>
      </c>
    </row>
    <row r="1109" spans="1:3">
      <c r="A1109" s="82">
        <v>1108</v>
      </c>
      <c r="B1109" s="82" t="s">
        <v>57</v>
      </c>
      <c r="C1109" s="82">
        <v>8</v>
      </c>
    </row>
    <row r="1110" spans="1:3">
      <c r="A1110" s="82">
        <v>1109</v>
      </c>
      <c r="B1110" s="82" t="s">
        <v>57</v>
      </c>
      <c r="C1110" s="82">
        <v>9</v>
      </c>
    </row>
    <row r="1111" spans="1:3">
      <c r="A1111" s="82">
        <v>1110</v>
      </c>
      <c r="B1111" s="82" t="s">
        <v>57</v>
      </c>
      <c r="C1111" s="82">
        <v>10</v>
      </c>
    </row>
    <row r="1112" spans="1:3">
      <c r="A1112" s="82">
        <v>1111</v>
      </c>
      <c r="B1112" s="82" t="s">
        <v>58</v>
      </c>
      <c r="C1112" s="82">
        <v>1</v>
      </c>
    </row>
    <row r="1113" spans="1:3">
      <c r="A1113" s="82">
        <v>1112</v>
      </c>
      <c r="B1113" s="82" t="s">
        <v>58</v>
      </c>
      <c r="C1113" s="82">
        <v>2</v>
      </c>
    </row>
    <row r="1114" spans="1:3">
      <c r="A1114" s="82">
        <v>1113</v>
      </c>
      <c r="B1114" s="82" t="s">
        <v>58</v>
      </c>
      <c r="C1114" s="82">
        <v>3</v>
      </c>
    </row>
    <row r="1115" spans="1:3">
      <c r="A1115" s="82">
        <v>1114</v>
      </c>
      <c r="B1115" s="82" t="s">
        <v>58</v>
      </c>
      <c r="C1115" s="82">
        <v>4</v>
      </c>
    </row>
    <row r="1116" spans="1:3">
      <c r="A1116" s="82">
        <v>1115</v>
      </c>
      <c r="B1116" s="82" t="s">
        <v>58</v>
      </c>
      <c r="C1116" s="82">
        <v>5</v>
      </c>
    </row>
    <row r="1117" spans="1:3">
      <c r="A1117" s="82">
        <v>1116</v>
      </c>
      <c r="B1117" s="82" t="s">
        <v>58</v>
      </c>
      <c r="C1117" s="82">
        <v>6</v>
      </c>
    </row>
    <row r="1118" spans="1:3">
      <c r="A1118" s="82">
        <v>1117</v>
      </c>
      <c r="B1118" s="82" t="s">
        <v>58</v>
      </c>
      <c r="C1118" s="82">
        <v>7</v>
      </c>
    </row>
    <row r="1119" spans="1:3">
      <c r="A1119" s="82">
        <v>1118</v>
      </c>
      <c r="B1119" s="82" t="s">
        <v>58</v>
      </c>
      <c r="C1119" s="82">
        <v>8</v>
      </c>
    </row>
    <row r="1120" spans="1:3">
      <c r="A1120" s="82">
        <v>1119</v>
      </c>
      <c r="B1120" s="82" t="s">
        <v>58</v>
      </c>
      <c r="C1120" s="82">
        <v>9</v>
      </c>
    </row>
    <row r="1121" spans="1:3">
      <c r="A1121" s="82">
        <v>1120</v>
      </c>
      <c r="B1121" s="82" t="s">
        <v>58</v>
      </c>
      <c r="C1121" s="82">
        <v>10</v>
      </c>
    </row>
    <row r="1122" spans="1:3">
      <c r="A1122" s="82">
        <v>1121</v>
      </c>
      <c r="B1122" s="82" t="s">
        <v>59</v>
      </c>
      <c r="C1122" s="82">
        <v>1</v>
      </c>
    </row>
    <row r="1123" spans="1:3">
      <c r="A1123" s="82">
        <v>1122</v>
      </c>
      <c r="B1123" s="82" t="s">
        <v>59</v>
      </c>
      <c r="C1123" s="82">
        <v>2</v>
      </c>
    </row>
    <row r="1124" spans="1:3">
      <c r="A1124" s="82">
        <v>1123</v>
      </c>
      <c r="B1124" s="82" t="s">
        <v>59</v>
      </c>
      <c r="C1124" s="82">
        <v>3</v>
      </c>
    </row>
    <row r="1125" spans="1:3">
      <c r="A1125" s="82">
        <v>1124</v>
      </c>
      <c r="B1125" s="82" t="s">
        <v>59</v>
      </c>
      <c r="C1125" s="82">
        <v>4</v>
      </c>
    </row>
    <row r="1126" spans="1:3">
      <c r="A1126" s="82">
        <v>1125</v>
      </c>
      <c r="B1126" s="82" t="s">
        <v>59</v>
      </c>
      <c r="C1126" s="82">
        <v>5</v>
      </c>
    </row>
    <row r="1127" spans="1:3">
      <c r="A1127" s="82">
        <v>1126</v>
      </c>
      <c r="B1127" s="82" t="s">
        <v>59</v>
      </c>
      <c r="C1127" s="82">
        <v>6</v>
      </c>
    </row>
    <row r="1128" spans="1:3">
      <c r="A1128" s="82">
        <v>1127</v>
      </c>
      <c r="B1128" s="82" t="s">
        <v>59</v>
      </c>
      <c r="C1128" s="82">
        <v>7</v>
      </c>
    </row>
    <row r="1129" spans="1:3">
      <c r="A1129" s="82">
        <v>1128</v>
      </c>
      <c r="B1129" s="82" t="s">
        <v>59</v>
      </c>
      <c r="C1129" s="82">
        <v>8</v>
      </c>
    </row>
    <row r="1130" spans="1:3">
      <c r="A1130" s="82">
        <v>1129</v>
      </c>
      <c r="B1130" s="82" t="s">
        <v>59</v>
      </c>
      <c r="C1130" s="82">
        <v>9</v>
      </c>
    </row>
    <row r="1131" spans="1:3">
      <c r="A1131" s="82">
        <v>1130</v>
      </c>
      <c r="B1131" s="82" t="s">
        <v>59</v>
      </c>
      <c r="C1131" s="82">
        <v>10</v>
      </c>
    </row>
    <row r="1132" spans="1:3">
      <c r="A1132" s="82">
        <v>1131</v>
      </c>
      <c r="B1132" s="82" t="s">
        <v>60</v>
      </c>
      <c r="C1132" s="82">
        <v>1</v>
      </c>
    </row>
    <row r="1133" spans="1:3">
      <c r="A1133" s="82">
        <v>1132</v>
      </c>
      <c r="B1133" s="82" t="s">
        <v>60</v>
      </c>
      <c r="C1133" s="82">
        <v>2</v>
      </c>
    </row>
    <row r="1134" spans="1:3">
      <c r="A1134" s="82">
        <v>1133</v>
      </c>
      <c r="B1134" s="82" t="s">
        <v>60</v>
      </c>
      <c r="C1134" s="82">
        <v>3</v>
      </c>
    </row>
    <row r="1135" spans="1:3">
      <c r="A1135" s="82">
        <v>1134</v>
      </c>
      <c r="B1135" s="82" t="s">
        <v>60</v>
      </c>
      <c r="C1135" s="82">
        <v>4</v>
      </c>
    </row>
    <row r="1136" spans="1:3">
      <c r="A1136" s="82">
        <v>1135</v>
      </c>
      <c r="B1136" s="82" t="s">
        <v>60</v>
      </c>
      <c r="C1136" s="82">
        <v>5</v>
      </c>
    </row>
    <row r="1137" spans="1:3">
      <c r="A1137" s="82">
        <v>1136</v>
      </c>
      <c r="B1137" s="82" t="s">
        <v>60</v>
      </c>
      <c r="C1137" s="82">
        <v>6</v>
      </c>
    </row>
    <row r="1138" spans="1:3">
      <c r="A1138" s="82">
        <v>1137</v>
      </c>
      <c r="B1138" s="82" t="s">
        <v>60</v>
      </c>
      <c r="C1138" s="82">
        <v>7</v>
      </c>
    </row>
    <row r="1139" spans="1:3">
      <c r="A1139" s="82">
        <v>1138</v>
      </c>
      <c r="B1139" s="82" t="s">
        <v>60</v>
      </c>
      <c r="C1139" s="82">
        <v>8</v>
      </c>
    </row>
    <row r="1140" spans="1:3">
      <c r="A1140" s="82">
        <v>1139</v>
      </c>
      <c r="B1140" s="82" t="s">
        <v>60</v>
      </c>
      <c r="C1140" s="82">
        <v>9</v>
      </c>
    </row>
    <row r="1141" spans="1:3">
      <c r="A1141" s="82">
        <v>1140</v>
      </c>
      <c r="B1141" s="82" t="s">
        <v>60</v>
      </c>
      <c r="C1141" s="82">
        <v>10</v>
      </c>
    </row>
    <row r="1142" spans="1:3">
      <c r="A1142" s="82">
        <v>1141</v>
      </c>
      <c r="B1142" s="82" t="s">
        <v>56</v>
      </c>
      <c r="C1142" s="82">
        <v>1</v>
      </c>
    </row>
    <row r="1143" spans="1:3">
      <c r="A1143" s="82">
        <v>1142</v>
      </c>
      <c r="B1143" s="82" t="s">
        <v>56</v>
      </c>
      <c r="C1143" s="82">
        <v>2</v>
      </c>
    </row>
    <row r="1144" spans="1:3">
      <c r="A1144" s="82">
        <v>1143</v>
      </c>
      <c r="B1144" s="82" t="s">
        <v>56</v>
      </c>
      <c r="C1144" s="82">
        <v>3</v>
      </c>
    </row>
    <row r="1145" spans="1:3">
      <c r="A1145" s="82">
        <v>1144</v>
      </c>
      <c r="B1145" s="82" t="s">
        <v>56</v>
      </c>
      <c r="C1145" s="82">
        <v>4</v>
      </c>
    </row>
    <row r="1146" spans="1:3">
      <c r="A1146" s="82">
        <v>1145</v>
      </c>
      <c r="B1146" s="82" t="s">
        <v>56</v>
      </c>
      <c r="C1146" s="82">
        <v>5</v>
      </c>
    </row>
    <row r="1147" spans="1:3">
      <c r="A1147" s="82">
        <v>1146</v>
      </c>
      <c r="B1147" s="82" t="s">
        <v>56</v>
      </c>
      <c r="C1147" s="82">
        <v>6</v>
      </c>
    </row>
    <row r="1148" spans="1:3">
      <c r="A1148" s="82">
        <v>1147</v>
      </c>
      <c r="B1148" s="82" t="s">
        <v>56</v>
      </c>
      <c r="C1148" s="82">
        <v>7</v>
      </c>
    </row>
    <row r="1149" spans="1:3">
      <c r="A1149" s="82">
        <v>1148</v>
      </c>
      <c r="B1149" s="82" t="s">
        <v>56</v>
      </c>
      <c r="C1149" s="82">
        <v>8</v>
      </c>
    </row>
    <row r="1150" spans="1:3">
      <c r="A1150" s="82">
        <v>1149</v>
      </c>
      <c r="B1150" s="82" t="s">
        <v>56</v>
      </c>
      <c r="C1150" s="82">
        <v>9</v>
      </c>
    </row>
    <row r="1151" spans="1:3">
      <c r="A1151" s="82">
        <v>1150</v>
      </c>
      <c r="B1151" s="82" t="s">
        <v>56</v>
      </c>
      <c r="C1151" s="82">
        <v>10</v>
      </c>
    </row>
    <row r="1152" spans="1:3">
      <c r="A1152" s="82">
        <v>1151</v>
      </c>
      <c r="B1152" s="82" t="s">
        <v>57</v>
      </c>
      <c r="C1152" s="82">
        <v>1</v>
      </c>
    </row>
    <row r="1153" spans="1:3">
      <c r="A1153" s="82">
        <v>1152</v>
      </c>
      <c r="B1153" s="82" t="s">
        <v>57</v>
      </c>
      <c r="C1153" s="82">
        <v>2</v>
      </c>
    </row>
    <row r="1154" spans="1:3">
      <c r="A1154" s="82">
        <v>1153</v>
      </c>
      <c r="B1154" s="82" t="s">
        <v>57</v>
      </c>
      <c r="C1154" s="82">
        <v>3</v>
      </c>
    </row>
    <row r="1155" spans="1:3">
      <c r="A1155" s="82">
        <v>1154</v>
      </c>
      <c r="B1155" s="82" t="s">
        <v>57</v>
      </c>
      <c r="C1155" s="82">
        <v>4</v>
      </c>
    </row>
    <row r="1156" spans="1:3">
      <c r="A1156" s="82">
        <v>1155</v>
      </c>
      <c r="B1156" s="82" t="s">
        <v>57</v>
      </c>
      <c r="C1156" s="82">
        <v>5</v>
      </c>
    </row>
    <row r="1157" spans="1:3">
      <c r="A1157" s="82">
        <v>1156</v>
      </c>
      <c r="B1157" s="82" t="s">
        <v>57</v>
      </c>
      <c r="C1157" s="82">
        <v>6</v>
      </c>
    </row>
    <row r="1158" spans="1:3">
      <c r="A1158" s="82">
        <v>1157</v>
      </c>
      <c r="B1158" s="82" t="s">
        <v>57</v>
      </c>
      <c r="C1158" s="82">
        <v>7</v>
      </c>
    </row>
    <row r="1159" spans="1:3">
      <c r="A1159" s="82">
        <v>1158</v>
      </c>
      <c r="B1159" s="82" t="s">
        <v>57</v>
      </c>
      <c r="C1159" s="82">
        <v>8</v>
      </c>
    </row>
    <row r="1160" spans="1:3">
      <c r="A1160" s="82">
        <v>1159</v>
      </c>
      <c r="B1160" s="82" t="s">
        <v>57</v>
      </c>
      <c r="C1160" s="82">
        <v>9</v>
      </c>
    </row>
    <row r="1161" spans="1:3">
      <c r="A1161" s="82">
        <v>1160</v>
      </c>
      <c r="B1161" s="82" t="s">
        <v>57</v>
      </c>
      <c r="C1161" s="82">
        <v>10</v>
      </c>
    </row>
    <row r="1162" spans="1:3">
      <c r="A1162" s="82">
        <v>1161</v>
      </c>
      <c r="B1162" s="82" t="s">
        <v>58</v>
      </c>
      <c r="C1162" s="82">
        <v>1</v>
      </c>
    </row>
    <row r="1163" spans="1:3">
      <c r="A1163" s="82">
        <v>1162</v>
      </c>
      <c r="B1163" s="82" t="s">
        <v>58</v>
      </c>
      <c r="C1163" s="82">
        <v>2</v>
      </c>
    </row>
    <row r="1164" spans="1:3">
      <c r="A1164" s="82">
        <v>1163</v>
      </c>
      <c r="B1164" s="82" t="s">
        <v>58</v>
      </c>
      <c r="C1164" s="82">
        <v>3</v>
      </c>
    </row>
    <row r="1165" spans="1:3">
      <c r="A1165" s="82">
        <v>1164</v>
      </c>
      <c r="B1165" s="82" t="s">
        <v>58</v>
      </c>
      <c r="C1165" s="82">
        <v>4</v>
      </c>
    </row>
    <row r="1166" spans="1:3">
      <c r="A1166" s="82">
        <v>1165</v>
      </c>
      <c r="B1166" s="82" t="s">
        <v>58</v>
      </c>
      <c r="C1166" s="82">
        <v>5</v>
      </c>
    </row>
    <row r="1167" spans="1:3">
      <c r="A1167" s="82">
        <v>1166</v>
      </c>
      <c r="B1167" s="82" t="s">
        <v>58</v>
      </c>
      <c r="C1167" s="82">
        <v>6</v>
      </c>
    </row>
    <row r="1168" spans="1:3">
      <c r="A1168" s="82">
        <v>1167</v>
      </c>
      <c r="B1168" s="82" t="s">
        <v>58</v>
      </c>
      <c r="C1168" s="82">
        <v>7</v>
      </c>
    </row>
    <row r="1169" spans="1:3">
      <c r="A1169" s="82">
        <v>1168</v>
      </c>
      <c r="B1169" s="82" t="s">
        <v>58</v>
      </c>
      <c r="C1169" s="82">
        <v>8</v>
      </c>
    </row>
    <row r="1170" spans="1:3">
      <c r="A1170" s="82">
        <v>1169</v>
      </c>
      <c r="B1170" s="82" t="s">
        <v>58</v>
      </c>
      <c r="C1170" s="82">
        <v>9</v>
      </c>
    </row>
    <row r="1171" spans="1:3">
      <c r="A1171" s="82">
        <v>1170</v>
      </c>
      <c r="B1171" s="82" t="s">
        <v>58</v>
      </c>
      <c r="C1171" s="82">
        <v>10</v>
      </c>
    </row>
    <row r="1172" spans="1:3">
      <c r="A1172" s="82">
        <v>1171</v>
      </c>
      <c r="B1172" s="82" t="s">
        <v>59</v>
      </c>
      <c r="C1172" s="82">
        <v>1</v>
      </c>
    </row>
    <row r="1173" spans="1:3">
      <c r="A1173" s="82">
        <v>1172</v>
      </c>
      <c r="B1173" s="82" t="s">
        <v>59</v>
      </c>
      <c r="C1173" s="82">
        <v>2</v>
      </c>
    </row>
    <row r="1174" spans="1:3">
      <c r="A1174" s="82">
        <v>1173</v>
      </c>
      <c r="B1174" s="82" t="s">
        <v>59</v>
      </c>
      <c r="C1174" s="82">
        <v>3</v>
      </c>
    </row>
    <row r="1175" spans="1:3">
      <c r="A1175" s="82">
        <v>1174</v>
      </c>
      <c r="B1175" s="82" t="s">
        <v>59</v>
      </c>
      <c r="C1175" s="82">
        <v>4</v>
      </c>
    </row>
    <row r="1176" spans="1:3">
      <c r="A1176" s="82">
        <v>1175</v>
      </c>
      <c r="B1176" s="82" t="s">
        <v>59</v>
      </c>
      <c r="C1176" s="82">
        <v>5</v>
      </c>
    </row>
    <row r="1177" spans="1:3">
      <c r="A1177" s="82">
        <v>1176</v>
      </c>
      <c r="B1177" s="82" t="s">
        <v>59</v>
      </c>
      <c r="C1177" s="82">
        <v>6</v>
      </c>
    </row>
    <row r="1178" spans="1:3">
      <c r="A1178" s="82">
        <v>1177</v>
      </c>
      <c r="B1178" s="82" t="s">
        <v>59</v>
      </c>
      <c r="C1178" s="82">
        <v>7</v>
      </c>
    </row>
    <row r="1179" spans="1:3">
      <c r="A1179" s="82">
        <v>1178</v>
      </c>
      <c r="B1179" s="82" t="s">
        <v>59</v>
      </c>
      <c r="C1179" s="82">
        <v>8</v>
      </c>
    </row>
    <row r="1180" spans="1:3">
      <c r="A1180" s="82">
        <v>1179</v>
      </c>
      <c r="B1180" s="82" t="s">
        <v>59</v>
      </c>
      <c r="C1180" s="82">
        <v>9</v>
      </c>
    </row>
    <row r="1181" spans="1:3">
      <c r="A1181" s="82">
        <v>1180</v>
      </c>
      <c r="B1181" s="82" t="s">
        <v>59</v>
      </c>
      <c r="C1181" s="82">
        <v>10</v>
      </c>
    </row>
    <row r="1182" spans="1:3">
      <c r="A1182" s="82">
        <v>1181</v>
      </c>
      <c r="B1182" s="82" t="s">
        <v>60</v>
      </c>
      <c r="C1182" s="82">
        <v>1</v>
      </c>
    </row>
    <row r="1183" spans="1:3">
      <c r="A1183" s="82">
        <v>1182</v>
      </c>
      <c r="B1183" s="82" t="s">
        <v>60</v>
      </c>
      <c r="C1183" s="82">
        <v>2</v>
      </c>
    </row>
    <row r="1184" spans="1:3">
      <c r="A1184" s="82">
        <v>1183</v>
      </c>
      <c r="B1184" s="82" t="s">
        <v>60</v>
      </c>
      <c r="C1184" s="82">
        <v>3</v>
      </c>
    </row>
    <row r="1185" spans="1:3">
      <c r="A1185" s="82">
        <v>1184</v>
      </c>
      <c r="B1185" s="82" t="s">
        <v>60</v>
      </c>
      <c r="C1185" s="82">
        <v>4</v>
      </c>
    </row>
    <row r="1186" spans="1:3">
      <c r="A1186" s="82">
        <v>1185</v>
      </c>
      <c r="B1186" s="82" t="s">
        <v>60</v>
      </c>
      <c r="C1186" s="82">
        <v>5</v>
      </c>
    </row>
    <row r="1187" spans="1:3">
      <c r="A1187" s="82">
        <v>1186</v>
      </c>
      <c r="B1187" s="82" t="s">
        <v>60</v>
      </c>
      <c r="C1187" s="82">
        <v>6</v>
      </c>
    </row>
    <row r="1188" spans="1:3">
      <c r="A1188" s="82">
        <v>1187</v>
      </c>
      <c r="B1188" s="82" t="s">
        <v>60</v>
      </c>
      <c r="C1188" s="82">
        <v>7</v>
      </c>
    </row>
    <row r="1189" spans="1:3">
      <c r="A1189" s="82">
        <v>1188</v>
      </c>
      <c r="B1189" s="82" t="s">
        <v>60</v>
      </c>
      <c r="C1189" s="82">
        <v>8</v>
      </c>
    </row>
    <row r="1190" spans="1:3">
      <c r="A1190" s="82">
        <v>1189</v>
      </c>
      <c r="B1190" s="82" t="s">
        <v>60</v>
      </c>
      <c r="C1190" s="82">
        <v>9</v>
      </c>
    </row>
    <row r="1191" spans="1:3">
      <c r="A1191" s="82">
        <v>1190</v>
      </c>
      <c r="B1191" s="82" t="s">
        <v>60</v>
      </c>
      <c r="C1191" s="82">
        <v>10</v>
      </c>
    </row>
    <row r="1192" spans="1:3">
      <c r="A1192" s="82">
        <v>1191</v>
      </c>
      <c r="B1192" s="82" t="s">
        <v>56</v>
      </c>
      <c r="C1192" s="82">
        <v>1</v>
      </c>
    </row>
    <row r="1193" spans="1:3">
      <c r="A1193" s="82">
        <v>1192</v>
      </c>
      <c r="B1193" s="82" t="s">
        <v>56</v>
      </c>
      <c r="C1193" s="82">
        <v>2</v>
      </c>
    </row>
    <row r="1194" spans="1:3">
      <c r="A1194" s="82">
        <v>1193</v>
      </c>
      <c r="B1194" s="82" t="s">
        <v>56</v>
      </c>
      <c r="C1194" s="82">
        <v>3</v>
      </c>
    </row>
    <row r="1195" spans="1:3">
      <c r="A1195" s="82">
        <v>1194</v>
      </c>
      <c r="B1195" s="82" t="s">
        <v>56</v>
      </c>
      <c r="C1195" s="82">
        <v>4</v>
      </c>
    </row>
    <row r="1196" spans="1:3">
      <c r="A1196" s="82">
        <v>1195</v>
      </c>
      <c r="B1196" s="82" t="s">
        <v>56</v>
      </c>
      <c r="C1196" s="82">
        <v>5</v>
      </c>
    </row>
    <row r="1197" spans="1:3">
      <c r="A1197" s="82">
        <v>1196</v>
      </c>
      <c r="B1197" s="82" t="s">
        <v>56</v>
      </c>
      <c r="C1197" s="82">
        <v>6</v>
      </c>
    </row>
    <row r="1198" spans="1:3">
      <c r="A1198" s="82">
        <v>1197</v>
      </c>
      <c r="B1198" s="82" t="s">
        <v>56</v>
      </c>
      <c r="C1198" s="82">
        <v>7</v>
      </c>
    </row>
    <row r="1199" spans="1:3">
      <c r="A1199" s="82">
        <v>1198</v>
      </c>
      <c r="B1199" s="82" t="s">
        <v>56</v>
      </c>
      <c r="C1199" s="82">
        <v>8</v>
      </c>
    </row>
    <row r="1200" spans="1:3">
      <c r="A1200" s="82">
        <v>1199</v>
      </c>
      <c r="B1200" s="82" t="s">
        <v>56</v>
      </c>
      <c r="C1200" s="82">
        <v>9</v>
      </c>
    </row>
    <row r="1201" spans="1:3">
      <c r="A1201" s="82">
        <v>1200</v>
      </c>
      <c r="B1201" s="82" t="s">
        <v>56</v>
      </c>
      <c r="C1201" s="82">
        <v>10</v>
      </c>
    </row>
    <row r="1202" spans="1:3">
      <c r="A1202" s="82">
        <v>1201</v>
      </c>
      <c r="B1202" s="82" t="s">
        <v>57</v>
      </c>
      <c r="C1202" s="82">
        <v>1</v>
      </c>
    </row>
    <row r="1203" spans="1:3">
      <c r="A1203" s="82">
        <v>1202</v>
      </c>
      <c r="B1203" s="82" t="s">
        <v>57</v>
      </c>
      <c r="C1203" s="82">
        <v>2</v>
      </c>
    </row>
    <row r="1204" spans="1:3">
      <c r="A1204" s="82">
        <v>1203</v>
      </c>
      <c r="B1204" s="82" t="s">
        <v>57</v>
      </c>
      <c r="C1204" s="82">
        <v>3</v>
      </c>
    </row>
    <row r="1205" spans="1:3">
      <c r="A1205" s="82">
        <v>1204</v>
      </c>
      <c r="B1205" s="82" t="s">
        <v>57</v>
      </c>
      <c r="C1205" s="82">
        <v>4</v>
      </c>
    </row>
    <row r="1206" spans="1:3">
      <c r="A1206" s="82">
        <v>1205</v>
      </c>
      <c r="B1206" s="82" t="s">
        <v>57</v>
      </c>
      <c r="C1206" s="82">
        <v>5</v>
      </c>
    </row>
    <row r="1207" spans="1:3">
      <c r="A1207" s="82">
        <v>1206</v>
      </c>
      <c r="B1207" s="82" t="s">
        <v>57</v>
      </c>
      <c r="C1207" s="82">
        <v>6</v>
      </c>
    </row>
    <row r="1208" spans="1:3">
      <c r="A1208" s="82">
        <v>1207</v>
      </c>
      <c r="B1208" s="82" t="s">
        <v>57</v>
      </c>
      <c r="C1208" s="82">
        <v>7</v>
      </c>
    </row>
    <row r="1209" spans="1:3">
      <c r="A1209" s="82">
        <v>1208</v>
      </c>
      <c r="B1209" s="82" t="s">
        <v>57</v>
      </c>
      <c r="C1209" s="82">
        <v>8</v>
      </c>
    </row>
    <row r="1210" spans="1:3">
      <c r="A1210" s="82">
        <v>1209</v>
      </c>
      <c r="B1210" s="82" t="s">
        <v>57</v>
      </c>
      <c r="C1210" s="82">
        <v>9</v>
      </c>
    </row>
    <row r="1211" spans="1:3">
      <c r="A1211" s="82">
        <v>1210</v>
      </c>
      <c r="B1211" s="82" t="s">
        <v>57</v>
      </c>
      <c r="C1211" s="82">
        <v>10</v>
      </c>
    </row>
    <row r="1212" spans="1:3">
      <c r="A1212" s="82">
        <v>1211</v>
      </c>
      <c r="B1212" s="82" t="s">
        <v>58</v>
      </c>
      <c r="C1212" s="82">
        <v>1</v>
      </c>
    </row>
    <row r="1213" spans="1:3">
      <c r="A1213" s="82">
        <v>1212</v>
      </c>
      <c r="B1213" s="82" t="s">
        <v>58</v>
      </c>
      <c r="C1213" s="82">
        <v>2</v>
      </c>
    </row>
    <row r="1214" spans="1:3">
      <c r="A1214" s="82">
        <v>1213</v>
      </c>
      <c r="B1214" s="82" t="s">
        <v>58</v>
      </c>
      <c r="C1214" s="82">
        <v>3</v>
      </c>
    </row>
    <row r="1215" spans="1:3">
      <c r="A1215" s="82">
        <v>1214</v>
      </c>
      <c r="B1215" s="82" t="s">
        <v>58</v>
      </c>
      <c r="C1215" s="82">
        <v>4</v>
      </c>
    </row>
    <row r="1216" spans="1:3">
      <c r="A1216" s="82">
        <v>1215</v>
      </c>
      <c r="B1216" s="82" t="s">
        <v>58</v>
      </c>
      <c r="C1216" s="82">
        <v>5</v>
      </c>
    </row>
    <row r="1217" spans="1:3">
      <c r="A1217" s="82">
        <v>1216</v>
      </c>
      <c r="B1217" s="82" t="s">
        <v>58</v>
      </c>
      <c r="C1217" s="82">
        <v>6</v>
      </c>
    </row>
    <row r="1218" spans="1:3">
      <c r="A1218" s="82">
        <v>1217</v>
      </c>
      <c r="B1218" s="82" t="s">
        <v>58</v>
      </c>
      <c r="C1218" s="82">
        <v>7</v>
      </c>
    </row>
    <row r="1219" spans="1:3">
      <c r="A1219" s="82">
        <v>1218</v>
      </c>
      <c r="B1219" s="82" t="s">
        <v>58</v>
      </c>
      <c r="C1219" s="82">
        <v>8</v>
      </c>
    </row>
    <row r="1220" spans="1:3">
      <c r="A1220" s="82">
        <v>1219</v>
      </c>
      <c r="B1220" s="82" t="s">
        <v>58</v>
      </c>
      <c r="C1220" s="82">
        <v>9</v>
      </c>
    </row>
    <row r="1221" spans="1:3">
      <c r="A1221" s="82">
        <v>1220</v>
      </c>
      <c r="B1221" s="82" t="s">
        <v>58</v>
      </c>
      <c r="C1221" s="82">
        <v>10</v>
      </c>
    </row>
    <row r="1222" spans="1:3">
      <c r="A1222" s="82">
        <v>1221</v>
      </c>
      <c r="B1222" s="82" t="s">
        <v>59</v>
      </c>
      <c r="C1222" s="82">
        <v>1</v>
      </c>
    </row>
    <row r="1223" spans="1:3">
      <c r="A1223" s="82">
        <v>1222</v>
      </c>
      <c r="B1223" s="82" t="s">
        <v>59</v>
      </c>
      <c r="C1223" s="82">
        <v>2</v>
      </c>
    </row>
    <row r="1224" spans="1:3">
      <c r="A1224" s="82">
        <v>1223</v>
      </c>
      <c r="B1224" s="82" t="s">
        <v>59</v>
      </c>
      <c r="C1224" s="82">
        <v>3</v>
      </c>
    </row>
    <row r="1225" spans="1:3">
      <c r="A1225" s="82">
        <v>1224</v>
      </c>
      <c r="B1225" s="82" t="s">
        <v>59</v>
      </c>
      <c r="C1225" s="82">
        <v>4</v>
      </c>
    </row>
    <row r="1226" spans="1:3">
      <c r="A1226" s="82">
        <v>1225</v>
      </c>
      <c r="B1226" s="82" t="s">
        <v>59</v>
      </c>
      <c r="C1226" s="82">
        <v>5</v>
      </c>
    </row>
    <row r="1227" spans="1:3">
      <c r="A1227" s="82">
        <v>1226</v>
      </c>
      <c r="B1227" s="82" t="s">
        <v>59</v>
      </c>
      <c r="C1227" s="82">
        <v>6</v>
      </c>
    </row>
    <row r="1228" spans="1:3">
      <c r="A1228" s="82">
        <v>1227</v>
      </c>
      <c r="B1228" s="82" t="s">
        <v>59</v>
      </c>
      <c r="C1228" s="82">
        <v>7</v>
      </c>
    </row>
    <row r="1229" spans="1:3">
      <c r="A1229" s="82">
        <v>1228</v>
      </c>
      <c r="B1229" s="82" t="s">
        <v>59</v>
      </c>
      <c r="C1229" s="82">
        <v>8</v>
      </c>
    </row>
    <row r="1230" spans="1:3">
      <c r="A1230" s="82">
        <v>1229</v>
      </c>
      <c r="B1230" s="82" t="s">
        <v>59</v>
      </c>
      <c r="C1230" s="82">
        <v>9</v>
      </c>
    </row>
    <row r="1231" spans="1:3">
      <c r="A1231" s="82">
        <v>1230</v>
      </c>
      <c r="B1231" s="82" t="s">
        <v>59</v>
      </c>
      <c r="C1231" s="82">
        <v>10</v>
      </c>
    </row>
    <row r="1232" spans="1:3">
      <c r="A1232" s="82">
        <v>1231</v>
      </c>
      <c r="B1232" s="82" t="s">
        <v>60</v>
      </c>
      <c r="C1232" s="82">
        <v>1</v>
      </c>
    </row>
    <row r="1233" spans="1:3">
      <c r="A1233" s="82">
        <v>1232</v>
      </c>
      <c r="B1233" s="82" t="s">
        <v>60</v>
      </c>
      <c r="C1233" s="82">
        <v>2</v>
      </c>
    </row>
    <row r="1234" spans="1:3">
      <c r="A1234" s="82">
        <v>1233</v>
      </c>
      <c r="B1234" s="82" t="s">
        <v>60</v>
      </c>
      <c r="C1234" s="82">
        <v>3</v>
      </c>
    </row>
    <row r="1235" spans="1:3">
      <c r="A1235" s="82">
        <v>1234</v>
      </c>
      <c r="B1235" s="82" t="s">
        <v>60</v>
      </c>
      <c r="C1235" s="82">
        <v>4</v>
      </c>
    </row>
    <row r="1236" spans="1:3">
      <c r="A1236" s="82">
        <v>1235</v>
      </c>
      <c r="B1236" s="82" t="s">
        <v>60</v>
      </c>
      <c r="C1236" s="82">
        <v>5</v>
      </c>
    </row>
    <row r="1237" spans="1:3">
      <c r="A1237" s="82">
        <v>1236</v>
      </c>
      <c r="B1237" s="82" t="s">
        <v>60</v>
      </c>
      <c r="C1237" s="82">
        <v>6</v>
      </c>
    </row>
    <row r="1238" spans="1:3">
      <c r="A1238" s="82">
        <v>1237</v>
      </c>
      <c r="B1238" s="82" t="s">
        <v>60</v>
      </c>
      <c r="C1238" s="82">
        <v>7</v>
      </c>
    </row>
    <row r="1239" spans="1:3">
      <c r="A1239" s="82">
        <v>1238</v>
      </c>
      <c r="B1239" s="82" t="s">
        <v>60</v>
      </c>
      <c r="C1239" s="82">
        <v>8</v>
      </c>
    </row>
    <row r="1240" spans="1:3">
      <c r="A1240" s="82">
        <v>1239</v>
      </c>
      <c r="B1240" s="82" t="s">
        <v>60</v>
      </c>
      <c r="C1240" s="82">
        <v>9</v>
      </c>
    </row>
    <row r="1241" spans="1: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>
      <c r="A1" s="334" t="s">
        <v>191</v>
      </c>
      <c r="B1" s="334" t="s">
        <v>1585</v>
      </c>
      <c r="C1" s="334" t="s">
        <v>1859</v>
      </c>
      <c r="D1" s="334" t="s">
        <v>1860</v>
      </c>
      <c r="E1" s="334" t="s">
        <v>1861</v>
      </c>
      <c r="F1" s="334" t="s">
        <v>1862</v>
      </c>
      <c r="G1" s="334" t="s">
        <v>1863</v>
      </c>
      <c r="H1" s="334" t="s">
        <v>1864</v>
      </c>
      <c r="I1" s="334" t="s">
        <v>1865</v>
      </c>
      <c r="J1" s="334" t="s">
        <v>1866</v>
      </c>
      <c r="K1" s="334" t="s">
        <v>1867</v>
      </c>
      <c r="L1" s="334" t="s">
        <v>1868</v>
      </c>
      <c r="M1" s="334" t="s">
        <v>1869</v>
      </c>
      <c r="N1" s="334" t="s">
        <v>1870</v>
      </c>
      <c r="O1" s="334" t="s">
        <v>1871</v>
      </c>
      <c r="P1" s="334" t="s">
        <v>1872</v>
      </c>
      <c r="Q1" s="334" t="s">
        <v>1873</v>
      </c>
      <c r="R1" s="334" t="s">
        <v>1874</v>
      </c>
      <c r="S1" s="334" t="s">
        <v>1875</v>
      </c>
      <c r="T1" s="334" t="s">
        <v>1876</v>
      </c>
      <c r="U1" s="334" t="s">
        <v>1877</v>
      </c>
      <c r="V1" s="334" t="s">
        <v>1878</v>
      </c>
      <c r="W1" s="334" t="s">
        <v>1879</v>
      </c>
      <c r="X1" s="334" t="s">
        <v>1880</v>
      </c>
      <c r="Y1" s="334" t="s">
        <v>1881</v>
      </c>
      <c r="Z1" s="334" t="s">
        <v>1882</v>
      </c>
      <c r="AA1" s="334" t="s">
        <v>1883</v>
      </c>
      <c r="AB1" s="334" t="s">
        <v>1884</v>
      </c>
      <c r="AC1" s="334" t="s">
        <v>1885</v>
      </c>
      <c r="AD1" s="334" t="s">
        <v>1886</v>
      </c>
      <c r="AE1" s="334" t="s">
        <v>1887</v>
      </c>
      <c r="AF1" s="334" t="s">
        <v>1888</v>
      </c>
      <c r="AG1" s="334" t="s">
        <v>1889</v>
      </c>
      <c r="AH1" s="334" t="s">
        <v>1890</v>
      </c>
      <c r="AI1" s="334" t="s">
        <v>1891</v>
      </c>
      <c r="AJ1" s="334" t="s">
        <v>1892</v>
      </c>
      <c r="AK1" s="334" t="s">
        <v>1893</v>
      </c>
      <c r="AL1" s="334" t="s">
        <v>1894</v>
      </c>
      <c r="AM1" s="334" t="s">
        <v>1895</v>
      </c>
      <c r="AN1" s="334" t="s">
        <v>1896</v>
      </c>
      <c r="AO1" s="334" t="s">
        <v>1897</v>
      </c>
      <c r="AP1" s="334" t="s">
        <v>1898</v>
      </c>
      <c r="AQ1" s="334" t="s">
        <v>1899</v>
      </c>
      <c r="AR1" s="334" t="s">
        <v>1900</v>
      </c>
    </row>
    <row r="2" spans="1:44" s="13" customFormat="1">
      <c r="A2" s="364">
        <v>1</v>
      </c>
      <c r="B2" s="364">
        <v>0</v>
      </c>
      <c r="C2" s="364" t="s">
        <v>661</v>
      </c>
      <c r="D2" s="364" t="s">
        <v>1901</v>
      </c>
      <c r="E2" s="364" t="s">
        <v>1902</v>
      </c>
      <c r="F2" s="364">
        <v>1</v>
      </c>
      <c r="G2" s="364" t="s">
        <v>1903</v>
      </c>
      <c r="H2" s="364" t="s">
        <v>1904</v>
      </c>
      <c r="I2" s="364" t="s">
        <v>1905</v>
      </c>
      <c r="J2" s="364" t="s">
        <v>1906</v>
      </c>
      <c r="K2" s="364">
        <v>0</v>
      </c>
      <c r="L2" s="364">
        <v>2</v>
      </c>
      <c r="M2" s="364" t="s">
        <v>1907</v>
      </c>
      <c r="N2" s="364">
        <v>0</v>
      </c>
      <c r="O2" s="364">
        <v>100</v>
      </c>
      <c r="P2" s="364">
        <v>250</v>
      </c>
      <c r="Q2" s="364">
        <v>500</v>
      </c>
      <c r="R2" s="364">
        <v>800</v>
      </c>
      <c r="S2" s="364">
        <v>1200</v>
      </c>
      <c r="T2" s="364">
        <v>1700</v>
      </c>
      <c r="U2" s="364">
        <v>2500</v>
      </c>
      <c r="V2" s="364">
        <v>3500</v>
      </c>
      <c r="W2" s="364">
        <v>5000</v>
      </c>
      <c r="X2" s="364">
        <v>7000</v>
      </c>
      <c r="Y2" s="364">
        <v>10000</v>
      </c>
      <c r="Z2" s="364">
        <v>14000</v>
      </c>
      <c r="AA2" s="364">
        <v>20000</v>
      </c>
      <c r="AB2" s="364">
        <v>30000</v>
      </c>
      <c r="AC2" s="364">
        <v>50000</v>
      </c>
      <c r="AD2" s="364">
        <v>20</v>
      </c>
      <c r="AE2" s="364">
        <v>50</v>
      </c>
      <c r="AF2" s="364">
        <v>100</v>
      </c>
      <c r="AG2" s="364">
        <v>200</v>
      </c>
      <c r="AH2" s="364">
        <v>350</v>
      </c>
      <c r="AI2" s="364">
        <v>500</v>
      </c>
      <c r="AJ2" s="364">
        <v>650</v>
      </c>
      <c r="AK2" s="364">
        <v>800</v>
      </c>
      <c r="AL2" s="364">
        <v>1000</v>
      </c>
      <c r="AM2" s="364">
        <v>1200</v>
      </c>
      <c r="AN2" s="364">
        <v>1500</v>
      </c>
      <c r="AO2" s="364">
        <v>1800</v>
      </c>
      <c r="AP2" s="364">
        <v>2100</v>
      </c>
      <c r="AQ2" s="364">
        <v>2500</v>
      </c>
      <c r="AR2" s="364">
        <v>3000</v>
      </c>
    </row>
    <row r="3" spans="1:44" s="13" customFormat="1">
      <c r="A3" s="364">
        <v>2</v>
      </c>
      <c r="B3" s="364">
        <v>1</v>
      </c>
      <c r="C3" s="364" t="s">
        <v>673</v>
      </c>
      <c r="D3" s="364" t="s">
        <v>1908</v>
      </c>
      <c r="E3" s="364" t="s">
        <v>1902</v>
      </c>
      <c r="F3" s="364">
        <v>1</v>
      </c>
      <c r="G3" s="364" t="s">
        <v>1909</v>
      </c>
      <c r="H3" s="364" t="s">
        <v>1910</v>
      </c>
      <c r="I3" s="364" t="s">
        <v>1911</v>
      </c>
      <c r="J3" s="364" t="s">
        <v>1912</v>
      </c>
      <c r="K3" s="364">
        <v>1</v>
      </c>
      <c r="L3" s="364">
        <v>3</v>
      </c>
      <c r="M3" s="364" t="s">
        <v>1913</v>
      </c>
      <c r="N3" s="364">
        <v>0</v>
      </c>
      <c r="O3" s="364">
        <v>1</v>
      </c>
      <c r="P3" s="364">
        <v>1</v>
      </c>
      <c r="Q3" s="364">
        <v>2</v>
      </c>
      <c r="R3" s="364">
        <v>2</v>
      </c>
      <c r="S3" s="364">
        <v>3</v>
      </c>
      <c r="T3" s="364">
        <v>3</v>
      </c>
      <c r="U3" s="364">
        <v>4</v>
      </c>
      <c r="V3" s="364">
        <v>5</v>
      </c>
      <c r="W3" s="364">
        <v>6</v>
      </c>
      <c r="X3" s="364">
        <v>7</v>
      </c>
      <c r="Y3" s="364">
        <v>8</v>
      </c>
      <c r="Z3" s="364">
        <v>9</v>
      </c>
      <c r="AA3" s="364">
        <v>11</v>
      </c>
      <c r="AB3" s="364">
        <v>13</v>
      </c>
      <c r="AC3" s="364">
        <v>15</v>
      </c>
      <c r="AD3" s="364">
        <v>20</v>
      </c>
      <c r="AE3" s="364">
        <v>50</v>
      </c>
      <c r="AF3" s="364">
        <v>100</v>
      </c>
      <c r="AG3" s="364">
        <v>200</v>
      </c>
      <c r="AH3" s="364">
        <v>350</v>
      </c>
      <c r="AI3" s="364">
        <v>500</v>
      </c>
      <c r="AJ3" s="364">
        <v>650</v>
      </c>
      <c r="AK3" s="364">
        <v>800</v>
      </c>
      <c r="AL3" s="364">
        <v>1000</v>
      </c>
      <c r="AM3" s="364">
        <v>1200</v>
      </c>
      <c r="AN3" s="364">
        <v>1500</v>
      </c>
      <c r="AO3" s="364">
        <v>1800</v>
      </c>
      <c r="AP3" s="364">
        <v>2100</v>
      </c>
      <c r="AQ3" s="364">
        <v>2500</v>
      </c>
      <c r="AR3" s="364">
        <v>3000</v>
      </c>
    </row>
    <row r="4" spans="1:44" s="13" customFormat="1">
      <c r="A4" s="364">
        <v>3</v>
      </c>
      <c r="B4" s="364">
        <v>2</v>
      </c>
      <c r="C4" s="364" t="s">
        <v>685</v>
      </c>
      <c r="D4" s="364" t="s">
        <v>1914</v>
      </c>
      <c r="E4" s="364" t="s">
        <v>1915</v>
      </c>
      <c r="F4" s="364">
        <v>1</v>
      </c>
      <c r="G4" s="364" t="s">
        <v>1916</v>
      </c>
      <c r="H4" s="364" t="s">
        <v>1917</v>
      </c>
      <c r="I4" s="364" t="s">
        <v>1918</v>
      </c>
      <c r="J4" s="364" t="s">
        <v>1919</v>
      </c>
      <c r="K4" s="364">
        <v>8</v>
      </c>
      <c r="L4" s="364">
        <v>4</v>
      </c>
      <c r="M4" s="364" t="s">
        <v>1920</v>
      </c>
      <c r="N4" s="364">
        <v>0</v>
      </c>
      <c r="O4" s="364">
        <v>1</v>
      </c>
      <c r="P4" s="364">
        <v>1</v>
      </c>
      <c r="Q4" s="364">
        <v>2</v>
      </c>
      <c r="R4" s="364">
        <v>2</v>
      </c>
      <c r="S4" s="364">
        <v>3</v>
      </c>
      <c r="T4" s="364">
        <v>3</v>
      </c>
      <c r="U4" s="364">
        <v>4</v>
      </c>
      <c r="V4" s="364">
        <v>5</v>
      </c>
      <c r="W4" s="364">
        <v>6</v>
      </c>
      <c r="X4" s="364">
        <v>7</v>
      </c>
      <c r="Y4" s="364">
        <v>8</v>
      </c>
      <c r="Z4" s="364">
        <v>9</v>
      </c>
      <c r="AA4" s="364">
        <v>11</v>
      </c>
      <c r="AB4" s="364">
        <v>13</v>
      </c>
      <c r="AC4" s="364">
        <v>15</v>
      </c>
      <c r="AD4" s="364">
        <v>1</v>
      </c>
      <c r="AE4" s="364">
        <v>2</v>
      </c>
      <c r="AF4" s="364">
        <v>3</v>
      </c>
      <c r="AG4" s="364">
        <v>4</v>
      </c>
      <c r="AH4" s="364">
        <v>5</v>
      </c>
      <c r="AI4" s="364">
        <v>7</v>
      </c>
      <c r="AJ4" s="364">
        <v>9</v>
      </c>
      <c r="AK4" s="364">
        <v>11</v>
      </c>
      <c r="AL4" s="364">
        <v>13</v>
      </c>
      <c r="AM4" s="364">
        <v>15</v>
      </c>
      <c r="AN4" s="364">
        <v>18</v>
      </c>
      <c r="AO4" s="364">
        <v>21</v>
      </c>
      <c r="AP4" s="364">
        <v>24</v>
      </c>
      <c r="AQ4" s="364">
        <v>27</v>
      </c>
      <c r="AR4" s="364">
        <v>30</v>
      </c>
    </row>
    <row r="5" spans="1:44" s="13" customFormat="1">
      <c r="A5" s="364">
        <v>4</v>
      </c>
      <c r="B5" s="364">
        <v>3</v>
      </c>
      <c r="C5" s="364" t="s">
        <v>697</v>
      </c>
      <c r="D5" s="364" t="s">
        <v>1921</v>
      </c>
      <c r="E5" s="364" t="s">
        <v>1922</v>
      </c>
      <c r="F5" s="364">
        <v>1</v>
      </c>
      <c r="G5" s="364" t="s">
        <v>1923</v>
      </c>
      <c r="H5" s="364" t="s">
        <v>1924</v>
      </c>
      <c r="I5" s="364" t="s">
        <v>1925</v>
      </c>
      <c r="J5" s="364" t="s">
        <v>1912</v>
      </c>
      <c r="K5" s="364">
        <v>1</v>
      </c>
      <c r="L5" s="364">
        <v>5</v>
      </c>
      <c r="M5" s="364" t="s">
        <v>1926</v>
      </c>
      <c r="N5" s="364">
        <v>0</v>
      </c>
      <c r="O5" s="364">
        <v>1</v>
      </c>
      <c r="P5" s="364">
        <v>1</v>
      </c>
      <c r="Q5" s="364">
        <v>2</v>
      </c>
      <c r="R5" s="364">
        <v>2</v>
      </c>
      <c r="S5" s="364">
        <v>3</v>
      </c>
      <c r="T5" s="364">
        <v>3</v>
      </c>
      <c r="U5" s="364">
        <v>4</v>
      </c>
      <c r="V5" s="364">
        <v>5</v>
      </c>
      <c r="W5" s="364">
        <v>6</v>
      </c>
      <c r="X5" s="364">
        <v>7</v>
      </c>
      <c r="Y5" s="364">
        <v>8</v>
      </c>
      <c r="Z5" s="364">
        <v>9</v>
      </c>
      <c r="AA5" s="364">
        <v>11</v>
      </c>
      <c r="AB5" s="364">
        <v>13</v>
      </c>
      <c r="AC5" s="364">
        <v>15</v>
      </c>
      <c r="AD5" s="364">
        <v>20</v>
      </c>
      <c r="AE5" s="364">
        <v>50</v>
      </c>
      <c r="AF5" s="364">
        <v>100</v>
      </c>
      <c r="AG5" s="364">
        <v>200</v>
      </c>
      <c r="AH5" s="364">
        <v>350</v>
      </c>
      <c r="AI5" s="364">
        <v>500</v>
      </c>
      <c r="AJ5" s="364">
        <v>650</v>
      </c>
      <c r="AK5" s="364">
        <v>800</v>
      </c>
      <c r="AL5" s="364">
        <v>1000</v>
      </c>
      <c r="AM5" s="364">
        <v>1200</v>
      </c>
      <c r="AN5" s="364">
        <v>1500</v>
      </c>
      <c r="AO5" s="364">
        <v>1800</v>
      </c>
      <c r="AP5" s="364">
        <v>2100</v>
      </c>
      <c r="AQ5" s="364">
        <v>2500</v>
      </c>
      <c r="AR5" s="364">
        <v>3000</v>
      </c>
    </row>
    <row r="6" spans="1:44" s="13" customFormat="1">
      <c r="A6" s="364">
        <v>5</v>
      </c>
      <c r="B6" s="364">
        <v>4</v>
      </c>
      <c r="C6" s="364" t="s">
        <v>705</v>
      </c>
      <c r="D6" s="364" t="s">
        <v>1927</v>
      </c>
      <c r="E6" s="364" t="s">
        <v>1928</v>
      </c>
      <c r="F6" s="364">
        <v>1</v>
      </c>
      <c r="G6" s="364" t="s">
        <v>1929</v>
      </c>
      <c r="H6" s="364" t="s">
        <v>1930</v>
      </c>
      <c r="I6" s="364" t="s">
        <v>1905</v>
      </c>
      <c r="J6" s="364" t="s">
        <v>1906</v>
      </c>
      <c r="K6" s="364">
        <v>0</v>
      </c>
      <c r="L6" s="364">
        <v>6</v>
      </c>
      <c r="M6" s="364" t="s">
        <v>1931</v>
      </c>
      <c r="N6" s="364">
        <v>0</v>
      </c>
      <c r="O6" s="364">
        <v>100</v>
      </c>
      <c r="P6" s="364">
        <v>250</v>
      </c>
      <c r="Q6" s="364">
        <v>500</v>
      </c>
      <c r="R6" s="364">
        <v>800</v>
      </c>
      <c r="S6" s="364">
        <v>1200</v>
      </c>
      <c r="T6" s="364">
        <v>1700</v>
      </c>
      <c r="U6" s="364">
        <v>2500</v>
      </c>
      <c r="V6" s="364">
        <v>3500</v>
      </c>
      <c r="W6" s="364">
        <v>5000</v>
      </c>
      <c r="X6" s="364">
        <v>7000</v>
      </c>
      <c r="Y6" s="364">
        <v>10000</v>
      </c>
      <c r="Z6" s="364">
        <v>14000</v>
      </c>
      <c r="AA6" s="364">
        <v>20000</v>
      </c>
      <c r="AB6" s="364">
        <v>30000</v>
      </c>
      <c r="AC6" s="364">
        <v>50000</v>
      </c>
      <c r="AD6" s="364">
        <v>20</v>
      </c>
      <c r="AE6" s="364">
        <v>50</v>
      </c>
      <c r="AF6" s="364">
        <v>100</v>
      </c>
      <c r="AG6" s="364">
        <v>200</v>
      </c>
      <c r="AH6" s="364">
        <v>350</v>
      </c>
      <c r="AI6" s="364">
        <v>500</v>
      </c>
      <c r="AJ6" s="364">
        <v>650</v>
      </c>
      <c r="AK6" s="364">
        <v>800</v>
      </c>
      <c r="AL6" s="364">
        <v>1000</v>
      </c>
      <c r="AM6" s="364">
        <v>1200</v>
      </c>
      <c r="AN6" s="364">
        <v>1500</v>
      </c>
      <c r="AO6" s="364">
        <v>1800</v>
      </c>
      <c r="AP6" s="364">
        <v>2100</v>
      </c>
      <c r="AQ6" s="364">
        <v>2500</v>
      </c>
      <c r="AR6" s="364">
        <v>3000</v>
      </c>
    </row>
    <row r="7" spans="1:44" s="13" customFormat="1">
      <c r="A7" s="364">
        <v>6</v>
      </c>
      <c r="B7" s="364">
        <v>5</v>
      </c>
      <c r="C7" s="364" t="s">
        <v>662</v>
      </c>
      <c r="D7" s="364" t="s">
        <v>1932</v>
      </c>
      <c r="E7" s="364" t="s">
        <v>1933</v>
      </c>
      <c r="F7" s="364">
        <v>2</v>
      </c>
      <c r="G7" s="364" t="s">
        <v>1934</v>
      </c>
      <c r="H7" s="364" t="s">
        <v>1935</v>
      </c>
      <c r="I7" s="364" t="s">
        <v>1936</v>
      </c>
      <c r="J7" s="364" t="s">
        <v>1919</v>
      </c>
      <c r="K7" s="364">
        <v>8</v>
      </c>
      <c r="L7" s="364">
        <v>2</v>
      </c>
      <c r="M7" s="364" t="s">
        <v>1937</v>
      </c>
      <c r="N7" s="364">
        <v>0</v>
      </c>
      <c r="O7" s="364">
        <v>1</v>
      </c>
      <c r="P7" s="364">
        <v>1</v>
      </c>
      <c r="Q7" s="364">
        <v>2</v>
      </c>
      <c r="R7" s="364">
        <v>2</v>
      </c>
      <c r="S7" s="364">
        <v>3</v>
      </c>
      <c r="T7" s="364">
        <v>3</v>
      </c>
      <c r="U7" s="364">
        <v>4</v>
      </c>
      <c r="V7" s="364">
        <v>5</v>
      </c>
      <c r="W7" s="364">
        <v>6</v>
      </c>
      <c r="X7" s="364">
        <v>7</v>
      </c>
      <c r="Y7" s="364">
        <v>8</v>
      </c>
      <c r="Z7" s="364">
        <v>9</v>
      </c>
      <c r="AA7" s="364">
        <v>11</v>
      </c>
      <c r="AB7" s="364">
        <v>13</v>
      </c>
      <c r="AC7" s="364">
        <v>15</v>
      </c>
      <c r="AD7" s="364">
        <v>1</v>
      </c>
      <c r="AE7" s="364">
        <v>2</v>
      </c>
      <c r="AF7" s="364">
        <v>3</v>
      </c>
      <c r="AG7" s="364">
        <v>4</v>
      </c>
      <c r="AH7" s="364">
        <v>5</v>
      </c>
      <c r="AI7" s="364">
        <v>7</v>
      </c>
      <c r="AJ7" s="364">
        <v>9</v>
      </c>
      <c r="AK7" s="364">
        <v>11</v>
      </c>
      <c r="AL7" s="364">
        <v>13</v>
      </c>
      <c r="AM7" s="364">
        <v>15</v>
      </c>
      <c r="AN7" s="364">
        <v>18</v>
      </c>
      <c r="AO7" s="364">
        <v>21</v>
      </c>
      <c r="AP7" s="364">
        <v>24</v>
      </c>
      <c r="AQ7" s="364">
        <v>27</v>
      </c>
      <c r="AR7" s="364">
        <v>30</v>
      </c>
    </row>
    <row r="8" spans="1:44" s="13" customFormat="1">
      <c r="A8" s="364">
        <v>7</v>
      </c>
      <c r="B8" s="364">
        <v>6</v>
      </c>
      <c r="C8" s="364" t="s">
        <v>674</v>
      </c>
      <c r="D8" s="364" t="s">
        <v>1938</v>
      </c>
      <c r="E8" s="364" t="s">
        <v>1939</v>
      </c>
      <c r="F8" s="364">
        <v>2</v>
      </c>
      <c r="G8" s="364" t="s">
        <v>1940</v>
      </c>
      <c r="H8" s="364" t="s">
        <v>1941</v>
      </c>
      <c r="I8" s="364" t="s">
        <v>1936</v>
      </c>
      <c r="J8" s="364" t="s">
        <v>1919</v>
      </c>
      <c r="K8" s="364">
        <v>8</v>
      </c>
      <c r="L8" s="364">
        <v>7</v>
      </c>
      <c r="M8" s="364" t="s">
        <v>1942</v>
      </c>
      <c r="N8" s="364">
        <v>0</v>
      </c>
      <c r="O8" s="364">
        <v>1</v>
      </c>
      <c r="P8" s="364">
        <v>1</v>
      </c>
      <c r="Q8" s="364">
        <v>2</v>
      </c>
      <c r="R8" s="364">
        <v>2</v>
      </c>
      <c r="S8" s="364">
        <v>3</v>
      </c>
      <c r="T8" s="364">
        <v>3</v>
      </c>
      <c r="U8" s="364">
        <v>4</v>
      </c>
      <c r="V8" s="364">
        <v>5</v>
      </c>
      <c r="W8" s="364">
        <v>6</v>
      </c>
      <c r="X8" s="364">
        <v>7</v>
      </c>
      <c r="Y8" s="364">
        <v>8</v>
      </c>
      <c r="Z8" s="364">
        <v>9</v>
      </c>
      <c r="AA8" s="364">
        <v>11</v>
      </c>
      <c r="AB8" s="364">
        <v>13</v>
      </c>
      <c r="AC8" s="364">
        <v>15</v>
      </c>
      <c r="AD8" s="364">
        <v>1</v>
      </c>
      <c r="AE8" s="364">
        <v>2</v>
      </c>
      <c r="AF8" s="364">
        <v>3</v>
      </c>
      <c r="AG8" s="364">
        <v>4</v>
      </c>
      <c r="AH8" s="364">
        <v>5</v>
      </c>
      <c r="AI8" s="364">
        <v>7</v>
      </c>
      <c r="AJ8" s="364">
        <v>9</v>
      </c>
      <c r="AK8" s="364">
        <v>11</v>
      </c>
      <c r="AL8" s="364">
        <v>13</v>
      </c>
      <c r="AM8" s="364">
        <v>15</v>
      </c>
      <c r="AN8" s="364">
        <v>18</v>
      </c>
      <c r="AO8" s="364">
        <v>21</v>
      </c>
      <c r="AP8" s="364">
        <v>24</v>
      </c>
      <c r="AQ8" s="364">
        <v>27</v>
      </c>
      <c r="AR8" s="364">
        <v>30</v>
      </c>
    </row>
    <row r="9" spans="1:44" s="13" customFormat="1">
      <c r="A9" s="364">
        <v>8</v>
      </c>
      <c r="B9" s="364">
        <v>7</v>
      </c>
      <c r="C9" s="364" t="s">
        <v>686</v>
      </c>
      <c r="D9" s="364" t="s">
        <v>1943</v>
      </c>
      <c r="E9" s="364" t="s">
        <v>1944</v>
      </c>
      <c r="F9" s="364">
        <v>2</v>
      </c>
      <c r="G9" s="364" t="s">
        <v>1945</v>
      </c>
      <c r="H9" s="364" t="s">
        <v>1946</v>
      </c>
      <c r="I9" s="364" t="s">
        <v>1905</v>
      </c>
      <c r="J9" s="364" t="s">
        <v>1919</v>
      </c>
      <c r="K9" s="364">
        <v>8</v>
      </c>
      <c r="L9" s="364">
        <v>8</v>
      </c>
      <c r="M9" s="364" t="s">
        <v>1947</v>
      </c>
      <c r="N9" s="364">
        <v>0</v>
      </c>
      <c r="O9" s="364">
        <v>100</v>
      </c>
      <c r="P9" s="364">
        <v>250</v>
      </c>
      <c r="Q9" s="364">
        <v>500</v>
      </c>
      <c r="R9" s="364">
        <v>800</v>
      </c>
      <c r="S9" s="364">
        <v>1200</v>
      </c>
      <c r="T9" s="364">
        <v>1700</v>
      </c>
      <c r="U9" s="364">
        <v>2500</v>
      </c>
      <c r="V9" s="364">
        <v>3500</v>
      </c>
      <c r="W9" s="364">
        <v>5000</v>
      </c>
      <c r="X9" s="364">
        <v>7000</v>
      </c>
      <c r="Y9" s="364">
        <v>10000</v>
      </c>
      <c r="Z9" s="364">
        <v>14000</v>
      </c>
      <c r="AA9" s="364">
        <v>20000</v>
      </c>
      <c r="AB9" s="364">
        <v>30000</v>
      </c>
      <c r="AC9" s="364">
        <v>50000</v>
      </c>
      <c r="AD9" s="364">
        <v>1</v>
      </c>
      <c r="AE9" s="364">
        <v>2</v>
      </c>
      <c r="AF9" s="364">
        <v>3</v>
      </c>
      <c r="AG9" s="364">
        <v>4</v>
      </c>
      <c r="AH9" s="364">
        <v>5</v>
      </c>
      <c r="AI9" s="364">
        <v>7</v>
      </c>
      <c r="AJ9" s="364">
        <v>9</v>
      </c>
      <c r="AK9" s="364">
        <v>11</v>
      </c>
      <c r="AL9" s="364">
        <v>13</v>
      </c>
      <c r="AM9" s="364">
        <v>15</v>
      </c>
      <c r="AN9" s="364">
        <v>18</v>
      </c>
      <c r="AO9" s="364">
        <v>21</v>
      </c>
      <c r="AP9" s="364">
        <v>24</v>
      </c>
      <c r="AQ9" s="364">
        <v>27</v>
      </c>
      <c r="AR9" s="364">
        <v>30</v>
      </c>
    </row>
    <row r="10" spans="1:44" s="13" customFormat="1">
      <c r="A10" s="364">
        <v>9</v>
      </c>
      <c r="B10" s="364">
        <v>8</v>
      </c>
      <c r="C10" s="364" t="s">
        <v>698</v>
      </c>
      <c r="D10" s="364" t="s">
        <v>1948</v>
      </c>
      <c r="E10" s="364" t="s">
        <v>1949</v>
      </c>
      <c r="F10" s="364">
        <v>2</v>
      </c>
      <c r="G10" s="364" t="s">
        <v>1950</v>
      </c>
      <c r="H10" s="364" t="s">
        <v>1951</v>
      </c>
      <c r="I10" s="364" t="s">
        <v>1911</v>
      </c>
      <c r="J10" s="364" t="s">
        <v>1919</v>
      </c>
      <c r="K10" s="364">
        <v>8</v>
      </c>
      <c r="L10" s="364">
        <v>9</v>
      </c>
      <c r="M10" s="364" t="s">
        <v>1952</v>
      </c>
      <c r="N10" s="364">
        <v>0</v>
      </c>
      <c r="O10" s="364">
        <v>1</v>
      </c>
      <c r="P10" s="364">
        <v>1</v>
      </c>
      <c r="Q10" s="364">
        <v>2</v>
      </c>
      <c r="R10" s="364">
        <v>2</v>
      </c>
      <c r="S10" s="364">
        <v>3</v>
      </c>
      <c r="T10" s="364">
        <v>3</v>
      </c>
      <c r="U10" s="364">
        <v>4</v>
      </c>
      <c r="V10" s="364">
        <v>5</v>
      </c>
      <c r="W10" s="364">
        <v>6</v>
      </c>
      <c r="X10" s="364">
        <v>7</v>
      </c>
      <c r="Y10" s="364">
        <v>8</v>
      </c>
      <c r="Z10" s="364">
        <v>9</v>
      </c>
      <c r="AA10" s="364">
        <v>11</v>
      </c>
      <c r="AB10" s="364">
        <v>13</v>
      </c>
      <c r="AC10" s="364">
        <v>15</v>
      </c>
      <c r="AD10" s="364">
        <v>1</v>
      </c>
      <c r="AE10" s="364">
        <v>2</v>
      </c>
      <c r="AF10" s="364">
        <v>3</v>
      </c>
      <c r="AG10" s="364">
        <v>4</v>
      </c>
      <c r="AH10" s="364">
        <v>5</v>
      </c>
      <c r="AI10" s="364">
        <v>7</v>
      </c>
      <c r="AJ10" s="364">
        <v>9</v>
      </c>
      <c r="AK10" s="364">
        <v>11</v>
      </c>
      <c r="AL10" s="364">
        <v>13</v>
      </c>
      <c r="AM10" s="364">
        <v>15</v>
      </c>
      <c r="AN10" s="364">
        <v>18</v>
      </c>
      <c r="AO10" s="364">
        <v>21</v>
      </c>
      <c r="AP10" s="364">
        <v>24</v>
      </c>
      <c r="AQ10" s="364">
        <v>27</v>
      </c>
      <c r="AR10" s="364">
        <v>30</v>
      </c>
    </row>
    <row r="11" spans="1:44" s="13" customFormat="1">
      <c r="A11" s="364">
        <v>10</v>
      </c>
      <c r="B11" s="364">
        <v>9</v>
      </c>
      <c r="C11" s="364" t="s">
        <v>706</v>
      </c>
      <c r="D11" s="364" t="s">
        <v>1953</v>
      </c>
      <c r="E11" s="364" t="s">
        <v>1954</v>
      </c>
      <c r="F11" s="364">
        <v>2</v>
      </c>
      <c r="G11" s="364" t="s">
        <v>1955</v>
      </c>
      <c r="H11" s="364" t="s">
        <v>1956</v>
      </c>
      <c r="I11" s="364" t="s">
        <v>1936</v>
      </c>
      <c r="J11" s="364" t="s">
        <v>1906</v>
      </c>
      <c r="K11" s="364">
        <v>2</v>
      </c>
      <c r="L11" s="364">
        <v>9</v>
      </c>
      <c r="M11" s="364" t="s">
        <v>1957</v>
      </c>
      <c r="N11" s="364">
        <v>0</v>
      </c>
      <c r="O11" s="364">
        <v>1</v>
      </c>
      <c r="P11" s="364">
        <v>1</v>
      </c>
      <c r="Q11" s="364">
        <v>2</v>
      </c>
      <c r="R11" s="364">
        <v>2</v>
      </c>
      <c r="S11" s="364">
        <v>3</v>
      </c>
      <c r="T11" s="364">
        <v>3</v>
      </c>
      <c r="U11" s="364">
        <v>4</v>
      </c>
      <c r="V11" s="364">
        <v>5</v>
      </c>
      <c r="W11" s="364">
        <v>6</v>
      </c>
      <c r="X11" s="364">
        <v>7</v>
      </c>
      <c r="Y11" s="364">
        <v>8</v>
      </c>
      <c r="Z11" s="364">
        <v>9</v>
      </c>
      <c r="AA11" s="364">
        <v>11</v>
      </c>
      <c r="AB11" s="364">
        <v>13</v>
      </c>
      <c r="AC11" s="364">
        <v>15</v>
      </c>
      <c r="AD11" s="364">
        <v>20</v>
      </c>
      <c r="AE11" s="364">
        <v>50</v>
      </c>
      <c r="AF11" s="364">
        <v>100</v>
      </c>
      <c r="AG11" s="364">
        <v>200</v>
      </c>
      <c r="AH11" s="364">
        <v>350</v>
      </c>
      <c r="AI11" s="364">
        <v>500</v>
      </c>
      <c r="AJ11" s="364">
        <v>650</v>
      </c>
      <c r="AK11" s="364">
        <v>800</v>
      </c>
      <c r="AL11" s="364">
        <v>1000</v>
      </c>
      <c r="AM11" s="364">
        <v>1200</v>
      </c>
      <c r="AN11" s="364">
        <v>1500</v>
      </c>
      <c r="AO11" s="364">
        <v>1800</v>
      </c>
      <c r="AP11" s="364">
        <v>2100</v>
      </c>
      <c r="AQ11" s="364">
        <v>2500</v>
      </c>
      <c r="AR11" s="364">
        <v>3000</v>
      </c>
    </row>
    <row r="12" spans="1:44" s="13" customFormat="1">
      <c r="A12" s="364">
        <v>11</v>
      </c>
      <c r="B12" s="364">
        <v>10</v>
      </c>
      <c r="C12" s="364" t="s">
        <v>711</v>
      </c>
      <c r="D12" s="364" t="s">
        <v>1958</v>
      </c>
      <c r="E12" s="364" t="s">
        <v>1959</v>
      </c>
      <c r="F12" s="364">
        <v>2</v>
      </c>
      <c r="G12" s="364" t="s">
        <v>1960</v>
      </c>
      <c r="H12" s="364" t="s">
        <v>1961</v>
      </c>
      <c r="I12" s="364" t="s">
        <v>1911</v>
      </c>
      <c r="J12" s="364" t="s">
        <v>1906</v>
      </c>
      <c r="K12" s="364">
        <v>2</v>
      </c>
      <c r="L12" s="364">
        <v>9</v>
      </c>
      <c r="M12" s="364" t="s">
        <v>1962</v>
      </c>
      <c r="N12" s="364">
        <v>0</v>
      </c>
      <c r="O12" s="364">
        <v>1</v>
      </c>
      <c r="P12" s="364">
        <v>1</v>
      </c>
      <c r="Q12" s="364">
        <v>2</v>
      </c>
      <c r="R12" s="364">
        <v>2</v>
      </c>
      <c r="S12" s="364">
        <v>3</v>
      </c>
      <c r="T12" s="364">
        <v>3</v>
      </c>
      <c r="U12" s="364">
        <v>4</v>
      </c>
      <c r="V12" s="364">
        <v>5</v>
      </c>
      <c r="W12" s="364">
        <v>6</v>
      </c>
      <c r="X12" s="364">
        <v>7</v>
      </c>
      <c r="Y12" s="364">
        <v>8</v>
      </c>
      <c r="Z12" s="364">
        <v>9</v>
      </c>
      <c r="AA12" s="364">
        <v>11</v>
      </c>
      <c r="AB12" s="364">
        <v>13</v>
      </c>
      <c r="AC12" s="364">
        <v>15</v>
      </c>
      <c r="AD12" s="364">
        <v>20</v>
      </c>
      <c r="AE12" s="364">
        <v>50</v>
      </c>
      <c r="AF12" s="364">
        <v>100</v>
      </c>
      <c r="AG12" s="364">
        <v>200</v>
      </c>
      <c r="AH12" s="364">
        <v>350</v>
      </c>
      <c r="AI12" s="364">
        <v>500</v>
      </c>
      <c r="AJ12" s="364">
        <v>650</v>
      </c>
      <c r="AK12" s="364">
        <v>800</v>
      </c>
      <c r="AL12" s="364">
        <v>1000</v>
      </c>
      <c r="AM12" s="364">
        <v>1200</v>
      </c>
      <c r="AN12" s="364">
        <v>1500</v>
      </c>
      <c r="AO12" s="364">
        <v>1800</v>
      </c>
      <c r="AP12" s="364">
        <v>2100</v>
      </c>
      <c r="AQ12" s="364">
        <v>2500</v>
      </c>
      <c r="AR12" s="364">
        <v>3000</v>
      </c>
    </row>
    <row r="13" spans="1:44" s="13" customFormat="1">
      <c r="A13" s="364">
        <v>12</v>
      </c>
      <c r="B13" s="364">
        <v>11</v>
      </c>
      <c r="C13" s="364" t="s">
        <v>716</v>
      </c>
      <c r="D13" s="364" t="s">
        <v>1963</v>
      </c>
      <c r="E13" s="364" t="s">
        <v>1964</v>
      </c>
      <c r="F13" s="364">
        <v>2</v>
      </c>
      <c r="G13" s="364" t="s">
        <v>1965</v>
      </c>
      <c r="H13" s="364" t="s">
        <v>1966</v>
      </c>
      <c r="I13" s="364" t="s">
        <v>1936</v>
      </c>
      <c r="J13" s="364" t="s">
        <v>1912</v>
      </c>
      <c r="K13" s="364">
        <v>3</v>
      </c>
      <c r="L13" s="364">
        <v>10</v>
      </c>
      <c r="M13" s="364" t="s">
        <v>872</v>
      </c>
      <c r="N13" s="364">
        <v>0</v>
      </c>
      <c r="O13" s="364">
        <v>1</v>
      </c>
      <c r="P13" s="364">
        <v>1</v>
      </c>
      <c r="Q13" s="364">
        <v>2</v>
      </c>
      <c r="R13" s="364">
        <v>2</v>
      </c>
      <c r="S13" s="364">
        <v>3</v>
      </c>
      <c r="T13" s="364">
        <v>3</v>
      </c>
      <c r="U13" s="364">
        <v>4</v>
      </c>
      <c r="V13" s="364">
        <v>5</v>
      </c>
      <c r="W13" s="364">
        <v>6</v>
      </c>
      <c r="X13" s="364">
        <v>7</v>
      </c>
      <c r="Y13" s="364">
        <v>8</v>
      </c>
      <c r="Z13" s="364">
        <v>9</v>
      </c>
      <c r="AA13" s="364">
        <v>11</v>
      </c>
      <c r="AB13" s="364">
        <v>13</v>
      </c>
      <c r="AC13" s="364">
        <v>15</v>
      </c>
      <c r="AD13" s="364">
        <v>20</v>
      </c>
      <c r="AE13" s="364">
        <v>50</v>
      </c>
      <c r="AF13" s="364">
        <v>100</v>
      </c>
      <c r="AG13" s="364">
        <v>200</v>
      </c>
      <c r="AH13" s="364">
        <v>350</v>
      </c>
      <c r="AI13" s="364">
        <v>500</v>
      </c>
      <c r="AJ13" s="364">
        <v>650</v>
      </c>
      <c r="AK13" s="364">
        <v>800</v>
      </c>
      <c r="AL13" s="364">
        <v>1000</v>
      </c>
      <c r="AM13" s="364">
        <v>1200</v>
      </c>
      <c r="AN13" s="364">
        <v>1500</v>
      </c>
      <c r="AO13" s="364">
        <v>1800</v>
      </c>
      <c r="AP13" s="364">
        <v>2100</v>
      </c>
      <c r="AQ13" s="364">
        <v>2500</v>
      </c>
      <c r="AR13" s="364">
        <v>3000</v>
      </c>
    </row>
    <row r="14" spans="1:44" s="13" customFormat="1">
      <c r="A14" s="364">
        <v>13</v>
      </c>
      <c r="B14" s="364">
        <v>12</v>
      </c>
      <c r="C14" s="364" t="s">
        <v>719</v>
      </c>
      <c r="D14" s="364" t="s">
        <v>1967</v>
      </c>
      <c r="E14" s="364" t="s">
        <v>1968</v>
      </c>
      <c r="F14" s="364">
        <v>2</v>
      </c>
      <c r="G14" s="364" t="s">
        <v>1969</v>
      </c>
      <c r="H14" s="364" t="s">
        <v>1970</v>
      </c>
      <c r="I14" s="364" t="s">
        <v>1971</v>
      </c>
      <c r="J14" s="364" t="s">
        <v>1906</v>
      </c>
      <c r="K14" s="364">
        <v>2</v>
      </c>
      <c r="L14" s="364">
        <v>10</v>
      </c>
      <c r="M14" s="364" t="s">
        <v>1972</v>
      </c>
      <c r="N14" s="364">
        <v>0</v>
      </c>
      <c r="O14" s="364">
        <v>1</v>
      </c>
      <c r="P14" s="364">
        <v>1</v>
      </c>
      <c r="Q14" s="364">
        <v>2</v>
      </c>
      <c r="R14" s="364">
        <v>2</v>
      </c>
      <c r="S14" s="364">
        <v>3</v>
      </c>
      <c r="T14" s="364">
        <v>3</v>
      </c>
      <c r="U14" s="364">
        <v>4</v>
      </c>
      <c r="V14" s="364">
        <v>5</v>
      </c>
      <c r="W14" s="364">
        <v>6</v>
      </c>
      <c r="X14" s="364">
        <v>7</v>
      </c>
      <c r="Y14" s="364">
        <v>8</v>
      </c>
      <c r="Z14" s="364">
        <v>9</v>
      </c>
      <c r="AA14" s="364">
        <v>11</v>
      </c>
      <c r="AB14" s="364">
        <v>13</v>
      </c>
      <c r="AC14" s="364">
        <v>15</v>
      </c>
      <c r="AD14" s="364">
        <v>20</v>
      </c>
      <c r="AE14" s="364">
        <v>50</v>
      </c>
      <c r="AF14" s="364">
        <v>100</v>
      </c>
      <c r="AG14" s="364">
        <v>200</v>
      </c>
      <c r="AH14" s="364">
        <v>350</v>
      </c>
      <c r="AI14" s="364">
        <v>500</v>
      </c>
      <c r="AJ14" s="364">
        <v>650</v>
      </c>
      <c r="AK14" s="364">
        <v>800</v>
      </c>
      <c r="AL14" s="364">
        <v>1000</v>
      </c>
      <c r="AM14" s="364">
        <v>1200</v>
      </c>
      <c r="AN14" s="364">
        <v>1500</v>
      </c>
      <c r="AO14" s="364">
        <v>1800</v>
      </c>
      <c r="AP14" s="364">
        <v>2100</v>
      </c>
      <c r="AQ14" s="364">
        <v>2500</v>
      </c>
      <c r="AR14" s="364">
        <v>3000</v>
      </c>
    </row>
    <row r="15" spans="1:44" s="13" customFormat="1">
      <c r="A15" s="364">
        <v>14</v>
      </c>
      <c r="B15" s="364">
        <v>13</v>
      </c>
      <c r="C15" s="364" t="s">
        <v>724</v>
      </c>
      <c r="D15" s="364" t="s">
        <v>1973</v>
      </c>
      <c r="E15" s="364" t="s">
        <v>1974</v>
      </c>
      <c r="F15" s="364">
        <v>2</v>
      </c>
      <c r="G15" s="364" t="s">
        <v>1975</v>
      </c>
      <c r="H15" s="364" t="s">
        <v>1976</v>
      </c>
      <c r="I15" s="364" t="s">
        <v>1971</v>
      </c>
      <c r="J15" s="364" t="s">
        <v>1912</v>
      </c>
      <c r="K15" s="364">
        <v>3</v>
      </c>
      <c r="L15" s="364">
        <v>10</v>
      </c>
      <c r="M15" s="364" t="s">
        <v>877</v>
      </c>
      <c r="N15" s="364">
        <v>0</v>
      </c>
      <c r="O15" s="364">
        <v>1</v>
      </c>
      <c r="P15" s="364">
        <v>1</v>
      </c>
      <c r="Q15" s="364">
        <v>2</v>
      </c>
      <c r="R15" s="364">
        <v>2</v>
      </c>
      <c r="S15" s="364">
        <v>3</v>
      </c>
      <c r="T15" s="364">
        <v>3</v>
      </c>
      <c r="U15" s="364">
        <v>4</v>
      </c>
      <c r="V15" s="364">
        <v>5</v>
      </c>
      <c r="W15" s="364">
        <v>6</v>
      </c>
      <c r="X15" s="364">
        <v>7</v>
      </c>
      <c r="Y15" s="364">
        <v>8</v>
      </c>
      <c r="Z15" s="364">
        <v>9</v>
      </c>
      <c r="AA15" s="364">
        <v>11</v>
      </c>
      <c r="AB15" s="364">
        <v>13</v>
      </c>
      <c r="AC15" s="364">
        <v>15</v>
      </c>
      <c r="AD15" s="364">
        <v>20</v>
      </c>
      <c r="AE15" s="364">
        <v>50</v>
      </c>
      <c r="AF15" s="364">
        <v>100</v>
      </c>
      <c r="AG15" s="364">
        <v>200</v>
      </c>
      <c r="AH15" s="364">
        <v>350</v>
      </c>
      <c r="AI15" s="364">
        <v>500</v>
      </c>
      <c r="AJ15" s="364">
        <v>650</v>
      </c>
      <c r="AK15" s="364">
        <v>800</v>
      </c>
      <c r="AL15" s="364">
        <v>1000</v>
      </c>
      <c r="AM15" s="364">
        <v>1200</v>
      </c>
      <c r="AN15" s="364">
        <v>1500</v>
      </c>
      <c r="AO15" s="364">
        <v>1800</v>
      </c>
      <c r="AP15" s="364">
        <v>2100</v>
      </c>
      <c r="AQ15" s="364">
        <v>2500</v>
      </c>
      <c r="AR15" s="364">
        <v>3000</v>
      </c>
    </row>
    <row r="16" spans="1:44" s="13" customFormat="1">
      <c r="A16" s="364">
        <v>15</v>
      </c>
      <c r="B16" s="364">
        <v>14</v>
      </c>
      <c r="C16" s="364" t="s">
        <v>728</v>
      </c>
      <c r="D16" s="364" t="s">
        <v>1977</v>
      </c>
      <c r="E16" s="364" t="s">
        <v>1978</v>
      </c>
      <c r="F16" s="364">
        <v>2</v>
      </c>
      <c r="G16" s="364" t="s">
        <v>1979</v>
      </c>
      <c r="H16" s="364" t="s">
        <v>1980</v>
      </c>
      <c r="I16" s="364" t="s">
        <v>1905</v>
      </c>
      <c r="J16" s="364" t="s">
        <v>1906</v>
      </c>
      <c r="K16" s="364">
        <v>2</v>
      </c>
      <c r="L16" s="364">
        <v>11</v>
      </c>
      <c r="M16" s="364" t="s">
        <v>1981</v>
      </c>
      <c r="N16" s="364">
        <v>1</v>
      </c>
      <c r="O16" s="364">
        <v>100</v>
      </c>
      <c r="P16" s="364">
        <v>250</v>
      </c>
      <c r="Q16" s="364">
        <v>500</v>
      </c>
      <c r="R16" s="364">
        <v>800</v>
      </c>
      <c r="S16" s="364">
        <v>1200</v>
      </c>
      <c r="T16" s="364">
        <v>1700</v>
      </c>
      <c r="U16" s="364">
        <v>2500</v>
      </c>
      <c r="V16" s="364">
        <v>3500</v>
      </c>
      <c r="W16" s="364">
        <v>5000</v>
      </c>
      <c r="X16" s="364">
        <v>7000</v>
      </c>
      <c r="Y16" s="364">
        <v>10000</v>
      </c>
      <c r="Z16" s="364">
        <v>14000</v>
      </c>
      <c r="AA16" s="364">
        <v>20000</v>
      </c>
      <c r="AB16" s="364">
        <v>30000</v>
      </c>
      <c r="AC16" s="364">
        <v>50000</v>
      </c>
      <c r="AD16" s="364">
        <v>20</v>
      </c>
      <c r="AE16" s="364">
        <v>50</v>
      </c>
      <c r="AF16" s="364">
        <v>100</v>
      </c>
      <c r="AG16" s="364">
        <v>200</v>
      </c>
      <c r="AH16" s="364">
        <v>350</v>
      </c>
      <c r="AI16" s="364">
        <v>500</v>
      </c>
      <c r="AJ16" s="364">
        <v>650</v>
      </c>
      <c r="AK16" s="364">
        <v>800</v>
      </c>
      <c r="AL16" s="364">
        <v>1000</v>
      </c>
      <c r="AM16" s="364">
        <v>1200</v>
      </c>
      <c r="AN16" s="364">
        <v>1500</v>
      </c>
      <c r="AO16" s="364">
        <v>1800</v>
      </c>
      <c r="AP16" s="364">
        <v>2100</v>
      </c>
      <c r="AQ16" s="364">
        <v>2500</v>
      </c>
      <c r="AR16" s="364">
        <v>3000</v>
      </c>
    </row>
    <row r="17" spans="1:44" s="13" customFormat="1">
      <c r="A17" s="364">
        <v>16</v>
      </c>
      <c r="B17" s="364">
        <v>15</v>
      </c>
      <c r="C17" s="364" t="s">
        <v>737</v>
      </c>
      <c r="D17" s="364" t="s">
        <v>1982</v>
      </c>
      <c r="E17" s="364" t="s">
        <v>1983</v>
      </c>
      <c r="F17" s="364">
        <v>2</v>
      </c>
      <c r="G17" s="364" t="s">
        <v>1984</v>
      </c>
      <c r="H17" s="364" t="s">
        <v>1985</v>
      </c>
      <c r="I17" s="364" t="s">
        <v>1918</v>
      </c>
      <c r="J17" s="364" t="s">
        <v>1912</v>
      </c>
      <c r="K17" s="364">
        <v>3</v>
      </c>
      <c r="L17" s="364">
        <v>12</v>
      </c>
      <c r="M17" s="364" t="s">
        <v>1986</v>
      </c>
      <c r="N17" s="364">
        <v>1</v>
      </c>
      <c r="O17" s="364">
        <v>1</v>
      </c>
      <c r="P17" s="364">
        <v>1</v>
      </c>
      <c r="Q17" s="364">
        <v>2</v>
      </c>
      <c r="R17" s="364">
        <v>2</v>
      </c>
      <c r="S17" s="364">
        <v>3</v>
      </c>
      <c r="T17" s="364">
        <v>3</v>
      </c>
      <c r="U17" s="364">
        <v>4</v>
      </c>
      <c r="V17" s="364">
        <v>5</v>
      </c>
      <c r="W17" s="364">
        <v>6</v>
      </c>
      <c r="X17" s="364">
        <v>7</v>
      </c>
      <c r="Y17" s="364">
        <v>8</v>
      </c>
      <c r="Z17" s="364">
        <v>9</v>
      </c>
      <c r="AA17" s="364">
        <v>11</v>
      </c>
      <c r="AB17" s="364">
        <v>13</v>
      </c>
      <c r="AC17" s="364">
        <v>15</v>
      </c>
      <c r="AD17" s="364">
        <v>20</v>
      </c>
      <c r="AE17" s="364">
        <v>50</v>
      </c>
      <c r="AF17" s="364">
        <v>100</v>
      </c>
      <c r="AG17" s="364">
        <v>200</v>
      </c>
      <c r="AH17" s="364">
        <v>350</v>
      </c>
      <c r="AI17" s="364">
        <v>500</v>
      </c>
      <c r="AJ17" s="364">
        <v>650</v>
      </c>
      <c r="AK17" s="364">
        <v>800</v>
      </c>
      <c r="AL17" s="364">
        <v>1000</v>
      </c>
      <c r="AM17" s="364">
        <v>1200</v>
      </c>
      <c r="AN17" s="364">
        <v>1500</v>
      </c>
      <c r="AO17" s="364">
        <v>1800</v>
      </c>
      <c r="AP17" s="364">
        <v>2100</v>
      </c>
      <c r="AQ17" s="364">
        <v>2500</v>
      </c>
      <c r="AR17" s="364">
        <v>3000</v>
      </c>
    </row>
    <row r="18" spans="1:44" s="13" customFormat="1">
      <c r="A18" s="364">
        <v>17</v>
      </c>
      <c r="B18" s="364">
        <v>16</v>
      </c>
      <c r="C18" s="364" t="s">
        <v>740</v>
      </c>
      <c r="D18" s="364" t="s">
        <v>1987</v>
      </c>
      <c r="E18" s="364" t="s">
        <v>1988</v>
      </c>
      <c r="F18" s="364">
        <v>2</v>
      </c>
      <c r="G18" s="364" t="s">
        <v>1989</v>
      </c>
      <c r="H18" s="364" t="s">
        <v>1990</v>
      </c>
      <c r="I18" s="364" t="s">
        <v>1991</v>
      </c>
      <c r="J18" s="364" t="s">
        <v>1912</v>
      </c>
      <c r="K18" s="364">
        <v>3</v>
      </c>
      <c r="L18" s="364">
        <v>12</v>
      </c>
      <c r="M18" s="364" t="s">
        <v>1992</v>
      </c>
      <c r="N18" s="364">
        <v>1</v>
      </c>
      <c r="O18" s="364">
        <v>1</v>
      </c>
      <c r="P18" s="364">
        <v>1</v>
      </c>
      <c r="Q18" s="364">
        <v>2</v>
      </c>
      <c r="R18" s="364">
        <v>2</v>
      </c>
      <c r="S18" s="364">
        <v>3</v>
      </c>
      <c r="T18" s="364">
        <v>3</v>
      </c>
      <c r="U18" s="364">
        <v>4</v>
      </c>
      <c r="V18" s="364">
        <v>5</v>
      </c>
      <c r="W18" s="364">
        <v>6</v>
      </c>
      <c r="X18" s="364">
        <v>7</v>
      </c>
      <c r="Y18" s="364">
        <v>8</v>
      </c>
      <c r="Z18" s="364">
        <v>9</v>
      </c>
      <c r="AA18" s="364">
        <v>11</v>
      </c>
      <c r="AB18" s="364">
        <v>13</v>
      </c>
      <c r="AC18" s="364">
        <v>15</v>
      </c>
      <c r="AD18" s="364">
        <v>20</v>
      </c>
      <c r="AE18" s="364">
        <v>50</v>
      </c>
      <c r="AF18" s="364">
        <v>100</v>
      </c>
      <c r="AG18" s="364">
        <v>200</v>
      </c>
      <c r="AH18" s="364">
        <v>350</v>
      </c>
      <c r="AI18" s="364">
        <v>500</v>
      </c>
      <c r="AJ18" s="364">
        <v>650</v>
      </c>
      <c r="AK18" s="364">
        <v>800</v>
      </c>
      <c r="AL18" s="364">
        <v>1000</v>
      </c>
      <c r="AM18" s="364">
        <v>1200</v>
      </c>
      <c r="AN18" s="364">
        <v>1500</v>
      </c>
      <c r="AO18" s="364">
        <v>1800</v>
      </c>
      <c r="AP18" s="364">
        <v>2100</v>
      </c>
      <c r="AQ18" s="364">
        <v>2500</v>
      </c>
      <c r="AR18" s="364">
        <v>3000</v>
      </c>
    </row>
    <row r="19" spans="1:44" s="13" customFormat="1">
      <c r="A19" s="364">
        <v>18</v>
      </c>
      <c r="B19" s="364">
        <v>17</v>
      </c>
      <c r="C19" s="364" t="s">
        <v>744</v>
      </c>
      <c r="D19" s="364" t="s">
        <v>1993</v>
      </c>
      <c r="E19" s="364" t="s">
        <v>1994</v>
      </c>
      <c r="F19" s="364">
        <v>2</v>
      </c>
      <c r="G19" s="364" t="s">
        <v>1995</v>
      </c>
      <c r="H19" s="364" t="s">
        <v>1996</v>
      </c>
      <c r="I19" s="364" t="s">
        <v>1997</v>
      </c>
      <c r="J19" s="364" t="s">
        <v>1912</v>
      </c>
      <c r="K19" s="364">
        <v>3</v>
      </c>
      <c r="L19" s="364">
        <v>12</v>
      </c>
      <c r="M19" s="364" t="s">
        <v>1998</v>
      </c>
      <c r="N19" s="364">
        <v>1</v>
      </c>
      <c r="O19" s="364">
        <v>100</v>
      </c>
      <c r="P19" s="364">
        <v>250</v>
      </c>
      <c r="Q19" s="364">
        <v>500</v>
      </c>
      <c r="R19" s="364">
        <v>800</v>
      </c>
      <c r="S19" s="364">
        <v>1200</v>
      </c>
      <c r="T19" s="364">
        <v>1700</v>
      </c>
      <c r="U19" s="364">
        <v>2500</v>
      </c>
      <c r="V19" s="364">
        <v>3500</v>
      </c>
      <c r="W19" s="364">
        <v>5000</v>
      </c>
      <c r="X19" s="364">
        <v>7000</v>
      </c>
      <c r="Y19" s="364">
        <v>10000</v>
      </c>
      <c r="Z19" s="364">
        <v>14000</v>
      </c>
      <c r="AA19" s="364">
        <v>20000</v>
      </c>
      <c r="AB19" s="364">
        <v>30000</v>
      </c>
      <c r="AC19" s="364">
        <v>50000</v>
      </c>
      <c r="AD19" s="364">
        <v>20</v>
      </c>
      <c r="AE19" s="364">
        <v>50</v>
      </c>
      <c r="AF19" s="364">
        <v>100</v>
      </c>
      <c r="AG19" s="364">
        <v>200</v>
      </c>
      <c r="AH19" s="364">
        <v>350</v>
      </c>
      <c r="AI19" s="364">
        <v>500</v>
      </c>
      <c r="AJ19" s="364">
        <v>650</v>
      </c>
      <c r="AK19" s="364">
        <v>800</v>
      </c>
      <c r="AL19" s="364">
        <v>1000</v>
      </c>
      <c r="AM19" s="364">
        <v>1200</v>
      </c>
      <c r="AN19" s="364">
        <v>1500</v>
      </c>
      <c r="AO19" s="364">
        <v>1800</v>
      </c>
      <c r="AP19" s="364">
        <v>2100</v>
      </c>
      <c r="AQ19" s="364">
        <v>2500</v>
      </c>
      <c r="AR19" s="364">
        <v>3000</v>
      </c>
    </row>
    <row r="20" spans="1:44" s="13" customFormat="1">
      <c r="A20" s="364">
        <v>19</v>
      </c>
      <c r="B20" s="364">
        <v>18</v>
      </c>
      <c r="C20" s="364" t="s">
        <v>748</v>
      </c>
      <c r="D20" s="364" t="s">
        <v>1999</v>
      </c>
      <c r="E20" s="364" t="s">
        <v>2000</v>
      </c>
      <c r="F20" s="364">
        <v>2</v>
      </c>
      <c r="G20" s="364" t="s">
        <v>2001</v>
      </c>
      <c r="H20" s="364" t="s">
        <v>2002</v>
      </c>
      <c r="I20" s="364" t="s">
        <v>2003</v>
      </c>
      <c r="J20" s="364" t="s">
        <v>1906</v>
      </c>
      <c r="K20" s="364">
        <v>2</v>
      </c>
      <c r="L20" s="364">
        <v>8</v>
      </c>
      <c r="M20" s="364" t="s">
        <v>2004</v>
      </c>
      <c r="N20" s="364">
        <v>1</v>
      </c>
      <c r="O20" s="364">
        <v>100</v>
      </c>
      <c r="P20" s="364">
        <v>250</v>
      </c>
      <c r="Q20" s="364">
        <v>500</v>
      </c>
      <c r="R20" s="364">
        <v>800</v>
      </c>
      <c r="S20" s="364">
        <v>1200</v>
      </c>
      <c r="T20" s="364">
        <v>1700</v>
      </c>
      <c r="U20" s="364">
        <v>2500</v>
      </c>
      <c r="V20" s="364">
        <v>3500</v>
      </c>
      <c r="W20" s="364">
        <v>5000</v>
      </c>
      <c r="X20" s="364">
        <v>7000</v>
      </c>
      <c r="Y20" s="364">
        <v>10000</v>
      </c>
      <c r="Z20" s="364">
        <v>14000</v>
      </c>
      <c r="AA20" s="364">
        <v>20000</v>
      </c>
      <c r="AB20" s="364">
        <v>30000</v>
      </c>
      <c r="AC20" s="364">
        <v>50000</v>
      </c>
      <c r="AD20" s="364">
        <v>20</v>
      </c>
      <c r="AE20" s="364">
        <v>50</v>
      </c>
      <c r="AF20" s="364">
        <v>100</v>
      </c>
      <c r="AG20" s="364">
        <v>200</v>
      </c>
      <c r="AH20" s="364">
        <v>350</v>
      </c>
      <c r="AI20" s="364">
        <v>500</v>
      </c>
      <c r="AJ20" s="364">
        <v>650</v>
      </c>
      <c r="AK20" s="364">
        <v>800</v>
      </c>
      <c r="AL20" s="364">
        <v>1000</v>
      </c>
      <c r="AM20" s="364">
        <v>1200</v>
      </c>
      <c r="AN20" s="364">
        <v>1500</v>
      </c>
      <c r="AO20" s="364">
        <v>1800</v>
      </c>
      <c r="AP20" s="364">
        <v>2100</v>
      </c>
      <c r="AQ20" s="364">
        <v>2500</v>
      </c>
      <c r="AR20" s="364">
        <v>3000</v>
      </c>
    </row>
    <row r="21" spans="1:44" s="13" customFormat="1">
      <c r="A21" s="364">
        <v>20</v>
      </c>
      <c r="B21" s="364">
        <v>19</v>
      </c>
      <c r="C21" s="364" t="s">
        <v>750</v>
      </c>
      <c r="D21" s="364" t="s">
        <v>2005</v>
      </c>
      <c r="E21" s="364" t="s">
        <v>2006</v>
      </c>
      <c r="F21" s="364">
        <v>2</v>
      </c>
      <c r="G21" s="364" t="s">
        <v>2007</v>
      </c>
      <c r="H21" s="364" t="s">
        <v>2008</v>
      </c>
      <c r="I21" s="364" t="s">
        <v>1918</v>
      </c>
      <c r="J21" s="364" t="s">
        <v>1906</v>
      </c>
      <c r="K21" s="364">
        <v>2</v>
      </c>
      <c r="L21" s="364">
        <v>7</v>
      </c>
      <c r="M21" s="364" t="s">
        <v>891</v>
      </c>
      <c r="N21" s="364">
        <v>1</v>
      </c>
      <c r="O21" s="364">
        <v>1</v>
      </c>
      <c r="P21" s="364">
        <v>1</v>
      </c>
      <c r="Q21" s="364">
        <v>2</v>
      </c>
      <c r="R21" s="364">
        <v>2</v>
      </c>
      <c r="S21" s="364">
        <v>3</v>
      </c>
      <c r="T21" s="364">
        <v>3</v>
      </c>
      <c r="U21" s="364">
        <v>4</v>
      </c>
      <c r="V21" s="364">
        <v>5</v>
      </c>
      <c r="W21" s="364">
        <v>6</v>
      </c>
      <c r="X21" s="364">
        <v>7</v>
      </c>
      <c r="Y21" s="364">
        <v>8</v>
      </c>
      <c r="Z21" s="364">
        <v>9</v>
      </c>
      <c r="AA21" s="364">
        <v>11</v>
      </c>
      <c r="AB21" s="364">
        <v>13</v>
      </c>
      <c r="AC21" s="364">
        <v>15</v>
      </c>
      <c r="AD21" s="364">
        <v>20</v>
      </c>
      <c r="AE21" s="364">
        <v>50</v>
      </c>
      <c r="AF21" s="364">
        <v>100</v>
      </c>
      <c r="AG21" s="364">
        <v>200</v>
      </c>
      <c r="AH21" s="364">
        <v>350</v>
      </c>
      <c r="AI21" s="364">
        <v>500</v>
      </c>
      <c r="AJ21" s="364">
        <v>650</v>
      </c>
      <c r="AK21" s="364">
        <v>800</v>
      </c>
      <c r="AL21" s="364">
        <v>1000</v>
      </c>
      <c r="AM21" s="364">
        <v>1200</v>
      </c>
      <c r="AN21" s="364">
        <v>1500</v>
      </c>
      <c r="AO21" s="364">
        <v>1800</v>
      </c>
      <c r="AP21" s="364">
        <v>2100</v>
      </c>
      <c r="AQ21" s="364">
        <v>2500</v>
      </c>
      <c r="AR21" s="364">
        <v>3000</v>
      </c>
    </row>
    <row r="22" spans="1:44" s="13" customFormat="1">
      <c r="A22" s="364">
        <v>21</v>
      </c>
      <c r="B22" s="364">
        <v>20</v>
      </c>
      <c r="C22" s="364" t="s">
        <v>752</v>
      </c>
      <c r="D22" s="364" t="s">
        <v>2009</v>
      </c>
      <c r="E22" s="364" t="s">
        <v>2010</v>
      </c>
      <c r="F22" s="364">
        <v>2</v>
      </c>
      <c r="G22" s="364" t="s">
        <v>2011</v>
      </c>
      <c r="H22" s="364" t="s">
        <v>2012</v>
      </c>
      <c r="I22" s="364" t="s">
        <v>2013</v>
      </c>
      <c r="J22" s="364" t="s">
        <v>1906</v>
      </c>
      <c r="K22" s="364">
        <v>2</v>
      </c>
      <c r="L22" s="364">
        <v>8</v>
      </c>
      <c r="M22" s="364" t="s">
        <v>2014</v>
      </c>
      <c r="N22" s="364">
        <v>1</v>
      </c>
      <c r="O22" s="364">
        <v>100</v>
      </c>
      <c r="P22" s="364">
        <v>250</v>
      </c>
      <c r="Q22" s="364">
        <v>500</v>
      </c>
      <c r="R22" s="364">
        <v>800</v>
      </c>
      <c r="S22" s="364">
        <v>1200</v>
      </c>
      <c r="T22" s="364">
        <v>1700</v>
      </c>
      <c r="U22" s="364">
        <v>2500</v>
      </c>
      <c r="V22" s="364">
        <v>3500</v>
      </c>
      <c r="W22" s="364">
        <v>5000</v>
      </c>
      <c r="X22" s="364">
        <v>7000</v>
      </c>
      <c r="Y22" s="364">
        <v>10000</v>
      </c>
      <c r="Z22" s="364">
        <v>14000</v>
      </c>
      <c r="AA22" s="364">
        <v>20000</v>
      </c>
      <c r="AB22" s="364">
        <v>30000</v>
      </c>
      <c r="AC22" s="364">
        <v>50000</v>
      </c>
      <c r="AD22" s="364">
        <v>20</v>
      </c>
      <c r="AE22" s="364">
        <v>50</v>
      </c>
      <c r="AF22" s="364">
        <v>100</v>
      </c>
      <c r="AG22" s="364">
        <v>200</v>
      </c>
      <c r="AH22" s="364">
        <v>350</v>
      </c>
      <c r="AI22" s="364">
        <v>500</v>
      </c>
      <c r="AJ22" s="364">
        <v>650</v>
      </c>
      <c r="AK22" s="364">
        <v>800</v>
      </c>
      <c r="AL22" s="364">
        <v>1000</v>
      </c>
      <c r="AM22" s="364">
        <v>1200</v>
      </c>
      <c r="AN22" s="364">
        <v>1500</v>
      </c>
      <c r="AO22" s="364">
        <v>1800</v>
      </c>
      <c r="AP22" s="364">
        <v>2100</v>
      </c>
      <c r="AQ22" s="364">
        <v>2500</v>
      </c>
      <c r="AR22" s="364">
        <v>3000</v>
      </c>
    </row>
    <row r="23" spans="1:44" s="13" customFormat="1">
      <c r="A23" s="364">
        <v>22</v>
      </c>
      <c r="B23" s="364">
        <v>21</v>
      </c>
      <c r="C23" s="364" t="s">
        <v>754</v>
      </c>
      <c r="D23" s="364" t="s">
        <v>2015</v>
      </c>
      <c r="E23" s="364" t="s">
        <v>2016</v>
      </c>
      <c r="F23" s="364">
        <v>2</v>
      </c>
      <c r="G23" s="364" t="s">
        <v>2017</v>
      </c>
      <c r="H23" s="364" t="s">
        <v>2018</v>
      </c>
      <c r="I23" s="364" t="s">
        <v>1925</v>
      </c>
      <c r="J23" s="364" t="s">
        <v>1912</v>
      </c>
      <c r="K23" s="364">
        <v>3</v>
      </c>
      <c r="L23" s="364">
        <v>13</v>
      </c>
      <c r="M23" s="364" t="s">
        <v>2019</v>
      </c>
      <c r="N23" s="364">
        <v>1</v>
      </c>
      <c r="O23" s="364">
        <v>1</v>
      </c>
      <c r="P23" s="364">
        <v>1</v>
      </c>
      <c r="Q23" s="364">
        <v>2</v>
      </c>
      <c r="R23" s="364">
        <v>2</v>
      </c>
      <c r="S23" s="364">
        <v>3</v>
      </c>
      <c r="T23" s="364">
        <v>3</v>
      </c>
      <c r="U23" s="364">
        <v>4</v>
      </c>
      <c r="V23" s="364">
        <v>5</v>
      </c>
      <c r="W23" s="364">
        <v>6</v>
      </c>
      <c r="X23" s="364">
        <v>7</v>
      </c>
      <c r="Y23" s="364">
        <v>8</v>
      </c>
      <c r="Z23" s="364">
        <v>9</v>
      </c>
      <c r="AA23" s="364">
        <v>11</v>
      </c>
      <c r="AB23" s="364">
        <v>13</v>
      </c>
      <c r="AC23" s="364">
        <v>15</v>
      </c>
      <c r="AD23" s="364">
        <v>20</v>
      </c>
      <c r="AE23" s="364">
        <v>50</v>
      </c>
      <c r="AF23" s="364">
        <v>100</v>
      </c>
      <c r="AG23" s="364">
        <v>200</v>
      </c>
      <c r="AH23" s="364">
        <v>350</v>
      </c>
      <c r="AI23" s="364">
        <v>500</v>
      </c>
      <c r="AJ23" s="364">
        <v>650</v>
      </c>
      <c r="AK23" s="364">
        <v>800</v>
      </c>
      <c r="AL23" s="364">
        <v>1000</v>
      </c>
      <c r="AM23" s="364">
        <v>1200</v>
      </c>
      <c r="AN23" s="364">
        <v>1500</v>
      </c>
      <c r="AO23" s="364">
        <v>1800</v>
      </c>
      <c r="AP23" s="364">
        <v>2100</v>
      </c>
      <c r="AQ23" s="364">
        <v>2500</v>
      </c>
      <c r="AR23" s="364">
        <v>3000</v>
      </c>
    </row>
    <row r="24" spans="1:44" s="13" customFormat="1">
      <c r="A24" s="364">
        <v>23</v>
      </c>
      <c r="B24" s="364">
        <v>22</v>
      </c>
      <c r="C24" s="364" t="s">
        <v>756</v>
      </c>
      <c r="D24" s="364" t="s">
        <v>2020</v>
      </c>
      <c r="E24" s="364" t="s">
        <v>2021</v>
      </c>
      <c r="F24" s="364">
        <v>2</v>
      </c>
      <c r="G24" s="364" t="s">
        <v>2022</v>
      </c>
      <c r="H24" s="364" t="s">
        <v>2023</v>
      </c>
      <c r="I24" s="364" t="s">
        <v>1971</v>
      </c>
      <c r="J24" s="364" t="s">
        <v>1912</v>
      </c>
      <c r="K24" s="364">
        <v>3</v>
      </c>
      <c r="L24" s="364">
        <v>14</v>
      </c>
      <c r="M24" s="364" t="s">
        <v>2024</v>
      </c>
      <c r="N24" s="364">
        <v>1</v>
      </c>
      <c r="O24" s="364">
        <v>1</v>
      </c>
      <c r="P24" s="364">
        <v>1</v>
      </c>
      <c r="Q24" s="364">
        <v>2</v>
      </c>
      <c r="R24" s="364">
        <v>2</v>
      </c>
      <c r="S24" s="364">
        <v>3</v>
      </c>
      <c r="T24" s="364">
        <v>3</v>
      </c>
      <c r="U24" s="364">
        <v>4</v>
      </c>
      <c r="V24" s="364">
        <v>5</v>
      </c>
      <c r="W24" s="364">
        <v>6</v>
      </c>
      <c r="X24" s="364">
        <v>7</v>
      </c>
      <c r="Y24" s="364">
        <v>8</v>
      </c>
      <c r="Z24" s="364">
        <v>9</v>
      </c>
      <c r="AA24" s="364">
        <v>11</v>
      </c>
      <c r="AB24" s="364">
        <v>13</v>
      </c>
      <c r="AC24" s="364">
        <v>15</v>
      </c>
      <c r="AD24" s="364">
        <v>20</v>
      </c>
      <c r="AE24" s="364">
        <v>50</v>
      </c>
      <c r="AF24" s="364">
        <v>100</v>
      </c>
      <c r="AG24" s="364">
        <v>200</v>
      </c>
      <c r="AH24" s="364">
        <v>350</v>
      </c>
      <c r="AI24" s="364">
        <v>500</v>
      </c>
      <c r="AJ24" s="364">
        <v>650</v>
      </c>
      <c r="AK24" s="364">
        <v>800</v>
      </c>
      <c r="AL24" s="364">
        <v>1000</v>
      </c>
      <c r="AM24" s="364">
        <v>1200</v>
      </c>
      <c r="AN24" s="364">
        <v>1500</v>
      </c>
      <c r="AO24" s="364">
        <v>1800</v>
      </c>
      <c r="AP24" s="364">
        <v>2100</v>
      </c>
      <c r="AQ24" s="364">
        <v>2500</v>
      </c>
      <c r="AR24" s="364">
        <v>3000</v>
      </c>
    </row>
    <row r="25" spans="1:44" s="16" customFormat="1">
      <c r="A25" s="365">
        <v>24</v>
      </c>
      <c r="B25" s="365">
        <v>23</v>
      </c>
      <c r="C25" s="365" t="s">
        <v>663</v>
      </c>
      <c r="D25" s="365" t="s">
        <v>2025</v>
      </c>
      <c r="E25" s="365" t="s">
        <v>2026</v>
      </c>
      <c r="F25" s="365">
        <v>3</v>
      </c>
      <c r="G25" s="365" t="s">
        <v>2027</v>
      </c>
      <c r="H25" s="365" t="s">
        <v>2028</v>
      </c>
      <c r="I25" s="365" t="s">
        <v>2029</v>
      </c>
      <c r="J25" s="365" t="s">
        <v>1912</v>
      </c>
      <c r="K25" s="365">
        <v>5</v>
      </c>
      <c r="L25" s="365">
        <v>15</v>
      </c>
      <c r="M25" s="365" t="s">
        <v>2030</v>
      </c>
      <c r="N25" s="365">
        <v>2</v>
      </c>
      <c r="O25" s="365">
        <v>3</v>
      </c>
      <c r="P25" s="365">
        <v>5</v>
      </c>
      <c r="Q25" s="365">
        <v>8</v>
      </c>
      <c r="R25" s="365">
        <v>10</v>
      </c>
      <c r="S25" s="365">
        <v>13</v>
      </c>
      <c r="T25" s="365">
        <v>15</v>
      </c>
      <c r="U25" s="365">
        <v>17</v>
      </c>
      <c r="V25" s="365">
        <v>20</v>
      </c>
      <c r="W25" s="365">
        <v>23</v>
      </c>
      <c r="X25" s="365">
        <v>25</v>
      </c>
      <c r="Y25" s="365">
        <v>30</v>
      </c>
      <c r="Z25" s="365">
        <v>35</v>
      </c>
      <c r="AA25" s="365">
        <v>40</v>
      </c>
      <c r="AB25" s="365">
        <v>45</v>
      </c>
      <c r="AC25" s="365">
        <v>50</v>
      </c>
      <c r="AD25" s="365">
        <v>20</v>
      </c>
      <c r="AE25" s="365">
        <v>50</v>
      </c>
      <c r="AF25" s="365">
        <v>100</v>
      </c>
      <c r="AG25" s="365">
        <v>200</v>
      </c>
      <c r="AH25" s="365">
        <v>350</v>
      </c>
      <c r="AI25" s="365">
        <v>500</v>
      </c>
      <c r="AJ25" s="365">
        <v>650</v>
      </c>
      <c r="AK25" s="365">
        <v>800</v>
      </c>
      <c r="AL25" s="365">
        <v>1000</v>
      </c>
      <c r="AM25" s="365">
        <v>1200</v>
      </c>
      <c r="AN25" s="365">
        <v>1500</v>
      </c>
      <c r="AO25" s="365">
        <v>1800</v>
      </c>
      <c r="AP25" s="365">
        <v>2100</v>
      </c>
      <c r="AQ25" s="365">
        <v>2500</v>
      </c>
      <c r="AR25" s="365">
        <v>3000</v>
      </c>
    </row>
    <row r="26" spans="1:44" s="16" customFormat="1">
      <c r="A26" s="365">
        <v>25</v>
      </c>
      <c r="B26" s="365">
        <v>24</v>
      </c>
      <c r="C26" s="365" t="s">
        <v>675</v>
      </c>
      <c r="D26" s="365" t="s">
        <v>2031</v>
      </c>
      <c r="E26" s="365" t="s">
        <v>2032</v>
      </c>
      <c r="F26" s="365">
        <v>3</v>
      </c>
      <c r="G26" s="365" t="s">
        <v>2033</v>
      </c>
      <c r="H26" s="365" t="s">
        <v>2034</v>
      </c>
      <c r="I26" s="365" t="s">
        <v>1905</v>
      </c>
      <c r="J26" s="365" t="s">
        <v>1906</v>
      </c>
      <c r="K26" s="365">
        <v>4</v>
      </c>
      <c r="L26" s="365">
        <v>16</v>
      </c>
      <c r="M26" s="365" t="s">
        <v>2035</v>
      </c>
      <c r="N26" s="365">
        <v>2</v>
      </c>
      <c r="O26" s="365">
        <v>100</v>
      </c>
      <c r="P26" s="365">
        <v>250</v>
      </c>
      <c r="Q26" s="365">
        <v>500</v>
      </c>
      <c r="R26" s="365">
        <v>800</v>
      </c>
      <c r="S26" s="365">
        <v>1200</v>
      </c>
      <c r="T26" s="365">
        <v>1700</v>
      </c>
      <c r="U26" s="365">
        <v>2500</v>
      </c>
      <c r="V26" s="365">
        <v>3500</v>
      </c>
      <c r="W26" s="365">
        <v>5000</v>
      </c>
      <c r="X26" s="365">
        <v>7000</v>
      </c>
      <c r="Y26" s="365">
        <v>10000</v>
      </c>
      <c r="Z26" s="365">
        <v>14000</v>
      </c>
      <c r="AA26" s="365">
        <v>20000</v>
      </c>
      <c r="AB26" s="365">
        <v>30000</v>
      </c>
      <c r="AC26" s="365">
        <v>50000</v>
      </c>
      <c r="AD26" s="365">
        <v>20</v>
      </c>
      <c r="AE26" s="365">
        <v>50</v>
      </c>
      <c r="AF26" s="365">
        <v>100</v>
      </c>
      <c r="AG26" s="365">
        <v>200</v>
      </c>
      <c r="AH26" s="365">
        <v>350</v>
      </c>
      <c r="AI26" s="365">
        <v>500</v>
      </c>
      <c r="AJ26" s="365">
        <v>650</v>
      </c>
      <c r="AK26" s="365">
        <v>800</v>
      </c>
      <c r="AL26" s="365">
        <v>1000</v>
      </c>
      <c r="AM26" s="365">
        <v>1200</v>
      </c>
      <c r="AN26" s="365">
        <v>1500</v>
      </c>
      <c r="AO26" s="365">
        <v>1800</v>
      </c>
      <c r="AP26" s="365">
        <v>2100</v>
      </c>
      <c r="AQ26" s="365">
        <v>2500</v>
      </c>
      <c r="AR26" s="365">
        <v>3000</v>
      </c>
    </row>
    <row r="27" spans="1:44" s="16" customFormat="1">
      <c r="A27" s="365">
        <v>26</v>
      </c>
      <c r="B27" s="365">
        <v>25</v>
      </c>
      <c r="C27" s="365" t="s">
        <v>687</v>
      </c>
      <c r="D27" s="365" t="s">
        <v>2036</v>
      </c>
      <c r="E27" s="365" t="s">
        <v>2037</v>
      </c>
      <c r="F27" s="365">
        <v>3</v>
      </c>
      <c r="G27" s="365" t="s">
        <v>2038</v>
      </c>
      <c r="H27" s="365" t="s">
        <v>2039</v>
      </c>
      <c r="I27" s="365" t="s">
        <v>1997</v>
      </c>
      <c r="J27" s="365" t="s">
        <v>1906</v>
      </c>
      <c r="K27" s="365">
        <v>4</v>
      </c>
      <c r="L27" s="365">
        <v>16</v>
      </c>
      <c r="M27" s="365" t="s">
        <v>2040</v>
      </c>
      <c r="N27" s="365">
        <v>2</v>
      </c>
      <c r="O27" s="365">
        <v>100</v>
      </c>
      <c r="P27" s="365">
        <v>250</v>
      </c>
      <c r="Q27" s="365">
        <v>500</v>
      </c>
      <c r="R27" s="365">
        <v>800</v>
      </c>
      <c r="S27" s="365">
        <v>1200</v>
      </c>
      <c r="T27" s="365">
        <v>1700</v>
      </c>
      <c r="U27" s="365">
        <v>2500</v>
      </c>
      <c r="V27" s="365">
        <v>3500</v>
      </c>
      <c r="W27" s="365">
        <v>5000</v>
      </c>
      <c r="X27" s="365">
        <v>7000</v>
      </c>
      <c r="Y27" s="365">
        <v>10000</v>
      </c>
      <c r="Z27" s="365">
        <v>14000</v>
      </c>
      <c r="AA27" s="365">
        <v>20000</v>
      </c>
      <c r="AB27" s="365">
        <v>30000</v>
      </c>
      <c r="AC27" s="365">
        <v>50000</v>
      </c>
      <c r="AD27" s="365">
        <v>20</v>
      </c>
      <c r="AE27" s="365">
        <v>50</v>
      </c>
      <c r="AF27" s="365">
        <v>100</v>
      </c>
      <c r="AG27" s="365">
        <v>200</v>
      </c>
      <c r="AH27" s="365">
        <v>350</v>
      </c>
      <c r="AI27" s="365">
        <v>500</v>
      </c>
      <c r="AJ27" s="365">
        <v>650</v>
      </c>
      <c r="AK27" s="365">
        <v>800</v>
      </c>
      <c r="AL27" s="365">
        <v>1000</v>
      </c>
      <c r="AM27" s="365">
        <v>1200</v>
      </c>
      <c r="AN27" s="365">
        <v>1500</v>
      </c>
      <c r="AO27" s="365">
        <v>1800</v>
      </c>
      <c r="AP27" s="365">
        <v>2100</v>
      </c>
      <c r="AQ27" s="365">
        <v>2500</v>
      </c>
      <c r="AR27" s="365">
        <v>3000</v>
      </c>
    </row>
    <row r="28" spans="1:44" s="16" customFormat="1">
      <c r="A28" s="365">
        <v>27</v>
      </c>
      <c r="B28" s="365">
        <v>26</v>
      </c>
      <c r="C28" s="365" t="s">
        <v>699</v>
      </c>
      <c r="D28" s="365" t="s">
        <v>2041</v>
      </c>
      <c r="E28" s="365" t="s">
        <v>2042</v>
      </c>
      <c r="F28" s="365">
        <v>3</v>
      </c>
      <c r="G28" s="365" t="s">
        <v>2043</v>
      </c>
      <c r="H28" s="365" t="s">
        <v>2044</v>
      </c>
      <c r="I28" s="365" t="s">
        <v>2029</v>
      </c>
      <c r="J28" s="365" t="s">
        <v>1912</v>
      </c>
      <c r="K28" s="365">
        <v>5</v>
      </c>
      <c r="L28" s="365">
        <v>15</v>
      </c>
      <c r="M28" s="365" t="s">
        <v>931</v>
      </c>
      <c r="N28" s="365">
        <v>2</v>
      </c>
      <c r="O28" s="365">
        <v>3</v>
      </c>
      <c r="P28" s="365">
        <v>5</v>
      </c>
      <c r="Q28" s="365">
        <v>8</v>
      </c>
      <c r="R28" s="365">
        <v>10</v>
      </c>
      <c r="S28" s="365">
        <v>13</v>
      </c>
      <c r="T28" s="365">
        <v>15</v>
      </c>
      <c r="U28" s="365">
        <v>17</v>
      </c>
      <c r="V28" s="365">
        <v>20</v>
      </c>
      <c r="W28" s="365">
        <v>23</v>
      </c>
      <c r="X28" s="365">
        <v>25</v>
      </c>
      <c r="Y28" s="365">
        <v>30</v>
      </c>
      <c r="Z28" s="365">
        <v>35</v>
      </c>
      <c r="AA28" s="365">
        <v>40</v>
      </c>
      <c r="AB28" s="365">
        <v>45</v>
      </c>
      <c r="AC28" s="365">
        <v>50</v>
      </c>
      <c r="AD28" s="365">
        <v>20</v>
      </c>
      <c r="AE28" s="365">
        <v>50</v>
      </c>
      <c r="AF28" s="365">
        <v>100</v>
      </c>
      <c r="AG28" s="365">
        <v>200</v>
      </c>
      <c r="AH28" s="365">
        <v>350</v>
      </c>
      <c r="AI28" s="365">
        <v>500</v>
      </c>
      <c r="AJ28" s="365">
        <v>650</v>
      </c>
      <c r="AK28" s="365">
        <v>800</v>
      </c>
      <c r="AL28" s="365">
        <v>1000</v>
      </c>
      <c r="AM28" s="365">
        <v>1200</v>
      </c>
      <c r="AN28" s="365">
        <v>1500</v>
      </c>
      <c r="AO28" s="365">
        <v>1800</v>
      </c>
      <c r="AP28" s="365">
        <v>2100</v>
      </c>
      <c r="AQ28" s="365">
        <v>2500</v>
      </c>
      <c r="AR28" s="365">
        <v>3000</v>
      </c>
    </row>
    <row r="29" spans="1:44" s="16" customFormat="1">
      <c r="A29" s="365">
        <v>28</v>
      </c>
      <c r="B29" s="365">
        <v>27</v>
      </c>
      <c r="C29" s="365" t="s">
        <v>707</v>
      </c>
      <c r="D29" s="365" t="s">
        <v>2045</v>
      </c>
      <c r="E29" s="365" t="s">
        <v>2046</v>
      </c>
      <c r="F29" s="365">
        <v>3</v>
      </c>
      <c r="G29" s="365" t="s">
        <v>2047</v>
      </c>
      <c r="H29" s="365" t="s">
        <v>2048</v>
      </c>
      <c r="I29" s="365" t="s">
        <v>2029</v>
      </c>
      <c r="J29" s="365" t="s">
        <v>1912</v>
      </c>
      <c r="K29" s="365">
        <v>5</v>
      </c>
      <c r="L29" s="365">
        <v>0</v>
      </c>
      <c r="M29" s="365" t="s">
        <v>2049</v>
      </c>
      <c r="N29" s="365">
        <v>2</v>
      </c>
      <c r="O29" s="365">
        <v>3</v>
      </c>
      <c r="P29" s="365">
        <v>5</v>
      </c>
      <c r="Q29" s="365">
        <v>8</v>
      </c>
      <c r="R29" s="365">
        <v>10</v>
      </c>
      <c r="S29" s="365">
        <v>13</v>
      </c>
      <c r="T29" s="365">
        <v>15</v>
      </c>
      <c r="U29" s="365">
        <v>17</v>
      </c>
      <c r="V29" s="365">
        <v>20</v>
      </c>
      <c r="W29" s="365">
        <v>23</v>
      </c>
      <c r="X29" s="365">
        <v>25</v>
      </c>
      <c r="Y29" s="365">
        <v>30</v>
      </c>
      <c r="Z29" s="365">
        <v>35</v>
      </c>
      <c r="AA29" s="365">
        <v>40</v>
      </c>
      <c r="AB29" s="365">
        <v>45</v>
      </c>
      <c r="AC29" s="365">
        <v>50</v>
      </c>
      <c r="AD29" s="365">
        <v>20</v>
      </c>
      <c r="AE29" s="365">
        <v>50</v>
      </c>
      <c r="AF29" s="365">
        <v>100</v>
      </c>
      <c r="AG29" s="365">
        <v>200</v>
      </c>
      <c r="AH29" s="365">
        <v>350</v>
      </c>
      <c r="AI29" s="365">
        <v>500</v>
      </c>
      <c r="AJ29" s="365">
        <v>650</v>
      </c>
      <c r="AK29" s="365">
        <v>800</v>
      </c>
      <c r="AL29" s="365">
        <v>1000</v>
      </c>
      <c r="AM29" s="365">
        <v>1200</v>
      </c>
      <c r="AN29" s="365">
        <v>1500</v>
      </c>
      <c r="AO29" s="365">
        <v>1800</v>
      </c>
      <c r="AP29" s="365">
        <v>2100</v>
      </c>
      <c r="AQ29" s="365">
        <v>2500</v>
      </c>
      <c r="AR29" s="365">
        <v>3000</v>
      </c>
    </row>
    <row r="30" spans="1:44" s="16" customFormat="1">
      <c r="A30" s="365">
        <v>29</v>
      </c>
      <c r="B30" s="365">
        <v>28</v>
      </c>
      <c r="C30" s="365" t="s">
        <v>712</v>
      </c>
      <c r="D30" s="365" t="s">
        <v>2050</v>
      </c>
      <c r="E30" s="365" t="s">
        <v>2051</v>
      </c>
      <c r="F30" s="365">
        <v>3</v>
      </c>
      <c r="G30" s="365" t="s">
        <v>2052</v>
      </c>
      <c r="H30" s="365" t="s">
        <v>2053</v>
      </c>
      <c r="I30" s="365" t="s">
        <v>2003</v>
      </c>
      <c r="J30" s="365" t="s">
        <v>1906</v>
      </c>
      <c r="K30" s="365">
        <v>4</v>
      </c>
      <c r="L30" s="365">
        <v>16</v>
      </c>
      <c r="M30" s="365" t="s">
        <v>2054</v>
      </c>
      <c r="N30" s="365">
        <v>2</v>
      </c>
      <c r="O30" s="365">
        <v>100</v>
      </c>
      <c r="P30" s="365">
        <v>250</v>
      </c>
      <c r="Q30" s="365">
        <v>500</v>
      </c>
      <c r="R30" s="365">
        <v>800</v>
      </c>
      <c r="S30" s="365">
        <v>1200</v>
      </c>
      <c r="T30" s="365">
        <v>1700</v>
      </c>
      <c r="U30" s="365">
        <v>2500</v>
      </c>
      <c r="V30" s="365">
        <v>3500</v>
      </c>
      <c r="W30" s="365">
        <v>5000</v>
      </c>
      <c r="X30" s="365">
        <v>7000</v>
      </c>
      <c r="Y30" s="365">
        <v>10000</v>
      </c>
      <c r="Z30" s="365">
        <v>14000</v>
      </c>
      <c r="AA30" s="365">
        <v>20000</v>
      </c>
      <c r="AB30" s="365">
        <v>30000</v>
      </c>
      <c r="AC30" s="365">
        <v>50000</v>
      </c>
      <c r="AD30" s="365">
        <v>20</v>
      </c>
      <c r="AE30" s="365">
        <v>50</v>
      </c>
      <c r="AF30" s="365">
        <v>100</v>
      </c>
      <c r="AG30" s="365">
        <v>200</v>
      </c>
      <c r="AH30" s="365">
        <v>350</v>
      </c>
      <c r="AI30" s="365">
        <v>500</v>
      </c>
      <c r="AJ30" s="365">
        <v>650</v>
      </c>
      <c r="AK30" s="365">
        <v>800</v>
      </c>
      <c r="AL30" s="365">
        <v>1000</v>
      </c>
      <c r="AM30" s="365">
        <v>1200</v>
      </c>
      <c r="AN30" s="365">
        <v>1500</v>
      </c>
      <c r="AO30" s="365">
        <v>1800</v>
      </c>
      <c r="AP30" s="365">
        <v>2100</v>
      </c>
      <c r="AQ30" s="365">
        <v>2500</v>
      </c>
      <c r="AR30" s="365">
        <v>3000</v>
      </c>
    </row>
    <row r="31" spans="1:44" s="16" customFormat="1">
      <c r="A31" s="365">
        <v>30</v>
      </c>
      <c r="B31" s="365">
        <v>29</v>
      </c>
      <c r="C31" s="365" t="s">
        <v>44</v>
      </c>
      <c r="D31" s="365" t="s">
        <v>2055</v>
      </c>
      <c r="E31" s="365" t="s">
        <v>2056</v>
      </c>
      <c r="F31" s="365">
        <v>3</v>
      </c>
      <c r="G31" s="365" t="s">
        <v>2057</v>
      </c>
      <c r="H31" s="365" t="s">
        <v>2058</v>
      </c>
      <c r="I31" s="365" t="s">
        <v>1991</v>
      </c>
      <c r="J31" s="365" t="s">
        <v>1906</v>
      </c>
      <c r="K31" s="365">
        <v>4</v>
      </c>
      <c r="L31" s="365">
        <v>5</v>
      </c>
      <c r="M31" s="365" t="s">
        <v>2059</v>
      </c>
      <c r="N31" s="365">
        <v>2</v>
      </c>
      <c r="O31" s="365">
        <v>1</v>
      </c>
      <c r="P31" s="365">
        <v>1</v>
      </c>
      <c r="Q31" s="365">
        <v>2</v>
      </c>
      <c r="R31" s="365">
        <v>2</v>
      </c>
      <c r="S31" s="365">
        <v>3</v>
      </c>
      <c r="T31" s="365">
        <v>3</v>
      </c>
      <c r="U31" s="365">
        <v>4</v>
      </c>
      <c r="V31" s="365">
        <v>5</v>
      </c>
      <c r="W31" s="365">
        <v>6</v>
      </c>
      <c r="X31" s="365">
        <v>7</v>
      </c>
      <c r="Y31" s="365">
        <v>8</v>
      </c>
      <c r="Z31" s="365">
        <v>9</v>
      </c>
      <c r="AA31" s="365">
        <v>11</v>
      </c>
      <c r="AB31" s="365">
        <v>13</v>
      </c>
      <c r="AC31" s="365">
        <v>15</v>
      </c>
      <c r="AD31" s="365">
        <v>20</v>
      </c>
      <c r="AE31" s="365">
        <v>50</v>
      </c>
      <c r="AF31" s="365">
        <v>100</v>
      </c>
      <c r="AG31" s="365">
        <v>200</v>
      </c>
      <c r="AH31" s="365">
        <v>350</v>
      </c>
      <c r="AI31" s="365">
        <v>500</v>
      </c>
      <c r="AJ31" s="365">
        <v>650</v>
      </c>
      <c r="AK31" s="365">
        <v>800</v>
      </c>
      <c r="AL31" s="365">
        <v>1000</v>
      </c>
      <c r="AM31" s="365">
        <v>1200</v>
      </c>
      <c r="AN31" s="365">
        <v>1500</v>
      </c>
      <c r="AO31" s="365">
        <v>1800</v>
      </c>
      <c r="AP31" s="365">
        <v>2100</v>
      </c>
      <c r="AQ31" s="365">
        <v>2500</v>
      </c>
      <c r="AR31" s="365">
        <v>3000</v>
      </c>
    </row>
    <row r="32" spans="1:44" s="16" customFormat="1">
      <c r="A32" s="365">
        <v>31</v>
      </c>
      <c r="B32" s="365">
        <v>30</v>
      </c>
      <c r="C32" s="365" t="s">
        <v>720</v>
      </c>
      <c r="D32" s="365" t="s">
        <v>2060</v>
      </c>
      <c r="E32" s="365" t="s">
        <v>2061</v>
      </c>
      <c r="F32" s="365">
        <v>3</v>
      </c>
      <c r="G32" s="365" t="s">
        <v>2062</v>
      </c>
      <c r="H32" s="365" t="s">
        <v>2063</v>
      </c>
      <c r="I32" s="365" t="s">
        <v>2013</v>
      </c>
      <c r="J32" s="365" t="s">
        <v>2064</v>
      </c>
      <c r="K32" s="365">
        <v>9</v>
      </c>
      <c r="L32" s="365">
        <v>13</v>
      </c>
      <c r="M32" s="365" t="s">
        <v>2065</v>
      </c>
      <c r="N32" s="365">
        <v>2</v>
      </c>
      <c r="O32" s="365">
        <v>100</v>
      </c>
      <c r="P32" s="365">
        <v>250</v>
      </c>
      <c r="Q32" s="365">
        <v>500</v>
      </c>
      <c r="R32" s="365">
        <v>800</v>
      </c>
      <c r="S32" s="365">
        <v>1200</v>
      </c>
      <c r="T32" s="365">
        <v>1700</v>
      </c>
      <c r="U32" s="365">
        <v>2500</v>
      </c>
      <c r="V32" s="365">
        <v>3500</v>
      </c>
      <c r="W32" s="365">
        <v>5000</v>
      </c>
      <c r="X32" s="365">
        <v>7000</v>
      </c>
      <c r="Y32" s="365">
        <v>10000</v>
      </c>
      <c r="Z32" s="365">
        <v>14000</v>
      </c>
      <c r="AA32" s="365">
        <v>20000</v>
      </c>
      <c r="AB32" s="365">
        <v>30000</v>
      </c>
      <c r="AC32" s="365">
        <v>50000</v>
      </c>
      <c r="AD32" s="365">
        <v>5</v>
      </c>
      <c r="AE32" s="365">
        <v>10</v>
      </c>
      <c r="AF32" s="365">
        <v>20</v>
      </c>
      <c r="AG32" s="365">
        <v>30</v>
      </c>
      <c r="AH32" s="365">
        <v>40</v>
      </c>
      <c r="AI32" s="365">
        <v>50</v>
      </c>
      <c r="AJ32" s="365">
        <v>70</v>
      </c>
      <c r="AK32" s="365">
        <v>90</v>
      </c>
      <c r="AL32" s="365">
        <v>120</v>
      </c>
      <c r="AM32" s="365">
        <v>150</v>
      </c>
      <c r="AN32" s="365">
        <v>190</v>
      </c>
      <c r="AO32" s="365">
        <v>230</v>
      </c>
      <c r="AP32" s="365">
        <v>280</v>
      </c>
      <c r="AQ32" s="365">
        <v>330</v>
      </c>
      <c r="AR32" s="365">
        <v>400</v>
      </c>
    </row>
    <row r="33" spans="1:44" s="16" customFormat="1">
      <c r="A33" s="365">
        <v>32</v>
      </c>
      <c r="B33" s="365">
        <v>31</v>
      </c>
      <c r="C33" s="365" t="s">
        <v>2066</v>
      </c>
      <c r="D33" s="365" t="s">
        <v>2067</v>
      </c>
      <c r="E33" s="365" t="s">
        <v>2068</v>
      </c>
      <c r="F33" s="365">
        <v>3</v>
      </c>
      <c r="G33" s="365" t="s">
        <v>2069</v>
      </c>
      <c r="H33" s="365" t="s">
        <v>2070</v>
      </c>
      <c r="I33" s="365" t="s">
        <v>2029</v>
      </c>
      <c r="J33" s="365" t="s">
        <v>2064</v>
      </c>
      <c r="K33" s="365">
        <v>9</v>
      </c>
      <c r="L33" s="365">
        <v>17</v>
      </c>
      <c r="M33" s="365" t="s">
        <v>2071</v>
      </c>
      <c r="N33" s="365">
        <v>2</v>
      </c>
      <c r="O33" s="365">
        <v>3</v>
      </c>
      <c r="P33" s="365">
        <v>5</v>
      </c>
      <c r="Q33" s="365">
        <v>8</v>
      </c>
      <c r="R33" s="365">
        <v>10</v>
      </c>
      <c r="S33" s="365">
        <v>13</v>
      </c>
      <c r="T33" s="365">
        <v>15</v>
      </c>
      <c r="U33" s="365">
        <v>17</v>
      </c>
      <c r="V33" s="365">
        <v>20</v>
      </c>
      <c r="W33" s="365">
        <v>23</v>
      </c>
      <c r="X33" s="365">
        <v>25</v>
      </c>
      <c r="Y33" s="365">
        <v>30</v>
      </c>
      <c r="Z33" s="365">
        <v>35</v>
      </c>
      <c r="AA33" s="365">
        <v>40</v>
      </c>
      <c r="AB33" s="365">
        <v>45</v>
      </c>
      <c r="AC33" s="365">
        <v>50</v>
      </c>
      <c r="AD33" s="365">
        <v>5</v>
      </c>
      <c r="AE33" s="365">
        <v>10</v>
      </c>
      <c r="AF33" s="365">
        <v>20</v>
      </c>
      <c r="AG33" s="365">
        <v>30</v>
      </c>
      <c r="AH33" s="365">
        <v>40</v>
      </c>
      <c r="AI33" s="365">
        <v>50</v>
      </c>
      <c r="AJ33" s="365">
        <v>70</v>
      </c>
      <c r="AK33" s="365">
        <v>90</v>
      </c>
      <c r="AL33" s="365">
        <v>120</v>
      </c>
      <c r="AM33" s="365">
        <v>150</v>
      </c>
      <c r="AN33" s="365">
        <v>190</v>
      </c>
      <c r="AO33" s="365">
        <v>230</v>
      </c>
      <c r="AP33" s="365">
        <v>280</v>
      </c>
      <c r="AQ33" s="365">
        <v>330</v>
      </c>
      <c r="AR33" s="365">
        <v>400</v>
      </c>
    </row>
    <row r="34" spans="1:44" s="16" customFormat="1">
      <c r="A34" s="365">
        <v>33</v>
      </c>
      <c r="B34" s="365">
        <v>32</v>
      </c>
      <c r="C34" s="365" t="s">
        <v>729</v>
      </c>
      <c r="D34" s="365" t="s">
        <v>2072</v>
      </c>
      <c r="E34" s="365" t="s">
        <v>2073</v>
      </c>
      <c r="F34" s="365">
        <v>3</v>
      </c>
      <c r="G34" s="365" t="s">
        <v>2074</v>
      </c>
      <c r="H34" s="365" t="s">
        <v>2075</v>
      </c>
      <c r="I34" s="365" t="s">
        <v>2013</v>
      </c>
      <c r="J34" s="365" t="s">
        <v>2064</v>
      </c>
      <c r="K34" s="365">
        <v>9</v>
      </c>
      <c r="L34" s="365">
        <v>13</v>
      </c>
      <c r="M34" s="365" t="s">
        <v>2076</v>
      </c>
      <c r="N34" s="365">
        <v>2</v>
      </c>
      <c r="O34" s="365">
        <v>100</v>
      </c>
      <c r="P34" s="365">
        <v>250</v>
      </c>
      <c r="Q34" s="365">
        <v>500</v>
      </c>
      <c r="R34" s="365">
        <v>800</v>
      </c>
      <c r="S34" s="365">
        <v>1200</v>
      </c>
      <c r="T34" s="365">
        <v>1700</v>
      </c>
      <c r="U34" s="365">
        <v>2500</v>
      </c>
      <c r="V34" s="365">
        <v>3500</v>
      </c>
      <c r="W34" s="365">
        <v>5000</v>
      </c>
      <c r="X34" s="365">
        <v>7000</v>
      </c>
      <c r="Y34" s="365">
        <v>10000</v>
      </c>
      <c r="Z34" s="365">
        <v>14000</v>
      </c>
      <c r="AA34" s="365">
        <v>20000</v>
      </c>
      <c r="AB34" s="365">
        <v>30000</v>
      </c>
      <c r="AC34" s="365">
        <v>50000</v>
      </c>
      <c r="AD34" s="365">
        <v>5</v>
      </c>
      <c r="AE34" s="365">
        <v>10</v>
      </c>
      <c r="AF34" s="365">
        <v>20</v>
      </c>
      <c r="AG34" s="365">
        <v>30</v>
      </c>
      <c r="AH34" s="365">
        <v>40</v>
      </c>
      <c r="AI34" s="365">
        <v>50</v>
      </c>
      <c r="AJ34" s="365">
        <v>70</v>
      </c>
      <c r="AK34" s="365">
        <v>90</v>
      </c>
      <c r="AL34" s="365">
        <v>120</v>
      </c>
      <c r="AM34" s="365">
        <v>150</v>
      </c>
      <c r="AN34" s="365">
        <v>190</v>
      </c>
      <c r="AO34" s="365">
        <v>230</v>
      </c>
      <c r="AP34" s="365">
        <v>280</v>
      </c>
      <c r="AQ34" s="365">
        <v>330</v>
      </c>
      <c r="AR34" s="365">
        <v>400</v>
      </c>
    </row>
    <row r="35" spans="1:44" s="16" customFormat="1">
      <c r="A35" s="365">
        <v>34</v>
      </c>
      <c r="B35" s="365">
        <v>33</v>
      </c>
      <c r="C35" s="365" t="s">
        <v>738</v>
      </c>
      <c r="D35" s="365" t="s">
        <v>2077</v>
      </c>
      <c r="E35" s="365" t="s">
        <v>2078</v>
      </c>
      <c r="F35" s="365">
        <v>3</v>
      </c>
      <c r="G35" s="365" t="s">
        <v>2079</v>
      </c>
      <c r="H35" s="365" t="s">
        <v>2080</v>
      </c>
      <c r="I35" s="365" t="s">
        <v>1971</v>
      </c>
      <c r="J35" s="365" t="s">
        <v>2064</v>
      </c>
      <c r="K35" s="365">
        <v>9</v>
      </c>
      <c r="L35" s="365">
        <v>6</v>
      </c>
      <c r="M35" s="365" t="s">
        <v>2081</v>
      </c>
      <c r="N35" s="365">
        <v>2</v>
      </c>
      <c r="O35" s="365">
        <v>1</v>
      </c>
      <c r="P35" s="365">
        <v>1</v>
      </c>
      <c r="Q35" s="365">
        <v>2</v>
      </c>
      <c r="R35" s="365">
        <v>2</v>
      </c>
      <c r="S35" s="365">
        <v>3</v>
      </c>
      <c r="T35" s="365">
        <v>3</v>
      </c>
      <c r="U35" s="365">
        <v>4</v>
      </c>
      <c r="V35" s="365">
        <v>5</v>
      </c>
      <c r="W35" s="365">
        <v>6</v>
      </c>
      <c r="X35" s="365">
        <v>7</v>
      </c>
      <c r="Y35" s="365">
        <v>8</v>
      </c>
      <c r="Z35" s="365">
        <v>9</v>
      </c>
      <c r="AA35" s="365">
        <v>11</v>
      </c>
      <c r="AB35" s="365">
        <v>13</v>
      </c>
      <c r="AC35" s="365">
        <v>15</v>
      </c>
      <c r="AD35" s="365">
        <v>5</v>
      </c>
      <c r="AE35" s="365">
        <v>10</v>
      </c>
      <c r="AF35" s="365">
        <v>20</v>
      </c>
      <c r="AG35" s="365">
        <v>30</v>
      </c>
      <c r="AH35" s="365">
        <v>40</v>
      </c>
      <c r="AI35" s="365">
        <v>50</v>
      </c>
      <c r="AJ35" s="365">
        <v>70</v>
      </c>
      <c r="AK35" s="365">
        <v>90</v>
      </c>
      <c r="AL35" s="365">
        <v>120</v>
      </c>
      <c r="AM35" s="365">
        <v>150</v>
      </c>
      <c r="AN35" s="365">
        <v>190</v>
      </c>
      <c r="AO35" s="365">
        <v>230</v>
      </c>
      <c r="AP35" s="365">
        <v>280</v>
      </c>
      <c r="AQ35" s="365">
        <v>330</v>
      </c>
      <c r="AR35" s="365">
        <v>400</v>
      </c>
    </row>
    <row r="36" spans="1:44" s="16" customFormat="1">
      <c r="A36" s="365">
        <v>35</v>
      </c>
      <c r="B36" s="365">
        <v>34</v>
      </c>
      <c r="C36" s="365" t="s">
        <v>741</v>
      </c>
      <c r="D36" s="365" t="s">
        <v>2082</v>
      </c>
      <c r="E36" s="365" t="s">
        <v>2083</v>
      </c>
      <c r="F36" s="365">
        <v>3</v>
      </c>
      <c r="G36" s="365" t="s">
        <v>2084</v>
      </c>
      <c r="H36" s="365" t="s">
        <v>2085</v>
      </c>
      <c r="I36" s="365" t="s">
        <v>2003</v>
      </c>
      <c r="J36" s="365" t="s">
        <v>2064</v>
      </c>
      <c r="K36" s="365">
        <v>9</v>
      </c>
      <c r="L36" s="365">
        <v>7</v>
      </c>
      <c r="M36" s="365" t="s">
        <v>2086</v>
      </c>
      <c r="N36" s="365">
        <v>2</v>
      </c>
      <c r="O36" s="365">
        <v>100</v>
      </c>
      <c r="P36" s="365">
        <v>250</v>
      </c>
      <c r="Q36" s="365">
        <v>500</v>
      </c>
      <c r="R36" s="365">
        <v>800</v>
      </c>
      <c r="S36" s="365">
        <v>1200</v>
      </c>
      <c r="T36" s="365">
        <v>1700</v>
      </c>
      <c r="U36" s="365">
        <v>2500</v>
      </c>
      <c r="V36" s="365">
        <v>3500</v>
      </c>
      <c r="W36" s="365">
        <v>5000</v>
      </c>
      <c r="X36" s="365">
        <v>7000</v>
      </c>
      <c r="Y36" s="365">
        <v>10000</v>
      </c>
      <c r="Z36" s="365">
        <v>14000</v>
      </c>
      <c r="AA36" s="365">
        <v>20000</v>
      </c>
      <c r="AB36" s="365">
        <v>30000</v>
      </c>
      <c r="AC36" s="365">
        <v>50000</v>
      </c>
      <c r="AD36" s="365">
        <v>5</v>
      </c>
      <c r="AE36" s="365">
        <v>10</v>
      </c>
      <c r="AF36" s="365">
        <v>20</v>
      </c>
      <c r="AG36" s="365">
        <v>30</v>
      </c>
      <c r="AH36" s="365">
        <v>40</v>
      </c>
      <c r="AI36" s="365">
        <v>50</v>
      </c>
      <c r="AJ36" s="365">
        <v>70</v>
      </c>
      <c r="AK36" s="365">
        <v>90</v>
      </c>
      <c r="AL36" s="365">
        <v>120</v>
      </c>
      <c r="AM36" s="365">
        <v>150</v>
      </c>
      <c r="AN36" s="365">
        <v>190</v>
      </c>
      <c r="AO36" s="365">
        <v>230</v>
      </c>
      <c r="AP36" s="365">
        <v>280</v>
      </c>
      <c r="AQ36" s="365">
        <v>330</v>
      </c>
      <c r="AR36" s="365">
        <v>400</v>
      </c>
    </row>
    <row r="37" spans="1:44" s="16" customFormat="1">
      <c r="A37" s="365">
        <v>36</v>
      </c>
      <c r="B37" s="365">
        <v>35</v>
      </c>
      <c r="C37" s="365" t="s">
        <v>745</v>
      </c>
      <c r="D37" s="365" t="s">
        <v>2087</v>
      </c>
      <c r="E37" s="365" t="s">
        <v>2088</v>
      </c>
      <c r="F37" s="365">
        <v>3</v>
      </c>
      <c r="G37" s="365" t="s">
        <v>2089</v>
      </c>
      <c r="H37" s="365" t="s">
        <v>2090</v>
      </c>
      <c r="I37" s="365" t="s">
        <v>1991</v>
      </c>
      <c r="J37" s="365" t="s">
        <v>2064</v>
      </c>
      <c r="K37" s="365">
        <v>9</v>
      </c>
      <c r="L37" s="365">
        <v>17</v>
      </c>
      <c r="M37" s="365" t="s">
        <v>953</v>
      </c>
      <c r="N37" s="365">
        <v>3</v>
      </c>
      <c r="O37" s="365">
        <v>1</v>
      </c>
      <c r="P37" s="365">
        <v>1</v>
      </c>
      <c r="Q37" s="365">
        <v>2</v>
      </c>
      <c r="R37" s="365">
        <v>2</v>
      </c>
      <c r="S37" s="365">
        <v>3</v>
      </c>
      <c r="T37" s="365">
        <v>3</v>
      </c>
      <c r="U37" s="365">
        <v>4</v>
      </c>
      <c r="V37" s="365">
        <v>5</v>
      </c>
      <c r="W37" s="365">
        <v>6</v>
      </c>
      <c r="X37" s="365">
        <v>7</v>
      </c>
      <c r="Y37" s="365">
        <v>8</v>
      </c>
      <c r="Z37" s="365">
        <v>9</v>
      </c>
      <c r="AA37" s="365">
        <v>11</v>
      </c>
      <c r="AB37" s="365">
        <v>13</v>
      </c>
      <c r="AC37" s="365">
        <v>15</v>
      </c>
      <c r="AD37" s="365">
        <v>5</v>
      </c>
      <c r="AE37" s="365">
        <v>10</v>
      </c>
      <c r="AF37" s="365">
        <v>20</v>
      </c>
      <c r="AG37" s="365">
        <v>30</v>
      </c>
      <c r="AH37" s="365">
        <v>40</v>
      </c>
      <c r="AI37" s="365">
        <v>50</v>
      </c>
      <c r="AJ37" s="365">
        <v>70</v>
      </c>
      <c r="AK37" s="365">
        <v>90</v>
      </c>
      <c r="AL37" s="365">
        <v>120</v>
      </c>
      <c r="AM37" s="365">
        <v>150</v>
      </c>
      <c r="AN37" s="365">
        <v>190</v>
      </c>
      <c r="AO37" s="365">
        <v>230</v>
      </c>
      <c r="AP37" s="365">
        <v>280</v>
      </c>
      <c r="AQ37" s="365">
        <v>330</v>
      </c>
      <c r="AR37" s="365">
        <v>400</v>
      </c>
    </row>
    <row r="38" spans="1:44" s="16" customFormat="1">
      <c r="A38" s="365">
        <v>37</v>
      </c>
      <c r="B38" s="365">
        <v>36</v>
      </c>
      <c r="C38" s="365" t="s">
        <v>749</v>
      </c>
      <c r="D38" s="365" t="s">
        <v>2091</v>
      </c>
      <c r="E38" s="365" t="s">
        <v>2092</v>
      </c>
      <c r="F38" s="365">
        <v>3</v>
      </c>
      <c r="G38" s="365" t="s">
        <v>2093</v>
      </c>
      <c r="H38" s="365" t="s">
        <v>2094</v>
      </c>
      <c r="I38" s="365" t="s">
        <v>1997</v>
      </c>
      <c r="J38" s="365" t="s">
        <v>2064</v>
      </c>
      <c r="K38" s="365">
        <v>9</v>
      </c>
      <c r="L38" s="365">
        <v>14</v>
      </c>
      <c r="M38" s="365" t="s">
        <v>952</v>
      </c>
      <c r="N38" s="365">
        <v>3</v>
      </c>
      <c r="O38" s="365">
        <v>100</v>
      </c>
      <c r="P38" s="365">
        <v>250</v>
      </c>
      <c r="Q38" s="365">
        <v>500</v>
      </c>
      <c r="R38" s="365">
        <v>800</v>
      </c>
      <c r="S38" s="365">
        <v>1200</v>
      </c>
      <c r="T38" s="365">
        <v>1700</v>
      </c>
      <c r="U38" s="365">
        <v>2500</v>
      </c>
      <c r="V38" s="365">
        <v>3500</v>
      </c>
      <c r="W38" s="365">
        <v>5000</v>
      </c>
      <c r="X38" s="365">
        <v>7000</v>
      </c>
      <c r="Y38" s="365">
        <v>10000</v>
      </c>
      <c r="Z38" s="365">
        <v>14000</v>
      </c>
      <c r="AA38" s="365">
        <v>20000</v>
      </c>
      <c r="AB38" s="365">
        <v>30000</v>
      </c>
      <c r="AC38" s="365">
        <v>50000</v>
      </c>
      <c r="AD38" s="365">
        <v>5</v>
      </c>
      <c r="AE38" s="365">
        <v>10</v>
      </c>
      <c r="AF38" s="365">
        <v>20</v>
      </c>
      <c r="AG38" s="365">
        <v>30</v>
      </c>
      <c r="AH38" s="365">
        <v>40</v>
      </c>
      <c r="AI38" s="365">
        <v>50</v>
      </c>
      <c r="AJ38" s="365">
        <v>70</v>
      </c>
      <c r="AK38" s="365">
        <v>90</v>
      </c>
      <c r="AL38" s="365">
        <v>120</v>
      </c>
      <c r="AM38" s="365">
        <v>150</v>
      </c>
      <c r="AN38" s="365">
        <v>190</v>
      </c>
      <c r="AO38" s="365">
        <v>230</v>
      </c>
      <c r="AP38" s="365">
        <v>280</v>
      </c>
      <c r="AQ38" s="365">
        <v>330</v>
      </c>
      <c r="AR38" s="365">
        <v>400</v>
      </c>
    </row>
    <row r="39" spans="1:44" s="16" customFormat="1">
      <c r="A39" s="365">
        <v>38</v>
      </c>
      <c r="B39" s="365">
        <v>37</v>
      </c>
      <c r="C39" s="365" t="s">
        <v>2095</v>
      </c>
      <c r="D39" s="365" t="s">
        <v>2096</v>
      </c>
      <c r="E39" s="365" t="s">
        <v>2097</v>
      </c>
      <c r="F39" s="365">
        <v>3</v>
      </c>
      <c r="G39" s="365" t="s">
        <v>2098</v>
      </c>
      <c r="H39" s="365" t="s">
        <v>2099</v>
      </c>
      <c r="I39" s="365" t="s">
        <v>1918</v>
      </c>
      <c r="J39" s="365" t="s">
        <v>1912</v>
      </c>
      <c r="K39" s="365">
        <v>5</v>
      </c>
      <c r="L39" s="365">
        <v>17</v>
      </c>
      <c r="M39" s="365" t="s">
        <v>2100</v>
      </c>
      <c r="N39" s="365">
        <v>3</v>
      </c>
      <c r="O39" s="365">
        <v>1</v>
      </c>
      <c r="P39" s="365">
        <v>1</v>
      </c>
      <c r="Q39" s="365">
        <v>2</v>
      </c>
      <c r="R39" s="365">
        <v>2</v>
      </c>
      <c r="S39" s="365">
        <v>3</v>
      </c>
      <c r="T39" s="365">
        <v>3</v>
      </c>
      <c r="U39" s="365">
        <v>4</v>
      </c>
      <c r="V39" s="365">
        <v>5</v>
      </c>
      <c r="W39" s="365">
        <v>6</v>
      </c>
      <c r="X39" s="365">
        <v>7</v>
      </c>
      <c r="Y39" s="365">
        <v>8</v>
      </c>
      <c r="Z39" s="365">
        <v>9</v>
      </c>
      <c r="AA39" s="365">
        <v>11</v>
      </c>
      <c r="AB39" s="365">
        <v>13</v>
      </c>
      <c r="AC39" s="365">
        <v>15</v>
      </c>
      <c r="AD39" s="365">
        <v>20</v>
      </c>
      <c r="AE39" s="365">
        <v>50</v>
      </c>
      <c r="AF39" s="365">
        <v>100</v>
      </c>
      <c r="AG39" s="365">
        <v>200</v>
      </c>
      <c r="AH39" s="365">
        <v>350</v>
      </c>
      <c r="AI39" s="365">
        <v>500</v>
      </c>
      <c r="AJ39" s="365">
        <v>650</v>
      </c>
      <c r="AK39" s="365">
        <v>800</v>
      </c>
      <c r="AL39" s="365">
        <v>1000</v>
      </c>
      <c r="AM39" s="365">
        <v>1200</v>
      </c>
      <c r="AN39" s="365">
        <v>1500</v>
      </c>
      <c r="AO39" s="365">
        <v>1800</v>
      </c>
      <c r="AP39" s="365">
        <v>2100</v>
      </c>
      <c r="AQ39" s="365">
        <v>2500</v>
      </c>
      <c r="AR39" s="365">
        <v>3000</v>
      </c>
    </row>
    <row r="40" spans="1:44" s="16" customFormat="1">
      <c r="A40" s="365">
        <v>39</v>
      </c>
      <c r="B40" s="365">
        <v>38</v>
      </c>
      <c r="C40" s="365" t="s">
        <v>753</v>
      </c>
      <c r="D40" s="365" t="s">
        <v>2101</v>
      </c>
      <c r="E40" s="365" t="s">
        <v>2102</v>
      </c>
      <c r="F40" s="365">
        <v>3</v>
      </c>
      <c r="G40" s="365" t="s">
        <v>2103</v>
      </c>
      <c r="H40" s="365" t="s">
        <v>2104</v>
      </c>
      <c r="I40" s="365" t="s">
        <v>1991</v>
      </c>
      <c r="J40" s="365" t="s">
        <v>1912</v>
      </c>
      <c r="K40" s="365">
        <v>5</v>
      </c>
      <c r="L40" s="365">
        <v>5</v>
      </c>
      <c r="M40" s="365" t="s">
        <v>2105</v>
      </c>
      <c r="N40" s="365">
        <v>3</v>
      </c>
      <c r="O40" s="365">
        <v>1</v>
      </c>
      <c r="P40" s="365">
        <v>1</v>
      </c>
      <c r="Q40" s="365">
        <v>2</v>
      </c>
      <c r="R40" s="365">
        <v>2</v>
      </c>
      <c r="S40" s="365">
        <v>3</v>
      </c>
      <c r="T40" s="365">
        <v>3</v>
      </c>
      <c r="U40" s="365">
        <v>4</v>
      </c>
      <c r="V40" s="365">
        <v>5</v>
      </c>
      <c r="W40" s="365">
        <v>6</v>
      </c>
      <c r="X40" s="365">
        <v>7</v>
      </c>
      <c r="Y40" s="365">
        <v>8</v>
      </c>
      <c r="Z40" s="365">
        <v>9</v>
      </c>
      <c r="AA40" s="365">
        <v>11</v>
      </c>
      <c r="AB40" s="365">
        <v>13</v>
      </c>
      <c r="AC40" s="365">
        <v>15</v>
      </c>
      <c r="AD40" s="365">
        <v>20</v>
      </c>
      <c r="AE40" s="365">
        <v>50</v>
      </c>
      <c r="AF40" s="365">
        <v>100</v>
      </c>
      <c r="AG40" s="365">
        <v>200</v>
      </c>
      <c r="AH40" s="365">
        <v>350</v>
      </c>
      <c r="AI40" s="365">
        <v>500</v>
      </c>
      <c r="AJ40" s="365">
        <v>650</v>
      </c>
      <c r="AK40" s="365">
        <v>800</v>
      </c>
      <c r="AL40" s="365">
        <v>1000</v>
      </c>
      <c r="AM40" s="365">
        <v>1200</v>
      </c>
      <c r="AN40" s="365">
        <v>1500</v>
      </c>
      <c r="AO40" s="365">
        <v>1800</v>
      </c>
      <c r="AP40" s="365">
        <v>2100</v>
      </c>
      <c r="AQ40" s="365">
        <v>2500</v>
      </c>
      <c r="AR40" s="365">
        <v>3000</v>
      </c>
    </row>
    <row r="41" spans="1:44" s="16" customFormat="1">
      <c r="A41" s="365">
        <v>40</v>
      </c>
      <c r="B41" s="365">
        <v>39</v>
      </c>
      <c r="C41" s="365" t="s">
        <v>755</v>
      </c>
      <c r="D41" s="365" t="s">
        <v>2106</v>
      </c>
      <c r="E41" s="365" t="s">
        <v>2107</v>
      </c>
      <c r="F41" s="365">
        <v>3</v>
      </c>
      <c r="G41" s="365" t="s">
        <v>2108</v>
      </c>
      <c r="H41" s="365" t="s">
        <v>2109</v>
      </c>
      <c r="I41" s="365" t="s">
        <v>1925</v>
      </c>
      <c r="J41" s="365" t="s">
        <v>1912</v>
      </c>
      <c r="K41" s="365">
        <v>5</v>
      </c>
      <c r="L41" s="365">
        <v>6</v>
      </c>
      <c r="M41" s="365" t="s">
        <v>2110</v>
      </c>
      <c r="N41" s="365">
        <v>3</v>
      </c>
      <c r="O41" s="365">
        <v>1</v>
      </c>
      <c r="P41" s="365">
        <v>1</v>
      </c>
      <c r="Q41" s="365">
        <v>2</v>
      </c>
      <c r="R41" s="365">
        <v>2</v>
      </c>
      <c r="S41" s="365">
        <v>3</v>
      </c>
      <c r="T41" s="365">
        <v>3</v>
      </c>
      <c r="U41" s="365">
        <v>4</v>
      </c>
      <c r="V41" s="365">
        <v>5</v>
      </c>
      <c r="W41" s="365">
        <v>6</v>
      </c>
      <c r="X41" s="365">
        <v>7</v>
      </c>
      <c r="Y41" s="365">
        <v>8</v>
      </c>
      <c r="Z41" s="365">
        <v>9</v>
      </c>
      <c r="AA41" s="365">
        <v>11</v>
      </c>
      <c r="AB41" s="365">
        <v>13</v>
      </c>
      <c r="AC41" s="365">
        <v>15</v>
      </c>
      <c r="AD41" s="365">
        <v>20</v>
      </c>
      <c r="AE41" s="365">
        <v>50</v>
      </c>
      <c r="AF41" s="365">
        <v>100</v>
      </c>
      <c r="AG41" s="365">
        <v>200</v>
      </c>
      <c r="AH41" s="365">
        <v>350</v>
      </c>
      <c r="AI41" s="365">
        <v>500</v>
      </c>
      <c r="AJ41" s="365">
        <v>650</v>
      </c>
      <c r="AK41" s="365">
        <v>800</v>
      </c>
      <c r="AL41" s="365">
        <v>1000</v>
      </c>
      <c r="AM41" s="365">
        <v>1200</v>
      </c>
      <c r="AN41" s="365">
        <v>1500</v>
      </c>
      <c r="AO41" s="365">
        <v>1800</v>
      </c>
      <c r="AP41" s="365">
        <v>2100</v>
      </c>
      <c r="AQ41" s="365">
        <v>2500</v>
      </c>
      <c r="AR41" s="365">
        <v>3000</v>
      </c>
    </row>
    <row r="42" spans="1:44" s="16" customFormat="1">
      <c r="A42" s="365">
        <v>41</v>
      </c>
      <c r="B42" s="365">
        <v>40</v>
      </c>
      <c r="C42" s="365" t="s">
        <v>2111</v>
      </c>
      <c r="D42" s="365" t="s">
        <v>2112</v>
      </c>
      <c r="E42" s="365" t="s">
        <v>2113</v>
      </c>
      <c r="F42" s="365">
        <v>3</v>
      </c>
      <c r="G42" s="365" t="s">
        <v>2114</v>
      </c>
      <c r="H42" s="365" t="s">
        <v>2115</v>
      </c>
      <c r="I42" s="365" t="s">
        <v>2003</v>
      </c>
      <c r="J42" s="365" t="s">
        <v>1906</v>
      </c>
      <c r="K42" s="365">
        <v>4</v>
      </c>
      <c r="L42" s="365">
        <v>18</v>
      </c>
      <c r="M42" s="365" t="s">
        <v>2116</v>
      </c>
      <c r="N42" s="365">
        <v>3</v>
      </c>
      <c r="O42" s="365">
        <v>100</v>
      </c>
      <c r="P42" s="365">
        <v>250</v>
      </c>
      <c r="Q42" s="365">
        <v>500</v>
      </c>
      <c r="R42" s="365">
        <v>800</v>
      </c>
      <c r="S42" s="365">
        <v>1200</v>
      </c>
      <c r="T42" s="365">
        <v>1700</v>
      </c>
      <c r="U42" s="365">
        <v>2500</v>
      </c>
      <c r="V42" s="365">
        <v>3500</v>
      </c>
      <c r="W42" s="365">
        <v>5000</v>
      </c>
      <c r="X42" s="365">
        <v>7000</v>
      </c>
      <c r="Y42" s="365">
        <v>10000</v>
      </c>
      <c r="Z42" s="365">
        <v>14000</v>
      </c>
      <c r="AA42" s="365">
        <v>20000</v>
      </c>
      <c r="AB42" s="365">
        <v>30000</v>
      </c>
      <c r="AC42" s="365">
        <v>50000</v>
      </c>
      <c r="AD42" s="365">
        <v>20</v>
      </c>
      <c r="AE42" s="365">
        <v>50</v>
      </c>
      <c r="AF42" s="365">
        <v>100</v>
      </c>
      <c r="AG42" s="365">
        <v>200</v>
      </c>
      <c r="AH42" s="365">
        <v>350</v>
      </c>
      <c r="AI42" s="365">
        <v>500</v>
      </c>
      <c r="AJ42" s="365">
        <v>650</v>
      </c>
      <c r="AK42" s="365">
        <v>800</v>
      </c>
      <c r="AL42" s="365">
        <v>1000</v>
      </c>
      <c r="AM42" s="365">
        <v>1200</v>
      </c>
      <c r="AN42" s="365">
        <v>1500</v>
      </c>
      <c r="AO42" s="365">
        <v>1800</v>
      </c>
      <c r="AP42" s="365">
        <v>2100</v>
      </c>
      <c r="AQ42" s="365">
        <v>2500</v>
      </c>
      <c r="AR42" s="365">
        <v>3000</v>
      </c>
    </row>
    <row r="43" spans="1:44" s="16" customFormat="1">
      <c r="A43" s="365">
        <v>42</v>
      </c>
      <c r="B43" s="365">
        <v>41</v>
      </c>
      <c r="C43" s="365" t="s">
        <v>2117</v>
      </c>
      <c r="D43" s="365" t="s">
        <v>2118</v>
      </c>
      <c r="E43" s="365" t="s">
        <v>2119</v>
      </c>
      <c r="F43" s="365">
        <v>3</v>
      </c>
      <c r="G43" s="365" t="s">
        <v>2120</v>
      </c>
      <c r="H43" s="365" t="s">
        <v>2121</v>
      </c>
      <c r="I43" s="365" t="s">
        <v>1925</v>
      </c>
      <c r="J43" s="365" t="s">
        <v>1912</v>
      </c>
      <c r="K43" s="365">
        <v>5</v>
      </c>
      <c r="L43" s="365">
        <v>15</v>
      </c>
      <c r="M43" s="365" t="s">
        <v>2122</v>
      </c>
      <c r="N43" s="365">
        <v>3</v>
      </c>
      <c r="O43" s="365">
        <v>1</v>
      </c>
      <c r="P43" s="365">
        <v>1</v>
      </c>
      <c r="Q43" s="365">
        <v>2</v>
      </c>
      <c r="R43" s="365">
        <v>2</v>
      </c>
      <c r="S43" s="365">
        <v>3</v>
      </c>
      <c r="T43" s="365">
        <v>3</v>
      </c>
      <c r="U43" s="365">
        <v>4</v>
      </c>
      <c r="V43" s="365">
        <v>5</v>
      </c>
      <c r="W43" s="365">
        <v>6</v>
      </c>
      <c r="X43" s="365">
        <v>7</v>
      </c>
      <c r="Y43" s="365">
        <v>8</v>
      </c>
      <c r="Z43" s="365">
        <v>9</v>
      </c>
      <c r="AA43" s="365">
        <v>11</v>
      </c>
      <c r="AB43" s="365">
        <v>13</v>
      </c>
      <c r="AC43" s="365">
        <v>15</v>
      </c>
      <c r="AD43" s="365">
        <v>20</v>
      </c>
      <c r="AE43" s="365">
        <v>50</v>
      </c>
      <c r="AF43" s="365">
        <v>100</v>
      </c>
      <c r="AG43" s="365">
        <v>200</v>
      </c>
      <c r="AH43" s="365">
        <v>350</v>
      </c>
      <c r="AI43" s="365">
        <v>500</v>
      </c>
      <c r="AJ43" s="365">
        <v>650</v>
      </c>
      <c r="AK43" s="365">
        <v>800</v>
      </c>
      <c r="AL43" s="365">
        <v>1000</v>
      </c>
      <c r="AM43" s="365">
        <v>1200</v>
      </c>
      <c r="AN43" s="365">
        <v>1500</v>
      </c>
      <c r="AO43" s="365">
        <v>1800</v>
      </c>
      <c r="AP43" s="365">
        <v>2100</v>
      </c>
      <c r="AQ43" s="365">
        <v>2500</v>
      </c>
      <c r="AR43" s="365">
        <v>3000</v>
      </c>
    </row>
    <row r="44" spans="1:44" s="16" customFormat="1">
      <c r="A44" s="365">
        <v>43</v>
      </c>
      <c r="B44" s="365">
        <v>42</v>
      </c>
      <c r="C44" s="365" t="s">
        <v>2123</v>
      </c>
      <c r="D44" s="365" t="s">
        <v>2124</v>
      </c>
      <c r="E44" s="365" t="s">
        <v>2125</v>
      </c>
      <c r="F44" s="365">
        <v>3</v>
      </c>
      <c r="G44" s="365" t="s">
        <v>2126</v>
      </c>
      <c r="H44" s="365" t="s">
        <v>2127</v>
      </c>
      <c r="I44" s="365" t="s">
        <v>1997</v>
      </c>
      <c r="J44" s="365" t="s">
        <v>1906</v>
      </c>
      <c r="K44" s="365">
        <v>4</v>
      </c>
      <c r="L44" s="365">
        <v>18</v>
      </c>
      <c r="M44" s="365" t="s">
        <v>2128</v>
      </c>
      <c r="N44" s="365">
        <v>3</v>
      </c>
      <c r="O44" s="365">
        <v>100</v>
      </c>
      <c r="P44" s="365">
        <v>250</v>
      </c>
      <c r="Q44" s="365">
        <v>500</v>
      </c>
      <c r="R44" s="365">
        <v>800</v>
      </c>
      <c r="S44" s="365">
        <v>1200</v>
      </c>
      <c r="T44" s="365">
        <v>1700</v>
      </c>
      <c r="U44" s="365">
        <v>2500</v>
      </c>
      <c r="V44" s="365">
        <v>3500</v>
      </c>
      <c r="W44" s="365">
        <v>5000</v>
      </c>
      <c r="X44" s="365">
        <v>7000</v>
      </c>
      <c r="Y44" s="365">
        <v>10000</v>
      </c>
      <c r="Z44" s="365">
        <v>14000</v>
      </c>
      <c r="AA44" s="365">
        <v>20000</v>
      </c>
      <c r="AB44" s="365">
        <v>30000</v>
      </c>
      <c r="AC44" s="365">
        <v>50000</v>
      </c>
      <c r="AD44" s="365">
        <v>20</v>
      </c>
      <c r="AE44" s="365">
        <v>50</v>
      </c>
      <c r="AF44" s="365">
        <v>100</v>
      </c>
      <c r="AG44" s="365">
        <v>200</v>
      </c>
      <c r="AH44" s="365">
        <v>350</v>
      </c>
      <c r="AI44" s="365">
        <v>500</v>
      </c>
      <c r="AJ44" s="365">
        <v>650</v>
      </c>
      <c r="AK44" s="365">
        <v>800</v>
      </c>
      <c r="AL44" s="365">
        <v>1000</v>
      </c>
      <c r="AM44" s="365">
        <v>1200</v>
      </c>
      <c r="AN44" s="365">
        <v>1500</v>
      </c>
      <c r="AO44" s="365">
        <v>1800</v>
      </c>
      <c r="AP44" s="365">
        <v>2100</v>
      </c>
      <c r="AQ44" s="365">
        <v>2500</v>
      </c>
      <c r="AR44" s="365">
        <v>3000</v>
      </c>
    </row>
    <row r="45" spans="1:44" s="16" customFormat="1">
      <c r="A45" s="365">
        <v>44</v>
      </c>
      <c r="B45" s="365">
        <v>43</v>
      </c>
      <c r="C45" s="365" t="s">
        <v>55</v>
      </c>
      <c r="D45" s="365" t="s">
        <v>2129</v>
      </c>
      <c r="E45" s="365" t="s">
        <v>2130</v>
      </c>
      <c r="F45" s="365">
        <v>3</v>
      </c>
      <c r="G45" s="365" t="s">
        <v>2131</v>
      </c>
      <c r="H45" s="365" t="s">
        <v>2132</v>
      </c>
      <c r="I45" s="365" t="s">
        <v>2029</v>
      </c>
      <c r="J45" s="365" t="s">
        <v>1906</v>
      </c>
      <c r="K45" s="365">
        <v>4</v>
      </c>
      <c r="L45" s="365">
        <v>2</v>
      </c>
      <c r="M45" s="365" t="s">
        <v>963</v>
      </c>
      <c r="N45" s="365">
        <v>3</v>
      </c>
      <c r="O45" s="365">
        <v>3</v>
      </c>
      <c r="P45" s="365">
        <v>5</v>
      </c>
      <c r="Q45" s="365">
        <v>8</v>
      </c>
      <c r="R45" s="365">
        <v>10</v>
      </c>
      <c r="S45" s="365">
        <v>13</v>
      </c>
      <c r="T45" s="365">
        <v>15</v>
      </c>
      <c r="U45" s="365">
        <v>17</v>
      </c>
      <c r="V45" s="365">
        <v>20</v>
      </c>
      <c r="W45" s="365">
        <v>23</v>
      </c>
      <c r="X45" s="365">
        <v>25</v>
      </c>
      <c r="Y45" s="365">
        <v>30</v>
      </c>
      <c r="Z45" s="365">
        <v>35</v>
      </c>
      <c r="AA45" s="365">
        <v>40</v>
      </c>
      <c r="AB45" s="365">
        <v>45</v>
      </c>
      <c r="AC45" s="365">
        <v>50</v>
      </c>
      <c r="AD45" s="365">
        <v>20</v>
      </c>
      <c r="AE45" s="365">
        <v>50</v>
      </c>
      <c r="AF45" s="365">
        <v>100</v>
      </c>
      <c r="AG45" s="365">
        <v>200</v>
      </c>
      <c r="AH45" s="365">
        <v>350</v>
      </c>
      <c r="AI45" s="365">
        <v>500</v>
      </c>
      <c r="AJ45" s="365">
        <v>650</v>
      </c>
      <c r="AK45" s="365">
        <v>800</v>
      </c>
      <c r="AL45" s="365">
        <v>1000</v>
      </c>
      <c r="AM45" s="365">
        <v>1200</v>
      </c>
      <c r="AN45" s="365">
        <v>1500</v>
      </c>
      <c r="AO45" s="365">
        <v>1800</v>
      </c>
      <c r="AP45" s="365">
        <v>2100</v>
      </c>
      <c r="AQ45" s="365">
        <v>2500</v>
      </c>
      <c r="AR45" s="365">
        <v>3000</v>
      </c>
    </row>
    <row r="46" spans="1:44" s="16" customFormat="1">
      <c r="A46" s="365">
        <v>45</v>
      </c>
      <c r="B46" s="365">
        <v>44</v>
      </c>
      <c r="C46" s="365" t="s">
        <v>2133</v>
      </c>
      <c r="D46" s="365" t="s">
        <v>2134</v>
      </c>
      <c r="E46" s="365" t="s">
        <v>2135</v>
      </c>
      <c r="F46" s="365">
        <v>3</v>
      </c>
      <c r="G46" s="365" t="s">
        <v>2136</v>
      </c>
      <c r="H46" s="365" t="s">
        <v>2137</v>
      </c>
      <c r="I46" s="365" t="s">
        <v>2013</v>
      </c>
      <c r="J46" s="365" t="s">
        <v>1906</v>
      </c>
      <c r="K46" s="365">
        <v>4</v>
      </c>
      <c r="L46" s="365">
        <v>18</v>
      </c>
      <c r="M46" s="365" t="s">
        <v>966</v>
      </c>
      <c r="N46" s="365">
        <v>3</v>
      </c>
      <c r="O46" s="365">
        <v>100</v>
      </c>
      <c r="P46" s="365">
        <v>250</v>
      </c>
      <c r="Q46" s="365">
        <v>500</v>
      </c>
      <c r="R46" s="365">
        <v>800</v>
      </c>
      <c r="S46" s="365">
        <v>1200</v>
      </c>
      <c r="T46" s="365">
        <v>1700</v>
      </c>
      <c r="U46" s="365">
        <v>2500</v>
      </c>
      <c r="V46" s="365">
        <v>3500</v>
      </c>
      <c r="W46" s="365">
        <v>5000</v>
      </c>
      <c r="X46" s="365">
        <v>7000</v>
      </c>
      <c r="Y46" s="365">
        <v>10000</v>
      </c>
      <c r="Z46" s="365">
        <v>14000</v>
      </c>
      <c r="AA46" s="365">
        <v>20000</v>
      </c>
      <c r="AB46" s="365">
        <v>30000</v>
      </c>
      <c r="AC46" s="365">
        <v>50000</v>
      </c>
      <c r="AD46" s="365">
        <v>20</v>
      </c>
      <c r="AE46" s="365">
        <v>50</v>
      </c>
      <c r="AF46" s="365">
        <v>100</v>
      </c>
      <c r="AG46" s="365">
        <v>200</v>
      </c>
      <c r="AH46" s="365">
        <v>350</v>
      </c>
      <c r="AI46" s="365">
        <v>500</v>
      </c>
      <c r="AJ46" s="365">
        <v>650</v>
      </c>
      <c r="AK46" s="365">
        <v>800</v>
      </c>
      <c r="AL46" s="365">
        <v>1000</v>
      </c>
      <c r="AM46" s="365">
        <v>1200</v>
      </c>
      <c r="AN46" s="365">
        <v>1500</v>
      </c>
      <c r="AO46" s="365">
        <v>1800</v>
      </c>
      <c r="AP46" s="365">
        <v>2100</v>
      </c>
      <c r="AQ46" s="365">
        <v>2500</v>
      </c>
      <c r="AR46" s="365">
        <v>3000</v>
      </c>
    </row>
    <row r="47" spans="1:44" s="16" customFormat="1">
      <c r="A47" s="365">
        <v>46</v>
      </c>
      <c r="B47" s="365">
        <v>45</v>
      </c>
      <c r="C47" s="365" t="s">
        <v>2138</v>
      </c>
      <c r="D47" s="365" t="s">
        <v>2139</v>
      </c>
      <c r="E47" s="365" t="s">
        <v>2140</v>
      </c>
      <c r="F47" s="365">
        <v>3</v>
      </c>
      <c r="G47" s="365" t="s">
        <v>2141</v>
      </c>
      <c r="H47" s="365" t="s">
        <v>2142</v>
      </c>
      <c r="I47" s="365" t="s">
        <v>1911</v>
      </c>
      <c r="J47" s="365" t="s">
        <v>1912</v>
      </c>
      <c r="K47" s="365">
        <v>5</v>
      </c>
      <c r="L47" s="365">
        <v>11</v>
      </c>
      <c r="M47" s="365" t="s">
        <v>2143</v>
      </c>
      <c r="N47" s="365">
        <v>3</v>
      </c>
      <c r="O47" s="365">
        <v>1</v>
      </c>
      <c r="P47" s="365">
        <v>1</v>
      </c>
      <c r="Q47" s="365">
        <v>2</v>
      </c>
      <c r="R47" s="365">
        <v>2</v>
      </c>
      <c r="S47" s="365">
        <v>3</v>
      </c>
      <c r="T47" s="365">
        <v>3</v>
      </c>
      <c r="U47" s="365">
        <v>4</v>
      </c>
      <c r="V47" s="365">
        <v>5</v>
      </c>
      <c r="W47" s="365">
        <v>6</v>
      </c>
      <c r="X47" s="365">
        <v>7</v>
      </c>
      <c r="Y47" s="365">
        <v>8</v>
      </c>
      <c r="Z47" s="365">
        <v>9</v>
      </c>
      <c r="AA47" s="365">
        <v>11</v>
      </c>
      <c r="AB47" s="365">
        <v>13</v>
      </c>
      <c r="AC47" s="365">
        <v>15</v>
      </c>
      <c r="AD47" s="365">
        <v>20</v>
      </c>
      <c r="AE47" s="365">
        <v>50</v>
      </c>
      <c r="AF47" s="365">
        <v>100</v>
      </c>
      <c r="AG47" s="365">
        <v>200</v>
      </c>
      <c r="AH47" s="365">
        <v>350</v>
      </c>
      <c r="AI47" s="365">
        <v>500</v>
      </c>
      <c r="AJ47" s="365">
        <v>650</v>
      </c>
      <c r="AK47" s="365">
        <v>800</v>
      </c>
      <c r="AL47" s="365">
        <v>1000</v>
      </c>
      <c r="AM47" s="365">
        <v>1200</v>
      </c>
      <c r="AN47" s="365">
        <v>1500</v>
      </c>
      <c r="AO47" s="365">
        <v>1800</v>
      </c>
      <c r="AP47" s="365">
        <v>2100</v>
      </c>
      <c r="AQ47" s="365">
        <v>2500</v>
      </c>
      <c r="AR47" s="365">
        <v>3000</v>
      </c>
    </row>
    <row r="48" spans="1:44" s="17" customFormat="1">
      <c r="A48" s="366">
        <v>47</v>
      </c>
      <c r="B48" s="366">
        <v>46</v>
      </c>
      <c r="C48" s="366" t="s">
        <v>664</v>
      </c>
      <c r="D48" s="366" t="s">
        <v>2144</v>
      </c>
      <c r="E48" s="366" t="s">
        <v>2145</v>
      </c>
      <c r="F48" s="366">
        <v>4</v>
      </c>
      <c r="G48" s="366" t="s">
        <v>2146</v>
      </c>
      <c r="H48" s="366" t="s">
        <v>2147</v>
      </c>
      <c r="I48" s="366" t="s">
        <v>2148</v>
      </c>
      <c r="J48" s="366" t="s">
        <v>1906</v>
      </c>
      <c r="K48" s="366">
        <v>6</v>
      </c>
      <c r="L48" s="366">
        <v>19</v>
      </c>
      <c r="M48" s="366" t="s">
        <v>2149</v>
      </c>
      <c r="N48" s="366">
        <v>4</v>
      </c>
      <c r="O48" s="366">
        <v>5</v>
      </c>
      <c r="P48" s="366">
        <v>10</v>
      </c>
      <c r="Q48" s="366">
        <v>15</v>
      </c>
      <c r="R48" s="366">
        <v>20</v>
      </c>
      <c r="S48" s="366">
        <v>25</v>
      </c>
      <c r="T48" s="366">
        <v>30</v>
      </c>
      <c r="U48" s="366">
        <v>35</v>
      </c>
      <c r="V48" s="366">
        <v>40</v>
      </c>
      <c r="W48" s="366">
        <v>45</v>
      </c>
      <c r="X48" s="366">
        <v>50</v>
      </c>
      <c r="Y48" s="366">
        <v>55</v>
      </c>
      <c r="Z48" s="366">
        <v>60</v>
      </c>
      <c r="AA48" s="366">
        <v>65</v>
      </c>
      <c r="AB48" s="366">
        <v>70</v>
      </c>
      <c r="AC48" s="366">
        <v>75</v>
      </c>
      <c r="AD48" s="366">
        <v>20</v>
      </c>
      <c r="AE48" s="366">
        <v>50</v>
      </c>
      <c r="AF48" s="366">
        <v>100</v>
      </c>
      <c r="AG48" s="366">
        <v>200</v>
      </c>
      <c r="AH48" s="366">
        <v>350</v>
      </c>
      <c r="AI48" s="366">
        <v>500</v>
      </c>
      <c r="AJ48" s="366">
        <v>650</v>
      </c>
      <c r="AK48" s="366">
        <v>800</v>
      </c>
      <c r="AL48" s="366">
        <v>1000</v>
      </c>
      <c r="AM48" s="366">
        <v>1200</v>
      </c>
      <c r="AN48" s="366">
        <v>1500</v>
      </c>
      <c r="AO48" s="366">
        <v>1800</v>
      </c>
      <c r="AP48" s="366">
        <v>2100</v>
      </c>
      <c r="AQ48" s="366">
        <v>2500</v>
      </c>
      <c r="AR48" s="366">
        <v>3000</v>
      </c>
    </row>
    <row r="49" spans="1:44" s="17" customFormat="1">
      <c r="A49" s="366">
        <v>48</v>
      </c>
      <c r="B49" s="366">
        <v>47</v>
      </c>
      <c r="C49" s="366" t="s">
        <v>676</v>
      </c>
      <c r="D49" s="366" t="s">
        <v>2150</v>
      </c>
      <c r="E49" s="366" t="s">
        <v>2151</v>
      </c>
      <c r="F49" s="366">
        <v>4</v>
      </c>
      <c r="G49" s="366" t="s">
        <v>2152</v>
      </c>
      <c r="H49" s="366" t="s">
        <v>2153</v>
      </c>
      <c r="I49" s="366" t="s">
        <v>2154</v>
      </c>
      <c r="J49" s="366" t="s">
        <v>1912</v>
      </c>
      <c r="K49" s="366">
        <v>7</v>
      </c>
      <c r="L49" s="366">
        <v>4</v>
      </c>
      <c r="M49" s="366" t="s">
        <v>2155</v>
      </c>
      <c r="N49" s="366">
        <v>4</v>
      </c>
      <c r="O49" s="366">
        <v>1</v>
      </c>
      <c r="P49" s="366">
        <v>1</v>
      </c>
      <c r="Q49" s="366">
        <v>2</v>
      </c>
      <c r="R49" s="366">
        <v>2</v>
      </c>
      <c r="S49" s="366">
        <v>3</v>
      </c>
      <c r="T49" s="366">
        <v>3</v>
      </c>
      <c r="U49" s="366">
        <v>4</v>
      </c>
      <c r="V49" s="366">
        <v>5</v>
      </c>
      <c r="W49" s="366">
        <v>6</v>
      </c>
      <c r="X49" s="366">
        <v>7</v>
      </c>
      <c r="Y49" s="366">
        <v>8</v>
      </c>
      <c r="Z49" s="366">
        <v>9</v>
      </c>
      <c r="AA49" s="366">
        <v>11</v>
      </c>
      <c r="AB49" s="366">
        <v>13</v>
      </c>
      <c r="AC49" s="366">
        <v>15</v>
      </c>
      <c r="AD49" s="366">
        <v>20</v>
      </c>
      <c r="AE49" s="366">
        <v>50</v>
      </c>
      <c r="AF49" s="366">
        <v>100</v>
      </c>
      <c r="AG49" s="366">
        <v>200</v>
      </c>
      <c r="AH49" s="366">
        <v>350</v>
      </c>
      <c r="AI49" s="366">
        <v>500</v>
      </c>
      <c r="AJ49" s="366">
        <v>650</v>
      </c>
      <c r="AK49" s="366">
        <v>800</v>
      </c>
      <c r="AL49" s="366">
        <v>1000</v>
      </c>
      <c r="AM49" s="366">
        <v>1200</v>
      </c>
      <c r="AN49" s="366">
        <v>1500</v>
      </c>
      <c r="AO49" s="366">
        <v>1800</v>
      </c>
      <c r="AP49" s="366">
        <v>2100</v>
      </c>
      <c r="AQ49" s="366">
        <v>2500</v>
      </c>
      <c r="AR49" s="366">
        <v>3000</v>
      </c>
    </row>
    <row r="50" spans="1:44" s="17" customFormat="1">
      <c r="A50" s="366">
        <v>49</v>
      </c>
      <c r="B50" s="366">
        <v>48</v>
      </c>
      <c r="C50" s="366" t="s">
        <v>688</v>
      </c>
      <c r="D50" s="366" t="s">
        <v>2156</v>
      </c>
      <c r="E50" s="366" t="s">
        <v>2157</v>
      </c>
      <c r="F50" s="366">
        <v>4</v>
      </c>
      <c r="G50" s="366" t="s">
        <v>2158</v>
      </c>
      <c r="H50" s="366" t="s">
        <v>2159</v>
      </c>
      <c r="I50" s="366" t="s">
        <v>2154</v>
      </c>
      <c r="J50" s="366" t="s">
        <v>1912</v>
      </c>
      <c r="K50" s="366">
        <v>7</v>
      </c>
      <c r="L50" s="366">
        <v>11</v>
      </c>
      <c r="M50" s="366" t="s">
        <v>992</v>
      </c>
      <c r="N50" s="366">
        <v>4</v>
      </c>
      <c r="O50" s="366">
        <v>1</v>
      </c>
      <c r="P50" s="366">
        <v>1</v>
      </c>
      <c r="Q50" s="366">
        <v>2</v>
      </c>
      <c r="R50" s="366">
        <v>2</v>
      </c>
      <c r="S50" s="366">
        <v>3</v>
      </c>
      <c r="T50" s="366">
        <v>3</v>
      </c>
      <c r="U50" s="366">
        <v>4</v>
      </c>
      <c r="V50" s="366">
        <v>5</v>
      </c>
      <c r="W50" s="366">
        <v>6</v>
      </c>
      <c r="X50" s="366">
        <v>7</v>
      </c>
      <c r="Y50" s="366">
        <v>8</v>
      </c>
      <c r="Z50" s="366">
        <v>9</v>
      </c>
      <c r="AA50" s="366">
        <v>11</v>
      </c>
      <c r="AB50" s="366">
        <v>13</v>
      </c>
      <c r="AC50" s="366">
        <v>15</v>
      </c>
      <c r="AD50" s="366">
        <v>20</v>
      </c>
      <c r="AE50" s="366">
        <v>50</v>
      </c>
      <c r="AF50" s="366">
        <v>100</v>
      </c>
      <c r="AG50" s="366">
        <v>200</v>
      </c>
      <c r="AH50" s="366">
        <v>350</v>
      </c>
      <c r="AI50" s="366">
        <v>500</v>
      </c>
      <c r="AJ50" s="366">
        <v>650</v>
      </c>
      <c r="AK50" s="366">
        <v>800</v>
      </c>
      <c r="AL50" s="366">
        <v>1000</v>
      </c>
      <c r="AM50" s="366">
        <v>1200</v>
      </c>
      <c r="AN50" s="366">
        <v>1500</v>
      </c>
      <c r="AO50" s="366">
        <v>1800</v>
      </c>
      <c r="AP50" s="366">
        <v>2100</v>
      </c>
      <c r="AQ50" s="366">
        <v>2500</v>
      </c>
      <c r="AR50" s="366">
        <v>3000</v>
      </c>
    </row>
    <row r="51" spans="1:44" s="17" customFormat="1">
      <c r="A51" s="366">
        <v>50</v>
      </c>
      <c r="B51" s="366">
        <v>49</v>
      </c>
      <c r="C51" s="366" t="s">
        <v>700</v>
      </c>
      <c r="D51" s="366" t="s">
        <v>2160</v>
      </c>
      <c r="E51" s="366" t="s">
        <v>2161</v>
      </c>
      <c r="F51" s="366">
        <v>4</v>
      </c>
      <c r="G51" s="366" t="s">
        <v>2162</v>
      </c>
      <c r="H51" s="366" t="s">
        <v>2163</v>
      </c>
      <c r="I51" s="366" t="s">
        <v>2164</v>
      </c>
      <c r="J51" s="366" t="s">
        <v>1906</v>
      </c>
      <c r="K51" s="366">
        <v>6</v>
      </c>
      <c r="L51" s="366">
        <v>4</v>
      </c>
      <c r="M51" s="366" t="s">
        <v>2165</v>
      </c>
      <c r="N51" s="366">
        <v>4</v>
      </c>
      <c r="O51" s="366">
        <v>100</v>
      </c>
      <c r="P51" s="366">
        <v>250</v>
      </c>
      <c r="Q51" s="366">
        <v>500</v>
      </c>
      <c r="R51" s="366">
        <v>800</v>
      </c>
      <c r="S51" s="366">
        <v>1200</v>
      </c>
      <c r="T51" s="366">
        <v>1700</v>
      </c>
      <c r="U51" s="366">
        <v>2500</v>
      </c>
      <c r="V51" s="366">
        <v>3500</v>
      </c>
      <c r="W51" s="366">
        <v>5000</v>
      </c>
      <c r="X51" s="366">
        <v>7000</v>
      </c>
      <c r="Y51" s="366">
        <v>10000</v>
      </c>
      <c r="Z51" s="366">
        <v>14000</v>
      </c>
      <c r="AA51" s="366">
        <v>20000</v>
      </c>
      <c r="AB51" s="366">
        <v>30000</v>
      </c>
      <c r="AC51" s="366">
        <v>50000</v>
      </c>
      <c r="AD51" s="366">
        <v>20</v>
      </c>
      <c r="AE51" s="366">
        <v>50</v>
      </c>
      <c r="AF51" s="366">
        <v>100</v>
      </c>
      <c r="AG51" s="366">
        <v>200</v>
      </c>
      <c r="AH51" s="366">
        <v>350</v>
      </c>
      <c r="AI51" s="366">
        <v>500</v>
      </c>
      <c r="AJ51" s="366">
        <v>650</v>
      </c>
      <c r="AK51" s="366">
        <v>800</v>
      </c>
      <c r="AL51" s="366">
        <v>1000</v>
      </c>
      <c r="AM51" s="366">
        <v>1200</v>
      </c>
      <c r="AN51" s="366">
        <v>1500</v>
      </c>
      <c r="AO51" s="366">
        <v>1800</v>
      </c>
      <c r="AP51" s="366">
        <v>2100</v>
      </c>
      <c r="AQ51" s="366">
        <v>2500</v>
      </c>
      <c r="AR51" s="366">
        <v>3000</v>
      </c>
    </row>
    <row r="52" spans="1:44" s="17" customFormat="1">
      <c r="A52" s="366">
        <v>51</v>
      </c>
      <c r="B52" s="366">
        <v>50</v>
      </c>
      <c r="C52" s="366" t="s">
        <v>708</v>
      </c>
      <c r="D52" s="366" t="s">
        <v>2166</v>
      </c>
      <c r="E52" s="366" t="s">
        <v>2167</v>
      </c>
      <c r="F52" s="366">
        <v>4</v>
      </c>
      <c r="G52" s="366" t="s">
        <v>2168</v>
      </c>
      <c r="H52" s="366" t="s">
        <v>2169</v>
      </c>
      <c r="I52" s="366" t="s">
        <v>2164</v>
      </c>
      <c r="J52" s="366" t="s">
        <v>1912</v>
      </c>
      <c r="K52" s="366">
        <v>7</v>
      </c>
      <c r="L52" s="366">
        <v>20</v>
      </c>
      <c r="M52" s="366" t="s">
        <v>2170</v>
      </c>
      <c r="N52" s="366">
        <v>4</v>
      </c>
      <c r="O52" s="366">
        <v>100</v>
      </c>
      <c r="P52" s="366">
        <v>250</v>
      </c>
      <c r="Q52" s="366">
        <v>500</v>
      </c>
      <c r="R52" s="366">
        <v>800</v>
      </c>
      <c r="S52" s="366">
        <v>1200</v>
      </c>
      <c r="T52" s="366">
        <v>1700</v>
      </c>
      <c r="U52" s="366">
        <v>2500</v>
      </c>
      <c r="V52" s="366">
        <v>3500</v>
      </c>
      <c r="W52" s="366">
        <v>5000</v>
      </c>
      <c r="X52" s="366">
        <v>7000</v>
      </c>
      <c r="Y52" s="366">
        <v>10000</v>
      </c>
      <c r="Z52" s="366">
        <v>14000</v>
      </c>
      <c r="AA52" s="366">
        <v>20000</v>
      </c>
      <c r="AB52" s="366">
        <v>30000</v>
      </c>
      <c r="AC52" s="366">
        <v>50000</v>
      </c>
      <c r="AD52" s="366">
        <v>20</v>
      </c>
      <c r="AE52" s="366">
        <v>50</v>
      </c>
      <c r="AF52" s="366">
        <v>100</v>
      </c>
      <c r="AG52" s="366">
        <v>200</v>
      </c>
      <c r="AH52" s="366">
        <v>350</v>
      </c>
      <c r="AI52" s="366">
        <v>500</v>
      </c>
      <c r="AJ52" s="366">
        <v>650</v>
      </c>
      <c r="AK52" s="366">
        <v>800</v>
      </c>
      <c r="AL52" s="366">
        <v>1000</v>
      </c>
      <c r="AM52" s="366">
        <v>1200</v>
      </c>
      <c r="AN52" s="366">
        <v>1500</v>
      </c>
      <c r="AO52" s="366">
        <v>1800</v>
      </c>
      <c r="AP52" s="366">
        <v>2100</v>
      </c>
      <c r="AQ52" s="366">
        <v>2500</v>
      </c>
      <c r="AR52" s="366">
        <v>3000</v>
      </c>
    </row>
    <row r="53" spans="1:44" s="17" customFormat="1">
      <c r="A53" s="366">
        <v>52</v>
      </c>
      <c r="B53" s="366">
        <v>51</v>
      </c>
      <c r="C53" s="366" t="s">
        <v>713</v>
      </c>
      <c r="D53" s="366" t="s">
        <v>2171</v>
      </c>
      <c r="E53" s="366" t="s">
        <v>2172</v>
      </c>
      <c r="F53" s="366">
        <v>4</v>
      </c>
      <c r="G53" s="366" t="s">
        <v>2173</v>
      </c>
      <c r="H53" s="366" t="s">
        <v>2174</v>
      </c>
      <c r="I53" s="366" t="s">
        <v>2154</v>
      </c>
      <c r="J53" s="366" t="s">
        <v>1912</v>
      </c>
      <c r="K53" s="366">
        <v>7</v>
      </c>
      <c r="L53" s="366">
        <v>20</v>
      </c>
      <c r="M53" s="366" t="s">
        <v>2175</v>
      </c>
      <c r="N53" s="366">
        <v>4</v>
      </c>
      <c r="O53" s="366">
        <v>1</v>
      </c>
      <c r="P53" s="366">
        <v>1</v>
      </c>
      <c r="Q53" s="366">
        <v>2</v>
      </c>
      <c r="R53" s="366">
        <v>2</v>
      </c>
      <c r="S53" s="366">
        <v>3</v>
      </c>
      <c r="T53" s="366">
        <v>3</v>
      </c>
      <c r="U53" s="366">
        <v>4</v>
      </c>
      <c r="V53" s="366">
        <v>5</v>
      </c>
      <c r="W53" s="366">
        <v>6</v>
      </c>
      <c r="X53" s="366">
        <v>7</v>
      </c>
      <c r="Y53" s="366">
        <v>8</v>
      </c>
      <c r="Z53" s="366">
        <v>9</v>
      </c>
      <c r="AA53" s="366">
        <v>11</v>
      </c>
      <c r="AB53" s="366">
        <v>13</v>
      </c>
      <c r="AC53" s="366">
        <v>15</v>
      </c>
      <c r="AD53" s="366">
        <v>20</v>
      </c>
      <c r="AE53" s="366">
        <v>50</v>
      </c>
      <c r="AF53" s="366">
        <v>100</v>
      </c>
      <c r="AG53" s="366">
        <v>200</v>
      </c>
      <c r="AH53" s="366">
        <v>350</v>
      </c>
      <c r="AI53" s="366">
        <v>500</v>
      </c>
      <c r="AJ53" s="366">
        <v>650</v>
      </c>
      <c r="AK53" s="366">
        <v>800</v>
      </c>
      <c r="AL53" s="366">
        <v>1000</v>
      </c>
      <c r="AM53" s="366">
        <v>1200</v>
      </c>
      <c r="AN53" s="366">
        <v>1500</v>
      </c>
      <c r="AO53" s="366">
        <v>1800</v>
      </c>
      <c r="AP53" s="366">
        <v>2100</v>
      </c>
      <c r="AQ53" s="366">
        <v>2500</v>
      </c>
      <c r="AR53" s="366">
        <v>3000</v>
      </c>
    </row>
    <row r="54" spans="1:44" s="17" customFormat="1">
      <c r="A54" s="366">
        <v>53</v>
      </c>
      <c r="B54" s="366">
        <v>52</v>
      </c>
      <c r="C54" s="366" t="s">
        <v>717</v>
      </c>
      <c r="D54" s="366" t="s">
        <v>2176</v>
      </c>
      <c r="E54" s="366" t="s">
        <v>2177</v>
      </c>
      <c r="F54" s="366">
        <v>4</v>
      </c>
      <c r="G54" s="366" t="s">
        <v>2178</v>
      </c>
      <c r="H54" s="366" t="s">
        <v>2179</v>
      </c>
      <c r="I54" s="366" t="s">
        <v>2148</v>
      </c>
      <c r="J54" s="366" t="s">
        <v>1906</v>
      </c>
      <c r="K54" s="366">
        <v>6</v>
      </c>
      <c r="L54" s="366">
        <v>19</v>
      </c>
      <c r="M54" s="366" t="s">
        <v>2180</v>
      </c>
      <c r="N54" s="366">
        <v>5</v>
      </c>
      <c r="O54" s="366">
        <v>5</v>
      </c>
      <c r="P54" s="366">
        <v>10</v>
      </c>
      <c r="Q54" s="366">
        <v>15</v>
      </c>
      <c r="R54" s="366">
        <v>20</v>
      </c>
      <c r="S54" s="366">
        <v>25</v>
      </c>
      <c r="T54" s="366">
        <v>30</v>
      </c>
      <c r="U54" s="366">
        <v>35</v>
      </c>
      <c r="V54" s="366">
        <v>40</v>
      </c>
      <c r="W54" s="366">
        <v>45</v>
      </c>
      <c r="X54" s="366">
        <v>50</v>
      </c>
      <c r="Y54" s="366">
        <v>55</v>
      </c>
      <c r="Z54" s="366">
        <v>60</v>
      </c>
      <c r="AA54" s="366">
        <v>65</v>
      </c>
      <c r="AB54" s="366">
        <v>70</v>
      </c>
      <c r="AC54" s="366">
        <v>75</v>
      </c>
      <c r="AD54" s="366">
        <v>20</v>
      </c>
      <c r="AE54" s="366">
        <v>50</v>
      </c>
      <c r="AF54" s="366">
        <v>100</v>
      </c>
      <c r="AG54" s="366">
        <v>200</v>
      </c>
      <c r="AH54" s="366">
        <v>350</v>
      </c>
      <c r="AI54" s="366">
        <v>500</v>
      </c>
      <c r="AJ54" s="366">
        <v>650</v>
      </c>
      <c r="AK54" s="366">
        <v>800</v>
      </c>
      <c r="AL54" s="366">
        <v>1000</v>
      </c>
      <c r="AM54" s="366">
        <v>1200</v>
      </c>
      <c r="AN54" s="366">
        <v>1500</v>
      </c>
      <c r="AO54" s="366">
        <v>1800</v>
      </c>
      <c r="AP54" s="366">
        <v>2100</v>
      </c>
      <c r="AQ54" s="366">
        <v>2500</v>
      </c>
      <c r="AR54" s="366">
        <v>3000</v>
      </c>
    </row>
    <row r="55" spans="1:44" s="17" customFormat="1">
      <c r="A55" s="366">
        <v>54</v>
      </c>
      <c r="B55" s="366">
        <v>53</v>
      </c>
      <c r="C55" s="366" t="s">
        <v>721</v>
      </c>
      <c r="D55" s="366" t="s">
        <v>2181</v>
      </c>
      <c r="E55" s="366" t="s">
        <v>2182</v>
      </c>
      <c r="F55" s="366">
        <v>4</v>
      </c>
      <c r="G55" s="366" t="s">
        <v>2183</v>
      </c>
      <c r="H55" s="366" t="s">
        <v>2184</v>
      </c>
      <c r="I55" s="366" t="s">
        <v>2164</v>
      </c>
      <c r="J55" s="366" t="s">
        <v>1912</v>
      </c>
      <c r="K55" s="366">
        <v>7</v>
      </c>
      <c r="L55" s="366">
        <v>20</v>
      </c>
      <c r="M55" s="366" t="s">
        <v>2185</v>
      </c>
      <c r="N55" s="366">
        <v>5</v>
      </c>
      <c r="O55" s="366">
        <v>100</v>
      </c>
      <c r="P55" s="366">
        <v>250</v>
      </c>
      <c r="Q55" s="366">
        <v>500</v>
      </c>
      <c r="R55" s="366">
        <v>800</v>
      </c>
      <c r="S55" s="366">
        <v>1200</v>
      </c>
      <c r="T55" s="366">
        <v>1700</v>
      </c>
      <c r="U55" s="366">
        <v>2500</v>
      </c>
      <c r="V55" s="366">
        <v>3500</v>
      </c>
      <c r="W55" s="366">
        <v>5000</v>
      </c>
      <c r="X55" s="366">
        <v>7000</v>
      </c>
      <c r="Y55" s="366">
        <v>10000</v>
      </c>
      <c r="Z55" s="366">
        <v>14000</v>
      </c>
      <c r="AA55" s="366">
        <v>20000</v>
      </c>
      <c r="AB55" s="366">
        <v>30000</v>
      </c>
      <c r="AC55" s="366">
        <v>50000</v>
      </c>
      <c r="AD55" s="366">
        <v>20</v>
      </c>
      <c r="AE55" s="366">
        <v>50</v>
      </c>
      <c r="AF55" s="366">
        <v>100</v>
      </c>
      <c r="AG55" s="366">
        <v>200</v>
      </c>
      <c r="AH55" s="366">
        <v>350</v>
      </c>
      <c r="AI55" s="366">
        <v>500</v>
      </c>
      <c r="AJ55" s="366">
        <v>650</v>
      </c>
      <c r="AK55" s="366">
        <v>800</v>
      </c>
      <c r="AL55" s="366">
        <v>1000</v>
      </c>
      <c r="AM55" s="366">
        <v>1200</v>
      </c>
      <c r="AN55" s="366">
        <v>1500</v>
      </c>
      <c r="AO55" s="366">
        <v>1800</v>
      </c>
      <c r="AP55" s="366">
        <v>2100</v>
      </c>
      <c r="AQ55" s="366">
        <v>2500</v>
      </c>
      <c r="AR55" s="366">
        <v>3000</v>
      </c>
    </row>
    <row r="56" spans="1:44" s="17" customFormat="1">
      <c r="A56" s="366">
        <v>55</v>
      </c>
      <c r="B56" s="366">
        <v>54</v>
      </c>
      <c r="C56" s="366" t="s">
        <v>726</v>
      </c>
      <c r="D56" s="366" t="s">
        <v>2186</v>
      </c>
      <c r="E56" s="366" t="s">
        <v>2187</v>
      </c>
      <c r="F56" s="366">
        <v>4</v>
      </c>
      <c r="G56" s="366" t="s">
        <v>2188</v>
      </c>
      <c r="H56" s="366" t="s">
        <v>2189</v>
      </c>
      <c r="I56" s="366" t="s">
        <v>2164</v>
      </c>
      <c r="J56" s="366" t="s">
        <v>1906</v>
      </c>
      <c r="K56" s="366">
        <v>6</v>
      </c>
      <c r="L56" s="366">
        <v>19</v>
      </c>
      <c r="M56" s="366" t="s">
        <v>2190</v>
      </c>
      <c r="N56" s="366">
        <v>5</v>
      </c>
      <c r="O56" s="366">
        <v>100</v>
      </c>
      <c r="P56" s="366">
        <v>250</v>
      </c>
      <c r="Q56" s="366">
        <v>500</v>
      </c>
      <c r="R56" s="366">
        <v>800</v>
      </c>
      <c r="S56" s="366">
        <v>1200</v>
      </c>
      <c r="T56" s="366">
        <v>1700</v>
      </c>
      <c r="U56" s="366">
        <v>2500</v>
      </c>
      <c r="V56" s="366">
        <v>3500</v>
      </c>
      <c r="W56" s="366">
        <v>5000</v>
      </c>
      <c r="X56" s="366">
        <v>7000</v>
      </c>
      <c r="Y56" s="366">
        <v>10000</v>
      </c>
      <c r="Z56" s="366">
        <v>14000</v>
      </c>
      <c r="AA56" s="366">
        <v>20000</v>
      </c>
      <c r="AB56" s="366">
        <v>30000</v>
      </c>
      <c r="AC56" s="366">
        <v>50000</v>
      </c>
      <c r="AD56" s="366">
        <v>20</v>
      </c>
      <c r="AE56" s="366">
        <v>50</v>
      </c>
      <c r="AF56" s="366">
        <v>100</v>
      </c>
      <c r="AG56" s="366">
        <v>200</v>
      </c>
      <c r="AH56" s="366">
        <v>350</v>
      </c>
      <c r="AI56" s="366">
        <v>500</v>
      </c>
      <c r="AJ56" s="366">
        <v>650</v>
      </c>
      <c r="AK56" s="366">
        <v>800</v>
      </c>
      <c r="AL56" s="366">
        <v>1000</v>
      </c>
      <c r="AM56" s="366">
        <v>1200</v>
      </c>
      <c r="AN56" s="366">
        <v>1500</v>
      </c>
      <c r="AO56" s="366">
        <v>1800</v>
      </c>
      <c r="AP56" s="366">
        <v>2100</v>
      </c>
      <c r="AQ56" s="366">
        <v>2500</v>
      </c>
      <c r="AR56" s="366">
        <v>3000</v>
      </c>
    </row>
    <row r="57" spans="1:44" s="17" customFormat="1">
      <c r="A57" s="366">
        <v>56</v>
      </c>
      <c r="B57" s="366">
        <v>55</v>
      </c>
      <c r="C57" s="366" t="s">
        <v>730</v>
      </c>
      <c r="D57" s="366" t="s">
        <v>2191</v>
      </c>
      <c r="E57" s="366" t="s">
        <v>2192</v>
      </c>
      <c r="F57" s="366">
        <v>4</v>
      </c>
      <c r="G57" s="366" t="s">
        <v>2193</v>
      </c>
      <c r="H57" s="366" t="s">
        <v>2194</v>
      </c>
      <c r="I57" s="366" t="s">
        <v>2154</v>
      </c>
      <c r="J57" s="366" t="s">
        <v>1912</v>
      </c>
      <c r="K57" s="366">
        <v>7</v>
      </c>
      <c r="L57" s="366">
        <v>14</v>
      </c>
      <c r="M57" s="366" t="s">
        <v>2195</v>
      </c>
      <c r="N57" s="366">
        <v>5</v>
      </c>
      <c r="O57" s="366">
        <v>1</v>
      </c>
      <c r="P57" s="366">
        <v>1</v>
      </c>
      <c r="Q57" s="366">
        <v>2</v>
      </c>
      <c r="R57" s="366">
        <v>2</v>
      </c>
      <c r="S57" s="366">
        <v>3</v>
      </c>
      <c r="T57" s="366">
        <v>3</v>
      </c>
      <c r="U57" s="366">
        <v>4</v>
      </c>
      <c r="V57" s="366">
        <v>5</v>
      </c>
      <c r="W57" s="366">
        <v>6</v>
      </c>
      <c r="X57" s="366">
        <v>7</v>
      </c>
      <c r="Y57" s="366">
        <v>8</v>
      </c>
      <c r="Z57" s="366">
        <v>9</v>
      </c>
      <c r="AA57" s="366">
        <v>11</v>
      </c>
      <c r="AB57" s="366">
        <v>13</v>
      </c>
      <c r="AC57" s="366">
        <v>15</v>
      </c>
      <c r="AD57" s="366">
        <v>20</v>
      </c>
      <c r="AE57" s="366">
        <v>50</v>
      </c>
      <c r="AF57" s="366">
        <v>100</v>
      </c>
      <c r="AG57" s="366">
        <v>200</v>
      </c>
      <c r="AH57" s="366">
        <v>350</v>
      </c>
      <c r="AI57" s="366">
        <v>500</v>
      </c>
      <c r="AJ57" s="366">
        <v>650</v>
      </c>
      <c r="AK57" s="366">
        <v>800</v>
      </c>
      <c r="AL57" s="366">
        <v>1000</v>
      </c>
      <c r="AM57" s="366">
        <v>1200</v>
      </c>
      <c r="AN57" s="366">
        <v>1500</v>
      </c>
      <c r="AO57" s="366">
        <v>1800</v>
      </c>
      <c r="AP57" s="366">
        <v>2100</v>
      </c>
      <c r="AQ57" s="366">
        <v>2500</v>
      </c>
      <c r="AR57" s="366">
        <v>3000</v>
      </c>
    </row>
    <row r="58" spans="1:44" s="17" customFormat="1">
      <c r="A58" s="366">
        <v>57</v>
      </c>
      <c r="B58" s="366">
        <v>56</v>
      </c>
      <c r="C58" s="366" t="s">
        <v>739</v>
      </c>
      <c r="D58" s="366" t="s">
        <v>2196</v>
      </c>
      <c r="E58" s="366" t="s">
        <v>2197</v>
      </c>
      <c r="F58" s="366">
        <v>4</v>
      </c>
      <c r="G58" s="366" t="s">
        <v>2198</v>
      </c>
      <c r="H58" s="366" t="s">
        <v>2199</v>
      </c>
      <c r="I58" s="366" t="s">
        <v>2148</v>
      </c>
      <c r="J58" s="366" t="s">
        <v>1906</v>
      </c>
      <c r="K58" s="366">
        <v>6</v>
      </c>
      <c r="L58" s="366">
        <v>3</v>
      </c>
      <c r="M58" s="366" t="s">
        <v>2200</v>
      </c>
      <c r="N58" s="366">
        <v>5</v>
      </c>
      <c r="O58" s="366">
        <v>5</v>
      </c>
      <c r="P58" s="366">
        <v>10</v>
      </c>
      <c r="Q58" s="366">
        <v>15</v>
      </c>
      <c r="R58" s="366">
        <v>20</v>
      </c>
      <c r="S58" s="366">
        <v>25</v>
      </c>
      <c r="T58" s="366">
        <v>30</v>
      </c>
      <c r="U58" s="366">
        <v>35</v>
      </c>
      <c r="V58" s="366">
        <v>40</v>
      </c>
      <c r="W58" s="366">
        <v>45</v>
      </c>
      <c r="X58" s="366">
        <v>50</v>
      </c>
      <c r="Y58" s="366">
        <v>55</v>
      </c>
      <c r="Z58" s="366">
        <v>60</v>
      </c>
      <c r="AA58" s="366">
        <v>65</v>
      </c>
      <c r="AB58" s="366">
        <v>70</v>
      </c>
      <c r="AC58" s="366">
        <v>75</v>
      </c>
      <c r="AD58" s="366">
        <v>20</v>
      </c>
      <c r="AE58" s="366">
        <v>50</v>
      </c>
      <c r="AF58" s="366">
        <v>100</v>
      </c>
      <c r="AG58" s="366">
        <v>200</v>
      </c>
      <c r="AH58" s="366">
        <v>350</v>
      </c>
      <c r="AI58" s="366">
        <v>500</v>
      </c>
      <c r="AJ58" s="366">
        <v>650</v>
      </c>
      <c r="AK58" s="366">
        <v>800</v>
      </c>
      <c r="AL58" s="366">
        <v>1000</v>
      </c>
      <c r="AM58" s="366">
        <v>1200</v>
      </c>
      <c r="AN58" s="366">
        <v>1500</v>
      </c>
      <c r="AO58" s="366">
        <v>1800</v>
      </c>
      <c r="AP58" s="366">
        <v>2100</v>
      </c>
      <c r="AQ58" s="366">
        <v>2500</v>
      </c>
      <c r="AR58" s="366">
        <v>3000</v>
      </c>
    </row>
    <row r="59" spans="1:44" s="17" customFormat="1">
      <c r="A59" s="366">
        <v>58</v>
      </c>
      <c r="B59" s="366">
        <v>57</v>
      </c>
      <c r="C59" s="366" t="s">
        <v>742</v>
      </c>
      <c r="D59" s="366" t="s">
        <v>2201</v>
      </c>
      <c r="E59" s="366" t="s">
        <v>2202</v>
      </c>
      <c r="F59" s="366">
        <v>4</v>
      </c>
      <c r="G59" s="366" t="s">
        <v>2203</v>
      </c>
      <c r="H59" s="366" t="s">
        <v>2204</v>
      </c>
      <c r="I59" s="366" t="s">
        <v>2148</v>
      </c>
      <c r="J59" s="366" t="s">
        <v>1906</v>
      </c>
      <c r="K59" s="366">
        <v>6</v>
      </c>
      <c r="L59" s="366">
        <v>3</v>
      </c>
      <c r="M59" s="366" t="s">
        <v>2205</v>
      </c>
      <c r="N59" s="366">
        <v>5</v>
      </c>
      <c r="O59" s="366">
        <v>5</v>
      </c>
      <c r="P59" s="366">
        <v>10</v>
      </c>
      <c r="Q59" s="366">
        <v>15</v>
      </c>
      <c r="R59" s="366">
        <v>20</v>
      </c>
      <c r="S59" s="366">
        <v>25</v>
      </c>
      <c r="T59" s="366">
        <v>30</v>
      </c>
      <c r="U59" s="366">
        <v>35</v>
      </c>
      <c r="V59" s="366">
        <v>40</v>
      </c>
      <c r="W59" s="366">
        <v>45</v>
      </c>
      <c r="X59" s="366">
        <v>50</v>
      </c>
      <c r="Y59" s="366">
        <v>55</v>
      </c>
      <c r="Z59" s="366">
        <v>60</v>
      </c>
      <c r="AA59" s="366">
        <v>65</v>
      </c>
      <c r="AB59" s="366">
        <v>70</v>
      </c>
      <c r="AC59" s="366">
        <v>75</v>
      </c>
      <c r="AD59" s="366">
        <v>20</v>
      </c>
      <c r="AE59" s="366">
        <v>50</v>
      </c>
      <c r="AF59" s="366">
        <v>100</v>
      </c>
      <c r="AG59" s="366">
        <v>200</v>
      </c>
      <c r="AH59" s="366">
        <v>350</v>
      </c>
      <c r="AI59" s="366">
        <v>500</v>
      </c>
      <c r="AJ59" s="366">
        <v>650</v>
      </c>
      <c r="AK59" s="366">
        <v>800</v>
      </c>
      <c r="AL59" s="366">
        <v>1000</v>
      </c>
      <c r="AM59" s="366">
        <v>1200</v>
      </c>
      <c r="AN59" s="366">
        <v>1500</v>
      </c>
      <c r="AO59" s="366">
        <v>1800</v>
      </c>
      <c r="AP59" s="366">
        <v>2100</v>
      </c>
      <c r="AQ59" s="366">
        <v>2500</v>
      </c>
      <c r="AR59" s="366">
        <v>3000</v>
      </c>
    </row>
    <row r="61" spans="1:44">
      <c r="C61" s="335"/>
    </row>
    <row r="62" spans="1:44">
      <c r="C62" s="335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50" activePane="bottomLeft" state="frozen"/>
      <selection pane="bottomLeft" activeCell="F59" sqref="F59"/>
    </sheetView>
  </sheetViews>
  <sheetFormatPr defaultRowHeight="16.5"/>
  <cols>
    <col min="1" max="1" width="18" style="205" bestFit="1" customWidth="1"/>
    <col min="2" max="2" width="11.625" style="197" bestFit="1" customWidth="1"/>
    <col min="3" max="3" width="30.625" style="206" bestFit="1" customWidth="1"/>
    <col min="4" max="4" width="38.125" style="197" bestFit="1" customWidth="1"/>
    <col min="5" max="5" width="12.375" style="205" bestFit="1" customWidth="1"/>
    <col min="6" max="6" width="11.875" style="205" bestFit="1" customWidth="1"/>
    <col min="7" max="7" width="5.5" style="205" bestFit="1" customWidth="1"/>
    <col min="8" max="8" width="5.5" style="205" customWidth="1"/>
    <col min="9" max="9" width="8.875" style="197" bestFit="1" customWidth="1"/>
    <col min="10" max="10" width="37.625" style="197" bestFit="1" customWidth="1"/>
    <col min="11" max="11" width="33.875" style="197" bestFit="1" customWidth="1"/>
    <col min="12" max="12" width="9" style="197"/>
    <col min="13" max="13" width="34" style="197" bestFit="1" customWidth="1"/>
    <col min="14" max="14" width="5.875" style="197" bestFit="1" customWidth="1"/>
    <col min="15" max="15" width="6.875" style="197" bestFit="1" customWidth="1"/>
    <col min="16" max="16" width="3.875" style="197" bestFit="1" customWidth="1"/>
    <col min="17" max="16384" width="9" style="197"/>
  </cols>
  <sheetData>
    <row r="1" spans="1:16" s="189" customFormat="1">
      <c r="A1" s="188" t="s">
        <v>459</v>
      </c>
      <c r="B1" s="189" t="s">
        <v>286</v>
      </c>
      <c r="C1" s="190" t="s">
        <v>290</v>
      </c>
      <c r="D1" s="189" t="s">
        <v>287</v>
      </c>
      <c r="E1" s="188" t="s">
        <v>288</v>
      </c>
      <c r="F1" s="188" t="s">
        <v>425</v>
      </c>
      <c r="G1" s="188" t="s">
        <v>456</v>
      </c>
      <c r="H1" s="209" t="e">
        <f t="shared" ref="H1:H64" si="0">G1/G$106</f>
        <v>#VALUE!</v>
      </c>
    </row>
    <row r="2" spans="1:16" ht="66">
      <c r="A2" s="191"/>
      <c r="B2" s="192" t="s">
        <v>285</v>
      </c>
      <c r="C2" s="193" t="s">
        <v>289</v>
      </c>
      <c r="D2" s="194" t="s">
        <v>426</v>
      </c>
      <c r="E2" s="191" t="s">
        <v>284</v>
      </c>
      <c r="F2" s="195">
        <v>32500</v>
      </c>
      <c r="G2" s="196">
        <v>100</v>
      </c>
      <c r="H2" s="209">
        <f t="shared" si="0"/>
        <v>47.199999999999996</v>
      </c>
      <c r="K2" s="198" t="s">
        <v>322</v>
      </c>
    </row>
    <row r="3" spans="1:16" ht="66" customHeight="1">
      <c r="A3" s="191" t="s">
        <v>474</v>
      </c>
      <c r="B3" s="192" t="s">
        <v>285</v>
      </c>
      <c r="C3" s="193" t="s">
        <v>291</v>
      </c>
      <c r="D3" s="192" t="s">
        <v>292</v>
      </c>
      <c r="E3" s="192">
        <v>7700</v>
      </c>
      <c r="F3" s="195"/>
      <c r="G3" s="196">
        <v>100</v>
      </c>
      <c r="H3" s="209">
        <f t="shared" si="0"/>
        <v>47.199999999999996</v>
      </c>
      <c r="K3" s="199" t="s">
        <v>418</v>
      </c>
    </row>
    <row r="4" spans="1:16" s="201" customFormat="1" ht="16.5" customHeight="1">
      <c r="A4" s="200"/>
      <c r="C4" s="202"/>
      <c r="E4" s="203"/>
      <c r="F4" s="203"/>
      <c r="H4" s="209">
        <f t="shared" si="0"/>
        <v>0</v>
      </c>
      <c r="K4" s="204"/>
    </row>
    <row r="5" spans="1:16" ht="67.5">
      <c r="A5" s="205" t="s">
        <v>1553</v>
      </c>
      <c r="B5" s="197" t="s">
        <v>1554</v>
      </c>
      <c r="C5" s="206" t="s">
        <v>1555</v>
      </c>
      <c r="D5" s="199" t="s">
        <v>1556</v>
      </c>
      <c r="E5" s="225">
        <v>1100</v>
      </c>
      <c r="G5" s="209"/>
      <c r="H5" s="209">
        <f t="shared" si="0"/>
        <v>0</v>
      </c>
      <c r="I5" s="197" t="s">
        <v>353</v>
      </c>
      <c r="J5" s="199" t="s">
        <v>416</v>
      </c>
      <c r="K5" s="207" t="s">
        <v>429</v>
      </c>
    </row>
    <row r="6" spans="1:16" ht="66">
      <c r="H6" s="209">
        <f t="shared" si="0"/>
        <v>0</v>
      </c>
      <c r="I6" s="197" t="s">
        <v>354</v>
      </c>
      <c r="J6" s="199" t="s">
        <v>415</v>
      </c>
      <c r="K6" s="199"/>
      <c r="M6" s="199" t="s">
        <v>428</v>
      </c>
      <c r="N6" s="208">
        <v>4400</v>
      </c>
      <c r="O6" s="208">
        <v>37500</v>
      </c>
      <c r="P6" s="209">
        <f>O6/N6</f>
        <v>8.5227272727272734</v>
      </c>
    </row>
    <row r="7" spans="1:16" ht="66">
      <c r="A7" s="194" t="s">
        <v>473</v>
      </c>
      <c r="B7" s="194" t="s">
        <v>285</v>
      </c>
      <c r="C7" s="194" t="s">
        <v>549</v>
      </c>
      <c r="D7" s="194" t="s">
        <v>559</v>
      </c>
      <c r="E7" s="192">
        <v>3300</v>
      </c>
      <c r="F7" s="210">
        <v>46500</v>
      </c>
      <c r="G7" s="209">
        <f>F7/E7</f>
        <v>14.090909090909092</v>
      </c>
      <c r="H7" s="209">
        <f t="shared" si="0"/>
        <v>6.6509090909090913</v>
      </c>
      <c r="I7" s="199" t="s">
        <v>548</v>
      </c>
      <c r="J7" s="197" t="s">
        <v>487</v>
      </c>
      <c r="M7" s="199" t="s">
        <v>427</v>
      </c>
      <c r="N7" s="208">
        <v>5900</v>
      </c>
      <c r="O7" s="208">
        <v>45000</v>
      </c>
      <c r="P7" s="209">
        <f>O7/N7</f>
        <v>7.6271186440677967</v>
      </c>
    </row>
    <row r="8" spans="1:16" ht="66" customHeight="1">
      <c r="E8" s="211"/>
      <c r="H8" s="209">
        <f t="shared" si="0"/>
        <v>0</v>
      </c>
      <c r="I8" s="197" t="s">
        <v>355</v>
      </c>
      <c r="J8" s="197" t="s">
        <v>385</v>
      </c>
    </row>
    <row r="9" spans="1:16" ht="66">
      <c r="A9" s="194" t="s">
        <v>510</v>
      </c>
      <c r="B9" s="194" t="s">
        <v>285</v>
      </c>
      <c r="C9" s="194" t="s">
        <v>488</v>
      </c>
      <c r="D9" s="194" t="s">
        <v>560</v>
      </c>
      <c r="E9" s="194">
        <v>4400</v>
      </c>
      <c r="F9" s="195">
        <v>63000</v>
      </c>
      <c r="G9" s="209">
        <f>F9/E9</f>
        <v>14.318181818181818</v>
      </c>
      <c r="H9" s="209">
        <f t="shared" si="0"/>
        <v>6.7581818181818178</v>
      </c>
      <c r="I9" s="199" t="s">
        <v>356</v>
      </c>
      <c r="J9" s="212" t="s">
        <v>486</v>
      </c>
      <c r="M9" s="213" t="s">
        <v>472</v>
      </c>
      <c r="N9" s="208">
        <v>6900</v>
      </c>
      <c r="O9" s="208">
        <v>57000</v>
      </c>
      <c r="P9" s="209">
        <f>O9/N9</f>
        <v>8.2608695652173907</v>
      </c>
    </row>
    <row r="10" spans="1:16" ht="20.100000000000001" customHeight="1">
      <c r="A10" s="486" t="s">
        <v>511</v>
      </c>
      <c r="B10" s="486" t="s">
        <v>285</v>
      </c>
      <c r="C10" s="486" t="s">
        <v>489</v>
      </c>
      <c r="D10" s="486" t="s">
        <v>561</v>
      </c>
      <c r="E10" s="486">
        <v>5500</v>
      </c>
      <c r="F10" s="487">
        <v>78000</v>
      </c>
      <c r="G10" s="485">
        <f t="shared" ref="G10:G19" si="1">F10/E10</f>
        <v>14.181818181818182</v>
      </c>
      <c r="H10" s="209">
        <f t="shared" si="0"/>
        <v>6.6938181818181812</v>
      </c>
      <c r="I10" s="197" t="s">
        <v>357</v>
      </c>
      <c r="J10" s="214" t="s">
        <v>485</v>
      </c>
    </row>
    <row r="11" spans="1:16" ht="20.100000000000001" customHeight="1">
      <c r="A11" s="486"/>
      <c r="B11" s="486"/>
      <c r="C11" s="486"/>
      <c r="D11" s="486"/>
      <c r="E11" s="486"/>
      <c r="F11" s="487"/>
      <c r="G11" s="485"/>
      <c r="H11" s="209">
        <f t="shared" si="0"/>
        <v>0</v>
      </c>
      <c r="I11" s="197" t="s">
        <v>358</v>
      </c>
      <c r="J11" s="214" t="s">
        <v>383</v>
      </c>
    </row>
    <row r="12" spans="1:16">
      <c r="A12" s="486"/>
      <c r="B12" s="486"/>
      <c r="C12" s="486"/>
      <c r="D12" s="486"/>
      <c r="E12" s="486"/>
      <c r="F12" s="487"/>
      <c r="G12" s="485"/>
      <c r="H12" s="209">
        <f t="shared" si="0"/>
        <v>0</v>
      </c>
      <c r="I12" s="197" t="s">
        <v>359</v>
      </c>
      <c r="J12" s="215" t="s">
        <v>484</v>
      </c>
    </row>
    <row r="13" spans="1:16">
      <c r="A13" s="486"/>
      <c r="B13" s="486"/>
      <c r="C13" s="486"/>
      <c r="D13" s="486"/>
      <c r="E13" s="486"/>
      <c r="F13" s="487"/>
      <c r="G13" s="485"/>
      <c r="H13" s="209">
        <f t="shared" si="0"/>
        <v>0</v>
      </c>
      <c r="I13" s="199" t="s">
        <v>360</v>
      </c>
      <c r="J13" s="214" t="s">
        <v>384</v>
      </c>
    </row>
    <row r="14" spans="1:16" ht="66" customHeight="1">
      <c r="A14" s="194" t="s">
        <v>512</v>
      </c>
      <c r="B14" s="194" t="s">
        <v>285</v>
      </c>
      <c r="C14" s="194" t="s">
        <v>490</v>
      </c>
      <c r="D14" s="194" t="s">
        <v>562</v>
      </c>
      <c r="E14" s="194">
        <v>7700</v>
      </c>
      <c r="F14" s="195">
        <v>108000</v>
      </c>
      <c r="G14" s="209">
        <f t="shared" si="1"/>
        <v>14.025974025974026</v>
      </c>
      <c r="H14" s="209">
        <f t="shared" si="0"/>
        <v>6.6202597402597396</v>
      </c>
      <c r="I14" s="199" t="s">
        <v>361</v>
      </c>
      <c r="J14" s="214" t="s">
        <v>386</v>
      </c>
    </row>
    <row r="15" spans="1:16" ht="66" customHeight="1">
      <c r="A15" s="194" t="s">
        <v>513</v>
      </c>
      <c r="B15" s="194" t="s">
        <v>285</v>
      </c>
      <c r="C15" s="194" t="s">
        <v>491</v>
      </c>
      <c r="D15" s="194" t="s">
        <v>479</v>
      </c>
      <c r="E15" s="194">
        <v>7700</v>
      </c>
      <c r="F15" s="195">
        <v>105000</v>
      </c>
      <c r="G15" s="209">
        <f t="shared" si="1"/>
        <v>13.636363636363637</v>
      </c>
      <c r="H15" s="209">
        <f t="shared" si="0"/>
        <v>6.4363636363636365</v>
      </c>
      <c r="I15" s="199" t="s">
        <v>362</v>
      </c>
      <c r="J15" s="216" t="s">
        <v>467</v>
      </c>
    </row>
    <row r="16" spans="1:16" ht="66" customHeight="1">
      <c r="A16" s="197"/>
      <c r="C16" s="197"/>
      <c r="E16" s="217"/>
      <c r="H16" s="209">
        <f t="shared" si="0"/>
        <v>0</v>
      </c>
      <c r="I16" s="197" t="s">
        <v>363</v>
      </c>
      <c r="J16" s="215" t="s">
        <v>267</v>
      </c>
    </row>
    <row r="17" spans="1:16" ht="66" customHeight="1">
      <c r="A17" s="194" t="s">
        <v>514</v>
      </c>
      <c r="B17" s="194" t="s">
        <v>285</v>
      </c>
      <c r="C17" s="194" t="s">
        <v>563</v>
      </c>
      <c r="D17" s="194" t="s">
        <v>550</v>
      </c>
      <c r="E17" s="194">
        <v>7700</v>
      </c>
      <c r="F17" s="195">
        <v>102500</v>
      </c>
      <c r="G17" s="209">
        <f>F17/E17</f>
        <v>13.311688311688311</v>
      </c>
      <c r="H17" s="209">
        <f t="shared" si="0"/>
        <v>6.2831168831168824</v>
      </c>
      <c r="I17" s="199" t="s">
        <v>364</v>
      </c>
      <c r="J17" s="214" t="s">
        <v>387</v>
      </c>
      <c r="M17" s="213" t="s">
        <v>471</v>
      </c>
      <c r="N17" s="208">
        <v>7900</v>
      </c>
      <c r="O17" s="208">
        <v>67500</v>
      </c>
      <c r="P17" s="209">
        <f>O17/N17</f>
        <v>8.5443037974683538</v>
      </c>
    </row>
    <row r="18" spans="1:16" ht="66" customHeight="1">
      <c r="A18" s="194" t="s">
        <v>515</v>
      </c>
      <c r="B18" s="194" t="s">
        <v>285</v>
      </c>
      <c r="C18" s="194" t="s">
        <v>492</v>
      </c>
      <c r="D18" s="194" t="s">
        <v>551</v>
      </c>
      <c r="E18" s="194">
        <v>7700</v>
      </c>
      <c r="F18" s="195">
        <v>106000</v>
      </c>
      <c r="G18" s="209">
        <f t="shared" si="1"/>
        <v>13.766233766233766</v>
      </c>
      <c r="H18" s="209">
        <f t="shared" si="0"/>
        <v>6.4976623376623373</v>
      </c>
      <c r="I18" s="199" t="s">
        <v>365</v>
      </c>
      <c r="J18" s="214" t="s">
        <v>388</v>
      </c>
    </row>
    <row r="19" spans="1:16" ht="66" customHeight="1">
      <c r="A19" s="194" t="s">
        <v>516</v>
      </c>
      <c r="B19" s="194" t="s">
        <v>285</v>
      </c>
      <c r="C19" s="194" t="s">
        <v>493</v>
      </c>
      <c r="D19" s="194" t="s">
        <v>552</v>
      </c>
      <c r="E19" s="194">
        <v>7700</v>
      </c>
      <c r="F19" s="195">
        <v>102500</v>
      </c>
      <c r="G19" s="209">
        <f t="shared" si="1"/>
        <v>13.311688311688311</v>
      </c>
      <c r="H19" s="209">
        <f t="shared" si="0"/>
        <v>6.2831168831168824</v>
      </c>
      <c r="I19" s="199" t="s">
        <v>366</v>
      </c>
      <c r="J19" s="214" t="s">
        <v>389</v>
      </c>
      <c r="K19" s="198"/>
    </row>
    <row r="20" spans="1:16" ht="66" customHeight="1">
      <c r="A20" s="194" t="s">
        <v>517</v>
      </c>
      <c r="B20" s="194" t="s">
        <v>285</v>
      </c>
      <c r="C20" s="194" t="s">
        <v>494</v>
      </c>
      <c r="D20" s="194" t="s">
        <v>553</v>
      </c>
      <c r="E20" s="194">
        <v>7700</v>
      </c>
      <c r="F20" s="195">
        <v>102500</v>
      </c>
      <c r="G20" s="209">
        <f t="shared" ref="G20:G24" si="2">F20/E20</f>
        <v>13.311688311688311</v>
      </c>
      <c r="H20" s="209">
        <f t="shared" si="0"/>
        <v>6.2831168831168824</v>
      </c>
      <c r="I20" s="199" t="s">
        <v>367</v>
      </c>
      <c r="J20" s="216" t="s">
        <v>468</v>
      </c>
    </row>
    <row r="21" spans="1:16" ht="66" customHeight="1">
      <c r="A21" s="194" t="s">
        <v>518</v>
      </c>
      <c r="B21" s="194" t="s">
        <v>285</v>
      </c>
      <c r="C21" s="194" t="s">
        <v>495</v>
      </c>
      <c r="D21" s="194" t="s">
        <v>469</v>
      </c>
      <c r="E21" s="194">
        <v>7700</v>
      </c>
      <c r="F21" s="195">
        <v>105000</v>
      </c>
      <c r="G21" s="209">
        <f t="shared" si="2"/>
        <v>13.636363636363637</v>
      </c>
      <c r="H21" s="209">
        <f t="shared" si="0"/>
        <v>6.4363636363636365</v>
      </c>
      <c r="I21" s="199" t="s">
        <v>368</v>
      </c>
      <c r="J21" s="214" t="s">
        <v>390</v>
      </c>
    </row>
    <row r="22" spans="1:16" ht="66" customHeight="1">
      <c r="A22" s="194" t="s">
        <v>519</v>
      </c>
      <c r="B22" s="194" t="s">
        <v>285</v>
      </c>
      <c r="C22" s="194" t="s">
        <v>496</v>
      </c>
      <c r="D22" s="194" t="s">
        <v>554</v>
      </c>
      <c r="E22" s="194">
        <v>9900</v>
      </c>
      <c r="F22" s="195">
        <v>132000</v>
      </c>
      <c r="G22" s="209">
        <f t="shared" si="2"/>
        <v>13.333333333333334</v>
      </c>
      <c r="H22" s="209">
        <f t="shared" si="0"/>
        <v>6.293333333333333</v>
      </c>
      <c r="I22" s="199" t="s">
        <v>369</v>
      </c>
      <c r="J22" s="214" t="s">
        <v>391</v>
      </c>
    </row>
    <row r="23" spans="1:16" ht="66" customHeight="1">
      <c r="A23" s="194" t="s">
        <v>520</v>
      </c>
      <c r="B23" s="194" t="s">
        <v>285</v>
      </c>
      <c r="C23" s="194" t="s">
        <v>497</v>
      </c>
      <c r="D23" s="194" t="s">
        <v>555</v>
      </c>
      <c r="E23" s="194">
        <v>9900</v>
      </c>
      <c r="F23" s="195">
        <v>132000</v>
      </c>
      <c r="G23" s="209">
        <f t="shared" si="2"/>
        <v>13.333333333333334</v>
      </c>
      <c r="H23" s="209">
        <f t="shared" si="0"/>
        <v>6.293333333333333</v>
      </c>
      <c r="I23" s="199" t="s">
        <v>370</v>
      </c>
      <c r="J23" s="214" t="s">
        <v>392</v>
      </c>
    </row>
    <row r="24" spans="1:16" ht="66" customHeight="1">
      <c r="A24" s="194" t="s">
        <v>521</v>
      </c>
      <c r="B24" s="194" t="s">
        <v>285</v>
      </c>
      <c r="C24" s="194" t="s">
        <v>498</v>
      </c>
      <c r="D24" s="194" t="s">
        <v>556</v>
      </c>
      <c r="E24" s="194">
        <v>9900</v>
      </c>
      <c r="F24" s="195">
        <v>130000</v>
      </c>
      <c r="G24" s="209">
        <f t="shared" si="2"/>
        <v>13.131313131313131</v>
      </c>
      <c r="H24" s="209">
        <f t="shared" si="0"/>
        <v>6.1979797979797979</v>
      </c>
      <c r="I24" s="199" t="s">
        <v>371</v>
      </c>
      <c r="J24" s="214" t="s">
        <v>470</v>
      </c>
    </row>
    <row r="25" spans="1:16" ht="66" customHeight="1">
      <c r="A25" s="194" t="s">
        <v>522</v>
      </c>
      <c r="B25" s="194" t="s">
        <v>285</v>
      </c>
      <c r="C25" s="194" t="s">
        <v>499</v>
      </c>
      <c r="D25" s="194" t="s">
        <v>557</v>
      </c>
      <c r="E25" s="194">
        <v>14900</v>
      </c>
      <c r="F25" s="195">
        <v>196000</v>
      </c>
      <c r="G25" s="209">
        <f t="shared" ref="G25:G76" si="3">F25/E25</f>
        <v>13.154362416107382</v>
      </c>
      <c r="H25" s="209">
        <f t="shared" si="0"/>
        <v>6.2088590604026841</v>
      </c>
      <c r="I25" s="197" t="s">
        <v>372</v>
      </c>
      <c r="J25" s="214" t="s">
        <v>393</v>
      </c>
    </row>
    <row r="26" spans="1:16" ht="66" customHeight="1">
      <c r="A26" s="194" t="s">
        <v>523</v>
      </c>
      <c r="B26" s="194" t="s">
        <v>285</v>
      </c>
      <c r="C26" s="194" t="s">
        <v>500</v>
      </c>
      <c r="D26" s="194" t="s">
        <v>480</v>
      </c>
      <c r="E26" s="194">
        <v>14900</v>
      </c>
      <c r="F26" s="195">
        <v>200000</v>
      </c>
      <c r="G26" s="209">
        <f t="shared" si="3"/>
        <v>13.422818791946309</v>
      </c>
      <c r="H26" s="209">
        <f t="shared" si="0"/>
        <v>6.3355704697986575</v>
      </c>
      <c r="I26" s="197" t="s">
        <v>373</v>
      </c>
      <c r="J26" s="214" t="s">
        <v>417</v>
      </c>
    </row>
    <row r="27" spans="1:16" ht="66" customHeight="1">
      <c r="A27" s="194" t="s">
        <v>524</v>
      </c>
      <c r="B27" s="194" t="s">
        <v>285</v>
      </c>
      <c r="C27" s="194" t="s">
        <v>501</v>
      </c>
      <c r="D27" s="194" t="s">
        <v>558</v>
      </c>
      <c r="E27" s="194">
        <v>14900</v>
      </c>
      <c r="F27" s="195">
        <v>202000</v>
      </c>
      <c r="G27" s="209">
        <f t="shared" si="3"/>
        <v>13.557046979865772</v>
      </c>
      <c r="H27" s="209">
        <f t="shared" si="0"/>
        <v>6.3989261744966441</v>
      </c>
      <c r="I27" s="197" t="s">
        <v>374</v>
      </c>
      <c r="J27" s="214" t="s">
        <v>394</v>
      </c>
    </row>
    <row r="28" spans="1:16" ht="66" customHeight="1">
      <c r="A28" s="194" t="s">
        <v>525</v>
      </c>
      <c r="B28" s="194" t="s">
        <v>285</v>
      </c>
      <c r="C28" s="194" t="s">
        <v>502</v>
      </c>
      <c r="D28" s="194" t="s">
        <v>481</v>
      </c>
      <c r="E28" s="194">
        <v>14900</v>
      </c>
      <c r="F28" s="195">
        <v>198000</v>
      </c>
      <c r="G28" s="209">
        <f t="shared" si="3"/>
        <v>13.288590604026846</v>
      </c>
      <c r="H28" s="209">
        <f t="shared" si="0"/>
        <v>6.2722147651006708</v>
      </c>
      <c r="I28" s="197" t="s">
        <v>375</v>
      </c>
      <c r="J28" s="214" t="s">
        <v>395</v>
      </c>
    </row>
    <row r="29" spans="1:16" ht="66" customHeight="1">
      <c r="A29" s="194" t="s">
        <v>526</v>
      </c>
      <c r="B29" s="194" t="s">
        <v>285</v>
      </c>
      <c r="C29" s="194" t="s">
        <v>503</v>
      </c>
      <c r="D29" s="194" t="s">
        <v>482</v>
      </c>
      <c r="E29" s="194">
        <v>14900</v>
      </c>
      <c r="F29" s="195">
        <v>197000</v>
      </c>
      <c r="G29" s="209">
        <f t="shared" si="3"/>
        <v>13.221476510067115</v>
      </c>
      <c r="H29" s="209">
        <f t="shared" si="0"/>
        <v>6.2405369127516774</v>
      </c>
      <c r="I29" s="197" t="s">
        <v>376</v>
      </c>
      <c r="J29" s="214" t="s">
        <v>396</v>
      </c>
    </row>
    <row r="30" spans="1:16" ht="66" customHeight="1">
      <c r="A30" s="194" t="s">
        <v>527</v>
      </c>
      <c r="B30" s="194" t="s">
        <v>285</v>
      </c>
      <c r="C30" s="194" t="s">
        <v>504</v>
      </c>
      <c r="D30" s="194" t="s">
        <v>483</v>
      </c>
      <c r="E30" s="194">
        <v>14900</v>
      </c>
      <c r="F30" s="195">
        <v>200500</v>
      </c>
      <c r="G30" s="209">
        <f t="shared" si="3"/>
        <v>13.456375838926174</v>
      </c>
      <c r="H30" s="209">
        <f t="shared" si="0"/>
        <v>6.3514093959731541</v>
      </c>
      <c r="I30" s="197" t="s">
        <v>377</v>
      </c>
      <c r="J30" s="215" t="s">
        <v>397</v>
      </c>
    </row>
    <row r="31" spans="1:16" ht="66" customHeight="1">
      <c r="A31" s="194" t="s">
        <v>528</v>
      </c>
      <c r="B31" s="194" t="s">
        <v>285</v>
      </c>
      <c r="C31" s="194" t="s">
        <v>505</v>
      </c>
      <c r="D31" s="194" t="s">
        <v>480</v>
      </c>
      <c r="E31" s="194">
        <v>14900</v>
      </c>
      <c r="F31" s="195">
        <v>200000</v>
      </c>
      <c r="G31" s="209">
        <f t="shared" si="3"/>
        <v>13.422818791946309</v>
      </c>
      <c r="H31" s="209">
        <f t="shared" si="0"/>
        <v>6.3355704697986575</v>
      </c>
      <c r="I31" s="197" t="s">
        <v>378</v>
      </c>
      <c r="J31" s="216" t="s">
        <v>419</v>
      </c>
    </row>
    <row r="32" spans="1:16" ht="66" customHeight="1">
      <c r="A32" s="194" t="s">
        <v>529</v>
      </c>
      <c r="B32" s="194" t="s">
        <v>285</v>
      </c>
      <c r="C32" s="194" t="s">
        <v>506</v>
      </c>
      <c r="D32" s="194" t="s">
        <v>558</v>
      </c>
      <c r="E32" s="194">
        <v>14900</v>
      </c>
      <c r="F32" s="195">
        <v>202000</v>
      </c>
      <c r="G32" s="209">
        <f t="shared" si="3"/>
        <v>13.557046979865772</v>
      </c>
      <c r="H32" s="209">
        <f t="shared" si="0"/>
        <v>6.3989261744966441</v>
      </c>
      <c r="I32" s="197" t="s">
        <v>379</v>
      </c>
      <c r="J32" s="218" t="s">
        <v>420</v>
      </c>
    </row>
    <row r="33" spans="1:13" ht="66" customHeight="1">
      <c r="A33" s="194" t="s">
        <v>530</v>
      </c>
      <c r="B33" s="194" t="s">
        <v>285</v>
      </c>
      <c r="C33" s="194" t="s">
        <v>507</v>
      </c>
      <c r="D33" s="194" t="s">
        <v>481</v>
      </c>
      <c r="E33" s="194">
        <v>14900</v>
      </c>
      <c r="F33" s="195">
        <v>198000</v>
      </c>
      <c r="G33" s="209">
        <f t="shared" si="3"/>
        <v>13.288590604026846</v>
      </c>
      <c r="H33" s="209">
        <f t="shared" si="0"/>
        <v>6.2722147651006708</v>
      </c>
      <c r="I33" s="197" t="s">
        <v>380</v>
      </c>
      <c r="K33" s="198"/>
    </row>
    <row r="34" spans="1:13" ht="66" customHeight="1">
      <c r="A34" s="194" t="s">
        <v>531</v>
      </c>
      <c r="B34" s="194" t="s">
        <v>285</v>
      </c>
      <c r="C34" s="194" t="s">
        <v>508</v>
      </c>
      <c r="D34" s="194" t="s">
        <v>482</v>
      </c>
      <c r="E34" s="194">
        <v>14900</v>
      </c>
      <c r="F34" s="195">
        <v>197000</v>
      </c>
      <c r="G34" s="209">
        <f t="shared" si="3"/>
        <v>13.221476510067115</v>
      </c>
      <c r="H34" s="209">
        <f t="shared" si="0"/>
        <v>6.2405369127516774</v>
      </c>
      <c r="I34" s="197" t="s">
        <v>381</v>
      </c>
    </row>
    <row r="35" spans="1:13" ht="66" customHeight="1">
      <c r="A35" s="194" t="s">
        <v>532</v>
      </c>
      <c r="B35" s="194" t="s">
        <v>285</v>
      </c>
      <c r="C35" s="194" t="s">
        <v>509</v>
      </c>
      <c r="D35" s="194" t="s">
        <v>483</v>
      </c>
      <c r="E35" s="194">
        <v>14900</v>
      </c>
      <c r="F35" s="195">
        <v>200500</v>
      </c>
      <c r="G35" s="209">
        <f t="shared" si="3"/>
        <v>13.456375838926174</v>
      </c>
      <c r="H35" s="209">
        <f t="shared" si="0"/>
        <v>6.3514093959731541</v>
      </c>
      <c r="I35" s="197" t="s">
        <v>382</v>
      </c>
      <c r="M35" s="219"/>
    </row>
    <row r="36" spans="1:13" ht="66" customHeight="1">
      <c r="A36" s="240" t="s">
        <v>1474</v>
      </c>
      <c r="B36" s="243" t="s">
        <v>285</v>
      </c>
      <c r="C36" s="244" t="s">
        <v>1552</v>
      </c>
      <c r="D36" s="243" t="s">
        <v>1443</v>
      </c>
      <c r="E36" s="245">
        <v>19800</v>
      </c>
      <c r="F36" s="241">
        <v>283000</v>
      </c>
      <c r="G36" s="209">
        <f t="shared" si="3"/>
        <v>14.292929292929292</v>
      </c>
      <c r="H36" s="209">
        <f t="shared" si="0"/>
        <v>6.7462626262626255</v>
      </c>
      <c r="I36" s="197" t="s">
        <v>1441</v>
      </c>
      <c r="J36" s="199" t="s">
        <v>1411</v>
      </c>
      <c r="M36" s="219"/>
    </row>
    <row r="37" spans="1:13" ht="66" customHeight="1">
      <c r="A37" s="240" t="s">
        <v>1475</v>
      </c>
      <c r="B37" s="243" t="s">
        <v>285</v>
      </c>
      <c r="C37" s="244" t="s">
        <v>1384</v>
      </c>
      <c r="D37" s="246" t="s">
        <v>1444</v>
      </c>
      <c r="E37" s="245">
        <v>19800</v>
      </c>
      <c r="F37" s="241">
        <v>282000</v>
      </c>
      <c r="G37" s="209">
        <f t="shared" si="3"/>
        <v>14.242424242424242</v>
      </c>
      <c r="H37" s="209">
        <f t="shared" si="0"/>
        <v>6.7224242424242417</v>
      </c>
      <c r="J37" s="220" t="s">
        <v>1410</v>
      </c>
      <c r="M37" s="219"/>
    </row>
    <row r="38" spans="1:13" ht="66" customHeight="1">
      <c r="A38" s="240" t="s">
        <v>1476</v>
      </c>
      <c r="B38" s="243" t="s">
        <v>285</v>
      </c>
      <c r="C38" s="244" t="s">
        <v>1385</v>
      </c>
      <c r="D38" s="246" t="s">
        <v>1473</v>
      </c>
      <c r="E38" s="245">
        <v>19800</v>
      </c>
      <c r="F38" s="242">
        <v>283000</v>
      </c>
      <c r="G38" s="209">
        <f t="shared" si="3"/>
        <v>14.292929292929292</v>
      </c>
      <c r="H38" s="209">
        <f t="shared" si="0"/>
        <v>6.7462626262626255</v>
      </c>
      <c r="M38" s="221"/>
    </row>
    <row r="39" spans="1:13" ht="66" customHeight="1">
      <c r="A39" s="240" t="s">
        <v>1477</v>
      </c>
      <c r="B39" s="243" t="s">
        <v>285</v>
      </c>
      <c r="C39" s="244" t="s">
        <v>1386</v>
      </c>
      <c r="D39" s="246" t="s">
        <v>1446</v>
      </c>
      <c r="E39" s="245">
        <v>19800</v>
      </c>
      <c r="F39" s="242">
        <v>283000</v>
      </c>
      <c r="G39" s="209">
        <f t="shared" si="3"/>
        <v>14.292929292929292</v>
      </c>
      <c r="H39" s="209">
        <f t="shared" si="0"/>
        <v>6.7462626262626255</v>
      </c>
      <c r="J39" s="199" t="s">
        <v>1438</v>
      </c>
      <c r="M39" s="221"/>
    </row>
    <row r="40" spans="1:13" ht="66" customHeight="1">
      <c r="A40" s="240" t="s">
        <v>1478</v>
      </c>
      <c r="B40" s="243" t="s">
        <v>285</v>
      </c>
      <c r="C40" s="244" t="s">
        <v>1387</v>
      </c>
      <c r="D40" s="246" t="s">
        <v>1447</v>
      </c>
      <c r="E40" s="245">
        <v>19800</v>
      </c>
      <c r="F40" s="242">
        <v>283200</v>
      </c>
      <c r="G40" s="209">
        <f t="shared" si="3"/>
        <v>14.303030303030303</v>
      </c>
      <c r="H40" s="209">
        <f t="shared" si="0"/>
        <v>6.7510303030303023</v>
      </c>
      <c r="J40" s="222" t="s">
        <v>1439</v>
      </c>
      <c r="M40" s="221"/>
    </row>
    <row r="41" spans="1:13" ht="66" customHeight="1">
      <c r="A41" s="240" t="s">
        <v>1479</v>
      </c>
      <c r="B41" s="243" t="s">
        <v>285</v>
      </c>
      <c r="C41" s="244" t="s">
        <v>1388</v>
      </c>
      <c r="D41" s="246" t="s">
        <v>1448</v>
      </c>
      <c r="E41" s="245">
        <v>19800</v>
      </c>
      <c r="F41" s="242">
        <v>278000</v>
      </c>
      <c r="G41" s="209">
        <f t="shared" si="3"/>
        <v>14.04040404040404</v>
      </c>
      <c r="H41" s="209">
        <f t="shared" si="0"/>
        <v>6.6270707070707067</v>
      </c>
      <c r="J41" s="213" t="s">
        <v>1442</v>
      </c>
      <c r="M41" s="221"/>
    </row>
    <row r="42" spans="1:13" ht="66" customHeight="1">
      <c r="A42" s="240" t="s">
        <v>1480</v>
      </c>
      <c r="B42" s="243" t="s">
        <v>285</v>
      </c>
      <c r="C42" s="244" t="s">
        <v>1389</v>
      </c>
      <c r="D42" s="246" t="s">
        <v>1449</v>
      </c>
      <c r="E42" s="245">
        <v>19800</v>
      </c>
      <c r="F42" s="242">
        <v>286000</v>
      </c>
      <c r="G42" s="209">
        <f t="shared" si="3"/>
        <v>14.444444444444445</v>
      </c>
      <c r="H42" s="209">
        <f t="shared" si="0"/>
        <v>6.8177777777777777</v>
      </c>
      <c r="J42" s="222" t="s">
        <v>1440</v>
      </c>
      <c r="M42" s="221"/>
    </row>
    <row r="43" spans="1:13" ht="66" customHeight="1">
      <c r="A43" s="240" t="s">
        <v>1481</v>
      </c>
      <c r="B43" s="243" t="s">
        <v>285</v>
      </c>
      <c r="C43" s="244" t="s">
        <v>1391</v>
      </c>
      <c r="D43" s="246" t="s">
        <v>1445</v>
      </c>
      <c r="E43" s="245">
        <v>19800</v>
      </c>
      <c r="F43" s="242">
        <v>300000</v>
      </c>
      <c r="G43" s="209">
        <f t="shared" si="3"/>
        <v>15.151515151515152</v>
      </c>
      <c r="H43" s="209">
        <f t="shared" si="0"/>
        <v>7.1515151515151514</v>
      </c>
      <c r="M43" s="221"/>
    </row>
    <row r="44" spans="1:13" ht="66" customHeight="1">
      <c r="A44" s="240" t="s">
        <v>1482</v>
      </c>
      <c r="B44" s="243" t="s">
        <v>285</v>
      </c>
      <c r="C44" s="244" t="s">
        <v>1390</v>
      </c>
      <c r="D44" s="246" t="s">
        <v>1453</v>
      </c>
      <c r="E44" s="245">
        <v>19800</v>
      </c>
      <c r="F44" s="242">
        <v>280000</v>
      </c>
      <c r="G44" s="209">
        <f t="shared" si="3"/>
        <v>14.141414141414142</v>
      </c>
      <c r="H44" s="209">
        <f t="shared" si="0"/>
        <v>6.6747474747474742</v>
      </c>
      <c r="M44" s="221"/>
    </row>
    <row r="45" spans="1:13" ht="66" customHeight="1">
      <c r="A45" s="240" t="s">
        <v>1483</v>
      </c>
      <c r="B45" s="243" t="s">
        <v>285</v>
      </c>
      <c r="C45" s="244" t="s">
        <v>1392</v>
      </c>
      <c r="D45" s="246" t="s">
        <v>1450</v>
      </c>
      <c r="E45" s="245">
        <v>19800</v>
      </c>
      <c r="F45" s="242">
        <v>280000</v>
      </c>
      <c r="G45" s="209">
        <f t="shared" si="3"/>
        <v>14.141414141414142</v>
      </c>
      <c r="H45" s="209">
        <f t="shared" si="0"/>
        <v>6.6747474747474742</v>
      </c>
      <c r="M45" s="221"/>
    </row>
    <row r="46" spans="1:13" ht="66" customHeight="1">
      <c r="A46" s="240" t="s">
        <v>1484</v>
      </c>
      <c r="B46" s="243" t="s">
        <v>285</v>
      </c>
      <c r="C46" s="244" t="s">
        <v>1393</v>
      </c>
      <c r="D46" s="246" t="s">
        <v>1451</v>
      </c>
      <c r="E46" s="245">
        <v>19800</v>
      </c>
      <c r="F46" s="242">
        <v>280000</v>
      </c>
      <c r="G46" s="209">
        <f t="shared" si="3"/>
        <v>14.141414141414142</v>
      </c>
      <c r="H46" s="209">
        <f t="shared" si="0"/>
        <v>6.6747474747474742</v>
      </c>
      <c r="M46" s="221"/>
    </row>
    <row r="47" spans="1:13" ht="66" customHeight="1">
      <c r="A47" s="240" t="s">
        <v>1485</v>
      </c>
      <c r="B47" s="243" t="s">
        <v>285</v>
      </c>
      <c r="C47" s="244" t="s">
        <v>1394</v>
      </c>
      <c r="D47" s="246" t="s">
        <v>1452</v>
      </c>
      <c r="E47" s="245">
        <v>19800</v>
      </c>
      <c r="F47" s="242">
        <v>280000</v>
      </c>
      <c r="G47" s="209">
        <f t="shared" si="3"/>
        <v>14.141414141414142</v>
      </c>
      <c r="H47" s="209">
        <f t="shared" si="0"/>
        <v>6.6747474747474742</v>
      </c>
      <c r="J47" s="199" t="s">
        <v>1438</v>
      </c>
      <c r="M47" s="219"/>
    </row>
    <row r="48" spans="1:13" ht="66" customHeight="1">
      <c r="A48" s="240" t="s">
        <v>1486</v>
      </c>
      <c r="B48" s="243" t="s">
        <v>285</v>
      </c>
      <c r="C48" s="244" t="s">
        <v>1395</v>
      </c>
      <c r="D48" s="246" t="s">
        <v>1454</v>
      </c>
      <c r="E48" s="245">
        <v>19800</v>
      </c>
      <c r="F48" s="242">
        <v>288000</v>
      </c>
      <c r="G48" s="209">
        <f t="shared" si="3"/>
        <v>14.545454545454545</v>
      </c>
      <c r="H48" s="209">
        <f t="shared" si="0"/>
        <v>6.8654545454545453</v>
      </c>
      <c r="J48" s="222" t="s">
        <v>1439</v>
      </c>
      <c r="K48" s="199" t="s">
        <v>1791</v>
      </c>
      <c r="M48" s="219"/>
    </row>
    <row r="49" spans="1:13" ht="66" customHeight="1">
      <c r="A49" s="240" t="s">
        <v>1487</v>
      </c>
      <c r="B49" s="243" t="s">
        <v>285</v>
      </c>
      <c r="C49" s="244" t="s">
        <v>1396</v>
      </c>
      <c r="D49" s="246" t="s">
        <v>1455</v>
      </c>
      <c r="E49" s="245">
        <v>19800</v>
      </c>
      <c r="F49" s="242">
        <v>280000</v>
      </c>
      <c r="G49" s="209">
        <f t="shared" si="3"/>
        <v>14.141414141414142</v>
      </c>
      <c r="H49" s="209">
        <f t="shared" si="0"/>
        <v>6.6747474747474742</v>
      </c>
      <c r="J49" s="213" t="s">
        <v>1442</v>
      </c>
      <c r="M49" s="219"/>
    </row>
    <row r="50" spans="1:13" ht="66" customHeight="1">
      <c r="A50" s="240" t="s">
        <v>1488</v>
      </c>
      <c r="B50" s="243" t="s">
        <v>285</v>
      </c>
      <c r="C50" s="244" t="s">
        <v>1397</v>
      </c>
      <c r="D50" s="246" t="s">
        <v>1456</v>
      </c>
      <c r="E50" s="245">
        <v>24900</v>
      </c>
      <c r="F50" s="242">
        <v>353000</v>
      </c>
      <c r="G50" s="209">
        <f t="shared" si="3"/>
        <v>14.176706827309237</v>
      </c>
      <c r="H50" s="209">
        <f t="shared" si="0"/>
        <v>6.6914056224899596</v>
      </c>
      <c r="J50" s="222" t="s">
        <v>1440</v>
      </c>
      <c r="M50" s="223"/>
    </row>
    <row r="51" spans="1:13" ht="66" customHeight="1">
      <c r="A51" s="240" t="s">
        <v>1489</v>
      </c>
      <c r="B51" s="243" t="s">
        <v>285</v>
      </c>
      <c r="C51" s="244" t="s">
        <v>1398</v>
      </c>
      <c r="D51" s="246" t="s">
        <v>1457</v>
      </c>
      <c r="E51" s="245">
        <v>24900</v>
      </c>
      <c r="F51" s="242">
        <v>360200</v>
      </c>
      <c r="G51" s="209">
        <f t="shared" si="3"/>
        <v>14.465863453815262</v>
      </c>
      <c r="H51" s="209">
        <f t="shared" si="0"/>
        <v>6.8278875502008027</v>
      </c>
      <c r="J51" s="197" t="s">
        <v>1458</v>
      </c>
      <c r="M51" s="223"/>
    </row>
    <row r="52" spans="1:13" ht="66" customHeight="1">
      <c r="A52" s="194" t="s">
        <v>1373</v>
      </c>
      <c r="B52" s="194" t="s">
        <v>285</v>
      </c>
      <c r="C52" s="224" t="s">
        <v>1399</v>
      </c>
      <c r="D52" s="199" t="s">
        <v>1792</v>
      </c>
      <c r="E52" s="225">
        <v>24900</v>
      </c>
      <c r="F52" s="205">
        <v>372800</v>
      </c>
      <c r="G52" s="209">
        <f t="shared" si="3"/>
        <v>14.971887550200803</v>
      </c>
      <c r="H52" s="209">
        <f t="shared" si="0"/>
        <v>7.0667309236947782</v>
      </c>
      <c r="M52" s="223"/>
    </row>
    <row r="53" spans="1:13" ht="66" customHeight="1">
      <c r="A53" s="194" t="s">
        <v>1374</v>
      </c>
      <c r="B53" s="194" t="s">
        <v>285</v>
      </c>
      <c r="C53" s="224" t="s">
        <v>1400</v>
      </c>
      <c r="D53" s="199" t="s">
        <v>1793</v>
      </c>
      <c r="E53" s="225">
        <v>24900</v>
      </c>
      <c r="F53" s="205">
        <v>375000</v>
      </c>
      <c r="G53" s="209">
        <f t="shared" si="3"/>
        <v>15.060240963855422</v>
      </c>
      <c r="H53" s="209">
        <f t="shared" si="0"/>
        <v>7.1084337349397586</v>
      </c>
    </row>
    <row r="54" spans="1:13" ht="66" customHeight="1">
      <c r="A54" s="194" t="s">
        <v>1375</v>
      </c>
      <c r="B54" s="194" t="s">
        <v>285</v>
      </c>
      <c r="C54" s="224" t="s">
        <v>1401</v>
      </c>
      <c r="D54" s="199" t="s">
        <v>1825</v>
      </c>
      <c r="E54" s="225">
        <v>24900</v>
      </c>
      <c r="F54" s="205">
        <v>352000</v>
      </c>
      <c r="G54" s="209">
        <f t="shared" si="3"/>
        <v>14.136546184738956</v>
      </c>
      <c r="H54" s="209">
        <f t="shared" si="0"/>
        <v>6.6724497991967864</v>
      </c>
    </row>
    <row r="55" spans="1:13" ht="66" customHeight="1">
      <c r="A55" s="194" t="s">
        <v>1376</v>
      </c>
      <c r="B55" s="194" t="s">
        <v>285</v>
      </c>
      <c r="C55" s="224" t="s">
        <v>1402</v>
      </c>
      <c r="D55" s="199" t="s">
        <v>1830</v>
      </c>
      <c r="E55" s="225">
        <v>24900</v>
      </c>
      <c r="F55" s="205">
        <v>360000</v>
      </c>
      <c r="G55" s="209">
        <f t="shared" si="3"/>
        <v>14.457831325301205</v>
      </c>
      <c r="H55" s="209">
        <f t="shared" si="0"/>
        <v>6.8240963855421688</v>
      </c>
    </row>
    <row r="56" spans="1:13" ht="66" customHeight="1">
      <c r="A56" s="194" t="s">
        <v>1377</v>
      </c>
      <c r="B56" s="194" t="s">
        <v>285</v>
      </c>
      <c r="C56" s="224" t="s">
        <v>1403</v>
      </c>
      <c r="D56" s="199" t="s">
        <v>1826</v>
      </c>
      <c r="E56" s="225">
        <v>24900</v>
      </c>
      <c r="F56" s="205">
        <v>360000</v>
      </c>
      <c r="G56" s="209">
        <f t="shared" si="3"/>
        <v>14.457831325301205</v>
      </c>
      <c r="H56" s="209">
        <f t="shared" si="0"/>
        <v>6.8240963855421688</v>
      </c>
    </row>
    <row r="57" spans="1:13" ht="66" customHeight="1">
      <c r="A57" s="194" t="s">
        <v>1378</v>
      </c>
      <c r="B57" s="194" t="s">
        <v>285</v>
      </c>
      <c r="C57" s="224" t="s">
        <v>1404</v>
      </c>
      <c r="D57" s="199" t="s">
        <v>1827</v>
      </c>
      <c r="E57" s="225">
        <v>24900</v>
      </c>
      <c r="F57" s="205">
        <v>372000</v>
      </c>
      <c r="G57" s="209">
        <f t="shared" si="3"/>
        <v>14.939759036144578</v>
      </c>
      <c r="H57" s="209">
        <f t="shared" si="0"/>
        <v>7.0515662650602398</v>
      </c>
    </row>
    <row r="58" spans="1:13" ht="66" customHeight="1">
      <c r="A58" s="194" t="s">
        <v>1379</v>
      </c>
      <c r="B58" s="194" t="s">
        <v>285</v>
      </c>
      <c r="C58" s="224" t="s">
        <v>1405</v>
      </c>
      <c r="D58" s="199" t="s">
        <v>1828</v>
      </c>
      <c r="E58" s="225">
        <v>24900</v>
      </c>
      <c r="F58" s="205">
        <v>359200</v>
      </c>
      <c r="G58" s="209">
        <f t="shared" si="3"/>
        <v>14.42570281124498</v>
      </c>
      <c r="H58" s="209">
        <f t="shared" si="0"/>
        <v>6.8089317269076304</v>
      </c>
    </row>
    <row r="59" spans="1:13" ht="66" customHeight="1">
      <c r="A59" s="194" t="s">
        <v>1380</v>
      </c>
      <c r="B59" s="194" t="s">
        <v>285</v>
      </c>
      <c r="C59" s="224" t="s">
        <v>1406</v>
      </c>
      <c r="D59" s="199" t="s">
        <v>1829</v>
      </c>
      <c r="E59" s="225">
        <v>24900</v>
      </c>
      <c r="F59" s="205">
        <v>357000</v>
      </c>
      <c r="G59" s="209">
        <f t="shared" si="3"/>
        <v>14.337349397590362</v>
      </c>
      <c r="H59" s="209">
        <f t="shared" si="0"/>
        <v>6.7672289156626508</v>
      </c>
    </row>
    <row r="60" spans="1:13" ht="66" customHeight="1">
      <c r="A60" s="194" t="s">
        <v>1381</v>
      </c>
      <c r="B60" s="194" t="s">
        <v>285</v>
      </c>
      <c r="C60" s="224" t="s">
        <v>1407</v>
      </c>
      <c r="D60" s="199" t="s">
        <v>1831</v>
      </c>
      <c r="E60" s="225">
        <v>24900</v>
      </c>
      <c r="F60" s="205">
        <v>353000</v>
      </c>
      <c r="G60" s="209">
        <f t="shared" si="3"/>
        <v>14.176706827309237</v>
      </c>
      <c r="H60" s="209">
        <f t="shared" si="0"/>
        <v>6.6914056224899596</v>
      </c>
    </row>
    <row r="61" spans="1:13" ht="66" customHeight="1">
      <c r="A61" s="194" t="s">
        <v>1382</v>
      </c>
      <c r="B61" s="194" t="s">
        <v>285</v>
      </c>
      <c r="C61" s="224" t="s">
        <v>1408</v>
      </c>
      <c r="D61" s="199" t="s">
        <v>1793</v>
      </c>
      <c r="E61" s="225">
        <v>24900</v>
      </c>
      <c r="F61" s="205">
        <v>375000</v>
      </c>
      <c r="G61" s="209">
        <f t="shared" si="3"/>
        <v>15.060240963855422</v>
      </c>
      <c r="H61" s="209">
        <f t="shared" si="0"/>
        <v>7.1084337349397586</v>
      </c>
    </row>
    <row r="62" spans="1:13" ht="66" customHeight="1">
      <c r="A62" s="194" t="s">
        <v>1383</v>
      </c>
      <c r="B62" s="194" t="s">
        <v>285</v>
      </c>
      <c r="C62" s="224" t="s">
        <v>1409</v>
      </c>
      <c r="D62" s="199" t="s">
        <v>1832</v>
      </c>
      <c r="E62" s="225">
        <v>24900</v>
      </c>
      <c r="F62" s="205">
        <v>354400</v>
      </c>
      <c r="G62" s="209">
        <f t="shared" si="3"/>
        <v>14.23293172690763</v>
      </c>
      <c r="H62" s="209">
        <f t="shared" si="0"/>
        <v>6.7179437751004007</v>
      </c>
    </row>
    <row r="63" spans="1:13" ht="66" customHeight="1">
      <c r="A63" s="194" t="s">
        <v>1796</v>
      </c>
      <c r="B63" s="194" t="s">
        <v>285</v>
      </c>
      <c r="C63" s="224" t="s">
        <v>1810</v>
      </c>
      <c r="D63" s="199" t="s">
        <v>1833</v>
      </c>
      <c r="E63" s="225">
        <v>24900</v>
      </c>
      <c r="F63" s="205">
        <v>357000</v>
      </c>
      <c r="G63" s="209">
        <f t="shared" si="3"/>
        <v>14.337349397590362</v>
      </c>
      <c r="H63" s="209">
        <f t="shared" si="0"/>
        <v>6.7672289156626508</v>
      </c>
    </row>
    <row r="64" spans="1:13" ht="66" customHeight="1">
      <c r="A64" s="194" t="s">
        <v>1797</v>
      </c>
      <c r="B64" s="194" t="s">
        <v>285</v>
      </c>
      <c r="C64" s="224" t="s">
        <v>1811</v>
      </c>
      <c r="D64" s="199" t="s">
        <v>1834</v>
      </c>
      <c r="E64" s="225">
        <v>24900</v>
      </c>
      <c r="F64" s="205">
        <v>352800</v>
      </c>
      <c r="G64" s="209">
        <f t="shared" si="3"/>
        <v>14.168674698795181</v>
      </c>
      <c r="H64" s="209">
        <f t="shared" si="0"/>
        <v>6.6876144578313248</v>
      </c>
      <c r="J64" s="199" t="s">
        <v>1438</v>
      </c>
    </row>
    <row r="65" spans="1:11" ht="66" customHeight="1">
      <c r="A65" s="194" t="s">
        <v>1798</v>
      </c>
      <c r="B65" s="194" t="s">
        <v>285</v>
      </c>
      <c r="C65" s="224" t="s">
        <v>1812</v>
      </c>
      <c r="D65" s="199" t="s">
        <v>1835</v>
      </c>
      <c r="E65" s="225">
        <v>24900</v>
      </c>
      <c r="G65" s="209">
        <f t="shared" si="3"/>
        <v>0</v>
      </c>
      <c r="H65" s="209">
        <f t="shared" ref="H65:H105" si="4">G65/G$106</f>
        <v>0</v>
      </c>
      <c r="J65" s="222" t="s">
        <v>1439</v>
      </c>
      <c r="K65" s="199" t="s">
        <v>1791</v>
      </c>
    </row>
    <row r="66" spans="1:11" ht="66" customHeight="1">
      <c r="A66" s="194" t="s">
        <v>1799</v>
      </c>
      <c r="B66" s="194" t="s">
        <v>285</v>
      </c>
      <c r="C66" s="224" t="s">
        <v>1813</v>
      </c>
      <c r="D66" s="197" t="s">
        <v>1824</v>
      </c>
      <c r="E66" s="225">
        <v>24900</v>
      </c>
      <c r="G66" s="209">
        <f t="shared" si="3"/>
        <v>0</v>
      </c>
      <c r="H66" s="209">
        <f t="shared" si="4"/>
        <v>0</v>
      </c>
      <c r="J66" s="213" t="s">
        <v>1442</v>
      </c>
    </row>
    <row r="67" spans="1:11" ht="66" customHeight="1">
      <c r="A67" s="194" t="s">
        <v>1800</v>
      </c>
      <c r="B67" s="194" t="s">
        <v>285</v>
      </c>
      <c r="C67" s="224" t="s">
        <v>1814</v>
      </c>
      <c r="D67" s="197" t="s">
        <v>1824</v>
      </c>
      <c r="E67" s="225">
        <v>24900</v>
      </c>
      <c r="G67" s="209">
        <f t="shared" si="3"/>
        <v>0</v>
      </c>
      <c r="H67" s="209">
        <f t="shared" si="4"/>
        <v>0</v>
      </c>
      <c r="J67" s="222" t="s">
        <v>1440</v>
      </c>
    </row>
    <row r="68" spans="1:11" ht="66" customHeight="1">
      <c r="A68" s="194" t="s">
        <v>1801</v>
      </c>
      <c r="B68" s="194" t="s">
        <v>285</v>
      </c>
      <c r="C68" s="224" t="s">
        <v>1815</v>
      </c>
      <c r="D68" s="197" t="s">
        <v>1824</v>
      </c>
      <c r="E68" s="225">
        <v>24900</v>
      </c>
      <c r="G68" s="209">
        <f t="shared" si="3"/>
        <v>0</v>
      </c>
      <c r="H68" s="209">
        <f t="shared" si="4"/>
        <v>0</v>
      </c>
    </row>
    <row r="69" spans="1:11" ht="66" customHeight="1">
      <c r="A69" s="194" t="s">
        <v>1802</v>
      </c>
      <c r="B69" s="194" t="s">
        <v>285</v>
      </c>
      <c r="C69" s="224" t="s">
        <v>1816</v>
      </c>
      <c r="D69" s="197" t="s">
        <v>1824</v>
      </c>
      <c r="E69" s="225">
        <v>24900</v>
      </c>
      <c r="G69" s="209">
        <f t="shared" si="3"/>
        <v>0</v>
      </c>
      <c r="H69" s="209">
        <f t="shared" si="4"/>
        <v>0</v>
      </c>
    </row>
    <row r="70" spans="1:11" ht="66" customHeight="1">
      <c r="A70" s="194" t="s">
        <v>1803</v>
      </c>
      <c r="B70" s="194" t="s">
        <v>285</v>
      </c>
      <c r="C70" s="224" t="s">
        <v>1817</v>
      </c>
      <c r="D70" s="197" t="s">
        <v>1824</v>
      </c>
      <c r="E70" s="225">
        <v>24900</v>
      </c>
      <c r="G70" s="209">
        <f t="shared" si="3"/>
        <v>0</v>
      </c>
      <c r="H70" s="209">
        <f t="shared" si="4"/>
        <v>0</v>
      </c>
    </row>
    <row r="71" spans="1:11" ht="66" customHeight="1">
      <c r="A71" s="194" t="s">
        <v>1804</v>
      </c>
      <c r="B71" s="194" t="s">
        <v>285</v>
      </c>
      <c r="C71" s="224" t="s">
        <v>1818</v>
      </c>
      <c r="D71" s="197" t="s">
        <v>1824</v>
      </c>
      <c r="E71" s="225">
        <v>24900</v>
      </c>
      <c r="G71" s="209">
        <f t="shared" si="3"/>
        <v>0</v>
      </c>
      <c r="H71" s="209">
        <f t="shared" si="4"/>
        <v>0</v>
      </c>
    </row>
    <row r="72" spans="1:11" ht="66" customHeight="1">
      <c r="A72" s="194" t="s">
        <v>1805</v>
      </c>
      <c r="B72" s="194" t="s">
        <v>285</v>
      </c>
      <c r="C72" s="224" t="s">
        <v>1819</v>
      </c>
      <c r="D72" s="197" t="s">
        <v>1824</v>
      </c>
      <c r="E72" s="225">
        <v>24900</v>
      </c>
      <c r="G72" s="209">
        <f t="shared" si="3"/>
        <v>0</v>
      </c>
      <c r="H72" s="209">
        <f t="shared" si="4"/>
        <v>0</v>
      </c>
    </row>
    <row r="73" spans="1:11" ht="66" customHeight="1">
      <c r="A73" s="194" t="s">
        <v>1806</v>
      </c>
      <c r="B73" s="194" t="s">
        <v>285</v>
      </c>
      <c r="C73" s="224" t="s">
        <v>1820</v>
      </c>
      <c r="D73" s="197" t="s">
        <v>1824</v>
      </c>
      <c r="E73" s="225">
        <v>24900</v>
      </c>
      <c r="G73" s="209">
        <f t="shared" si="3"/>
        <v>0</v>
      </c>
      <c r="H73" s="209">
        <f t="shared" si="4"/>
        <v>0</v>
      </c>
    </row>
    <row r="74" spans="1:11" ht="66" customHeight="1">
      <c r="A74" s="194" t="s">
        <v>1807</v>
      </c>
      <c r="B74" s="194" t="s">
        <v>285</v>
      </c>
      <c r="C74" s="224" t="s">
        <v>1821</v>
      </c>
      <c r="D74" s="197" t="s">
        <v>1824</v>
      </c>
      <c r="E74" s="225">
        <v>24900</v>
      </c>
      <c r="G74" s="209">
        <f t="shared" si="3"/>
        <v>0</v>
      </c>
      <c r="H74" s="209">
        <f t="shared" si="4"/>
        <v>0</v>
      </c>
    </row>
    <row r="75" spans="1:11" ht="66" customHeight="1">
      <c r="A75" s="194" t="s">
        <v>1808</v>
      </c>
      <c r="B75" s="194" t="s">
        <v>285</v>
      </c>
      <c r="C75" s="224" t="s">
        <v>1822</v>
      </c>
      <c r="D75" s="197" t="s">
        <v>1824</v>
      </c>
      <c r="E75" s="225">
        <v>24900</v>
      </c>
      <c r="G75" s="209">
        <f t="shared" si="3"/>
        <v>0</v>
      </c>
      <c r="H75" s="209">
        <f t="shared" si="4"/>
        <v>0</v>
      </c>
    </row>
    <row r="76" spans="1:11" ht="66" customHeight="1">
      <c r="A76" s="194" t="s">
        <v>1809</v>
      </c>
      <c r="B76" s="194" t="s">
        <v>285</v>
      </c>
      <c r="C76" s="224" t="s">
        <v>1823</v>
      </c>
      <c r="D76" s="197" t="s">
        <v>1824</v>
      </c>
      <c r="E76" s="225">
        <v>24900</v>
      </c>
      <c r="G76" s="209">
        <f t="shared" si="3"/>
        <v>0</v>
      </c>
      <c r="H76" s="209">
        <f t="shared" si="4"/>
        <v>0</v>
      </c>
    </row>
    <row r="77" spans="1:11" ht="66" customHeight="1">
      <c r="A77" s="194"/>
      <c r="B77" s="194"/>
      <c r="C77" s="224"/>
      <c r="E77" s="225"/>
      <c r="G77" s="209"/>
      <c r="H77" s="209">
        <f t="shared" si="4"/>
        <v>0</v>
      </c>
    </row>
    <row r="78" spans="1:11" ht="66" customHeight="1">
      <c r="A78" s="194"/>
      <c r="B78" s="194"/>
      <c r="C78" s="224"/>
      <c r="E78" s="225"/>
      <c r="G78" s="209"/>
      <c r="H78" s="209">
        <f t="shared" si="4"/>
        <v>0</v>
      </c>
    </row>
    <row r="79" spans="1:11">
      <c r="A79" s="194"/>
      <c r="B79" s="194"/>
      <c r="H79" s="209">
        <f t="shared" si="4"/>
        <v>0</v>
      </c>
    </row>
    <row r="80" spans="1:11">
      <c r="A80" s="194"/>
      <c r="B80" s="194"/>
      <c r="H80" s="209">
        <f t="shared" si="4"/>
        <v>0</v>
      </c>
    </row>
    <row r="81" spans="1:11">
      <c r="H81" s="209">
        <f t="shared" si="4"/>
        <v>0</v>
      </c>
    </row>
    <row r="82" spans="1:11">
      <c r="H82" s="209">
        <f t="shared" si="4"/>
        <v>0</v>
      </c>
    </row>
    <row r="83" spans="1:11" s="201" customFormat="1">
      <c r="A83" s="200"/>
      <c r="C83" s="202"/>
      <c r="E83" s="200"/>
      <c r="F83" s="200"/>
      <c r="H83" s="209">
        <f t="shared" si="4"/>
        <v>0</v>
      </c>
    </row>
    <row r="84" spans="1:11" ht="99" customHeight="1">
      <c r="A84" s="191"/>
      <c r="B84" s="192" t="s">
        <v>293</v>
      </c>
      <c r="C84" s="193" t="s">
        <v>294</v>
      </c>
      <c r="D84" s="194" t="s">
        <v>565</v>
      </c>
      <c r="E84" s="191" t="s">
        <v>284</v>
      </c>
      <c r="F84" s="195">
        <v>7000</v>
      </c>
      <c r="G84" s="226">
        <v>100</v>
      </c>
      <c r="H84" s="209">
        <f t="shared" si="4"/>
        <v>47.199999999999996</v>
      </c>
      <c r="J84" s="227" t="s">
        <v>398</v>
      </c>
    </row>
    <row r="85" spans="1:11" ht="99" customHeight="1">
      <c r="A85" s="194" t="s">
        <v>475</v>
      </c>
      <c r="B85" s="194" t="s">
        <v>293</v>
      </c>
      <c r="C85" s="194" t="s">
        <v>297</v>
      </c>
      <c r="D85" s="194" t="s">
        <v>567</v>
      </c>
      <c r="E85" s="194">
        <v>3300</v>
      </c>
      <c r="F85" s="210">
        <v>41000</v>
      </c>
      <c r="G85" s="209">
        <f t="shared" ref="G85:G90" si="5">F85/E85</f>
        <v>12.424242424242424</v>
      </c>
      <c r="H85" s="209">
        <f t="shared" si="4"/>
        <v>5.8642424242424234</v>
      </c>
      <c r="J85" s="227" t="s">
        <v>399</v>
      </c>
    </row>
    <row r="86" spans="1:11" ht="99" customHeight="1">
      <c r="A86" s="194" t="s">
        <v>540</v>
      </c>
      <c r="B86" s="194" t="s">
        <v>293</v>
      </c>
      <c r="C86" s="194" t="s">
        <v>298</v>
      </c>
      <c r="D86" s="194" t="s">
        <v>568</v>
      </c>
      <c r="E86" s="194">
        <v>5900</v>
      </c>
      <c r="F86" s="195">
        <v>77500</v>
      </c>
      <c r="G86" s="209">
        <f t="shared" si="5"/>
        <v>13.135593220338983</v>
      </c>
      <c r="H86" s="209">
        <f t="shared" si="4"/>
        <v>6.1999999999999993</v>
      </c>
      <c r="J86" s="227" t="s">
        <v>400</v>
      </c>
    </row>
    <row r="87" spans="1:11" ht="99" customHeight="1">
      <c r="A87" s="194" t="s">
        <v>476</v>
      </c>
      <c r="B87" s="194" t="s">
        <v>293</v>
      </c>
      <c r="C87" s="194" t="s">
        <v>457</v>
      </c>
      <c r="D87" s="194" t="s">
        <v>464</v>
      </c>
      <c r="E87" s="194">
        <v>14900</v>
      </c>
      <c r="F87" s="195">
        <v>175000</v>
      </c>
      <c r="G87" s="209">
        <f t="shared" si="5"/>
        <v>11.74496644295302</v>
      </c>
      <c r="H87" s="209">
        <f t="shared" si="4"/>
        <v>5.5436241610738248</v>
      </c>
      <c r="J87" s="227" t="s">
        <v>401</v>
      </c>
    </row>
    <row r="88" spans="1:11" ht="99" customHeight="1">
      <c r="A88" s="194" t="s">
        <v>541</v>
      </c>
      <c r="B88" s="194" t="s">
        <v>293</v>
      </c>
      <c r="C88" s="194" t="s">
        <v>458</v>
      </c>
      <c r="D88" s="194" t="s">
        <v>465</v>
      </c>
      <c r="E88" s="194">
        <v>14900</v>
      </c>
      <c r="F88" s="195">
        <v>175000</v>
      </c>
      <c r="G88" s="209">
        <f t="shared" si="5"/>
        <v>11.74496644295302</v>
      </c>
      <c r="H88" s="209">
        <f t="shared" si="4"/>
        <v>5.5436241610738248</v>
      </c>
      <c r="J88" s="227" t="s">
        <v>402</v>
      </c>
    </row>
    <row r="89" spans="1:11" ht="99" customHeight="1">
      <c r="A89" s="194" t="s">
        <v>477</v>
      </c>
      <c r="B89" s="194" t="s">
        <v>293</v>
      </c>
      <c r="C89" s="194" t="s">
        <v>299</v>
      </c>
      <c r="D89" s="194" t="s">
        <v>564</v>
      </c>
      <c r="E89" s="194">
        <v>33000</v>
      </c>
      <c r="F89" s="195">
        <v>440000</v>
      </c>
      <c r="G89" s="228">
        <f t="shared" si="5"/>
        <v>13.333333333333334</v>
      </c>
      <c r="H89" s="209">
        <f t="shared" si="4"/>
        <v>6.293333333333333</v>
      </c>
      <c r="J89" s="227" t="s">
        <v>414</v>
      </c>
      <c r="K89" s="229" t="s">
        <v>421</v>
      </c>
    </row>
    <row r="90" spans="1:11" ht="99" customHeight="1">
      <c r="A90" s="194" t="s">
        <v>542</v>
      </c>
      <c r="B90" s="194" t="s">
        <v>293</v>
      </c>
      <c r="C90" s="194" t="s">
        <v>300</v>
      </c>
      <c r="D90" s="194" t="s">
        <v>466</v>
      </c>
      <c r="E90" s="230">
        <v>33000</v>
      </c>
      <c r="F90" s="195">
        <v>375000</v>
      </c>
      <c r="G90" s="228">
        <f t="shared" si="5"/>
        <v>11.363636363636363</v>
      </c>
      <c r="H90" s="209">
        <f t="shared" si="4"/>
        <v>5.3636363636363633</v>
      </c>
      <c r="J90" s="227" t="s">
        <v>404</v>
      </c>
      <c r="K90" s="198"/>
    </row>
    <row r="91" spans="1:11" s="201" customFormat="1">
      <c r="A91" s="200"/>
      <c r="C91" s="202"/>
      <c r="E91" s="200"/>
      <c r="F91" s="200"/>
      <c r="G91" s="231"/>
      <c r="H91" s="209">
        <f t="shared" si="4"/>
        <v>0</v>
      </c>
      <c r="J91" s="232" t="s">
        <v>405</v>
      </c>
    </row>
    <row r="92" spans="1:11">
      <c r="A92" s="191" t="s">
        <v>478</v>
      </c>
      <c r="B92" s="192" t="s">
        <v>301</v>
      </c>
      <c r="C92" s="193" t="s">
        <v>302</v>
      </c>
      <c r="D92" s="192" t="s">
        <v>422</v>
      </c>
      <c r="E92" s="195">
        <v>6600</v>
      </c>
      <c r="F92" s="195">
        <v>75000</v>
      </c>
      <c r="G92" s="209">
        <f t="shared" ref="G92:G99" si="6">F92/E92</f>
        <v>11.363636363636363</v>
      </c>
      <c r="H92" s="209">
        <f t="shared" si="4"/>
        <v>5.3636363636363633</v>
      </c>
      <c r="I92" s="197">
        <v>87500</v>
      </c>
      <c r="J92" s="227" t="s">
        <v>403</v>
      </c>
    </row>
    <row r="93" spans="1:11">
      <c r="A93" s="191" t="s">
        <v>533</v>
      </c>
      <c r="B93" s="192" t="s">
        <v>301</v>
      </c>
      <c r="C93" s="193" t="s">
        <v>303</v>
      </c>
      <c r="D93" s="192" t="s">
        <v>422</v>
      </c>
      <c r="E93" s="195">
        <v>6600</v>
      </c>
      <c r="F93" s="195">
        <v>75000</v>
      </c>
      <c r="G93" s="209">
        <f t="shared" si="6"/>
        <v>11.363636363636363</v>
      </c>
      <c r="H93" s="209">
        <f t="shared" si="4"/>
        <v>5.3636363636363633</v>
      </c>
      <c r="I93" s="197">
        <v>87500</v>
      </c>
      <c r="J93" s="227" t="s">
        <v>403</v>
      </c>
    </row>
    <row r="94" spans="1:11">
      <c r="A94" s="191" t="s">
        <v>534</v>
      </c>
      <c r="B94" s="192" t="s">
        <v>301</v>
      </c>
      <c r="C94" s="193" t="s">
        <v>304</v>
      </c>
      <c r="D94" s="192" t="s">
        <v>422</v>
      </c>
      <c r="E94" s="195">
        <v>6600</v>
      </c>
      <c r="F94" s="195">
        <v>75000</v>
      </c>
      <c r="G94" s="209">
        <f t="shared" si="6"/>
        <v>11.363636363636363</v>
      </c>
      <c r="H94" s="209">
        <f t="shared" si="4"/>
        <v>5.3636363636363633</v>
      </c>
      <c r="I94" s="197">
        <v>87500</v>
      </c>
      <c r="J94" s="227" t="s">
        <v>403</v>
      </c>
    </row>
    <row r="95" spans="1:11">
      <c r="A95" s="191" t="s">
        <v>535</v>
      </c>
      <c r="B95" s="192" t="s">
        <v>301</v>
      </c>
      <c r="C95" s="193" t="s">
        <v>305</v>
      </c>
      <c r="D95" s="192" t="s">
        <v>422</v>
      </c>
      <c r="E95" s="195">
        <v>6600</v>
      </c>
      <c r="F95" s="195">
        <v>75000</v>
      </c>
      <c r="G95" s="209">
        <f t="shared" si="6"/>
        <v>11.363636363636363</v>
      </c>
      <c r="H95" s="209">
        <f t="shared" si="4"/>
        <v>5.3636363636363633</v>
      </c>
      <c r="I95" s="197">
        <v>87500</v>
      </c>
      <c r="J95" s="227" t="s">
        <v>403</v>
      </c>
    </row>
    <row r="96" spans="1:11">
      <c r="A96" s="191" t="s">
        <v>536</v>
      </c>
      <c r="B96" s="192" t="s">
        <v>301</v>
      </c>
      <c r="C96" s="193" t="s">
        <v>306</v>
      </c>
      <c r="D96" s="192" t="s">
        <v>423</v>
      </c>
      <c r="E96" s="195">
        <v>9900</v>
      </c>
      <c r="F96" s="195">
        <v>125000</v>
      </c>
      <c r="G96" s="209">
        <f t="shared" si="6"/>
        <v>12.626262626262626</v>
      </c>
      <c r="H96" s="209">
        <f t="shared" si="4"/>
        <v>5.9595959595959593</v>
      </c>
      <c r="I96" s="197">
        <v>150000</v>
      </c>
      <c r="J96" s="227" t="s">
        <v>406</v>
      </c>
    </row>
    <row r="97" spans="1:10">
      <c r="A97" s="191" t="s">
        <v>537</v>
      </c>
      <c r="B97" s="192" t="s">
        <v>301</v>
      </c>
      <c r="C97" s="193" t="s">
        <v>307</v>
      </c>
      <c r="D97" s="192" t="s">
        <v>423</v>
      </c>
      <c r="E97" s="195">
        <v>9900</v>
      </c>
      <c r="F97" s="195">
        <v>125000</v>
      </c>
      <c r="G97" s="209">
        <f t="shared" si="6"/>
        <v>12.626262626262626</v>
      </c>
      <c r="H97" s="209">
        <f t="shared" si="4"/>
        <v>5.9595959595959593</v>
      </c>
      <c r="I97" s="197">
        <v>150000</v>
      </c>
      <c r="J97" s="227" t="s">
        <v>407</v>
      </c>
    </row>
    <row r="98" spans="1:10">
      <c r="A98" s="191" t="s">
        <v>538</v>
      </c>
      <c r="B98" s="192" t="s">
        <v>301</v>
      </c>
      <c r="C98" s="193" t="s">
        <v>308</v>
      </c>
      <c r="D98" s="192" t="s">
        <v>423</v>
      </c>
      <c r="E98" s="195">
        <v>9900</v>
      </c>
      <c r="F98" s="195">
        <v>125000</v>
      </c>
      <c r="G98" s="209">
        <f t="shared" si="6"/>
        <v>12.626262626262626</v>
      </c>
      <c r="H98" s="209">
        <f t="shared" si="4"/>
        <v>5.9595959595959593</v>
      </c>
      <c r="I98" s="197">
        <v>150000</v>
      </c>
      <c r="J98" s="227" t="s">
        <v>408</v>
      </c>
    </row>
    <row r="99" spans="1:10">
      <c r="A99" s="191" t="s">
        <v>539</v>
      </c>
      <c r="B99" s="192" t="s">
        <v>301</v>
      </c>
      <c r="C99" s="193" t="s">
        <v>309</v>
      </c>
      <c r="D99" s="192" t="s">
        <v>423</v>
      </c>
      <c r="E99" s="195">
        <v>9900</v>
      </c>
      <c r="F99" s="195">
        <v>125000</v>
      </c>
      <c r="G99" s="209">
        <f t="shared" si="6"/>
        <v>12.626262626262626</v>
      </c>
      <c r="H99" s="209">
        <f t="shared" si="4"/>
        <v>5.9595959595959593</v>
      </c>
      <c r="I99" s="197">
        <v>150000</v>
      </c>
      <c r="J99" s="227" t="s">
        <v>409</v>
      </c>
    </row>
    <row r="100" spans="1:10" s="201" customFormat="1">
      <c r="A100" s="200"/>
      <c r="C100" s="202"/>
      <c r="E100" s="200"/>
      <c r="F100" s="200"/>
      <c r="G100" s="231"/>
      <c r="H100" s="209">
        <f t="shared" si="4"/>
        <v>0</v>
      </c>
      <c r="J100" s="232" t="s">
        <v>410</v>
      </c>
    </row>
    <row r="101" spans="1:10">
      <c r="B101" s="197" t="s">
        <v>310</v>
      </c>
      <c r="C101" s="206" t="s">
        <v>311</v>
      </c>
      <c r="D101" s="197" t="s">
        <v>312</v>
      </c>
      <c r="G101" s="226"/>
      <c r="H101" s="209">
        <f t="shared" si="4"/>
        <v>0</v>
      </c>
      <c r="J101" s="227" t="s">
        <v>411</v>
      </c>
    </row>
    <row r="102" spans="1:10">
      <c r="A102" s="191" t="s">
        <v>543</v>
      </c>
      <c r="B102" s="192" t="s">
        <v>310</v>
      </c>
      <c r="C102" s="193" t="s">
        <v>313</v>
      </c>
      <c r="D102" s="192" t="s">
        <v>460</v>
      </c>
      <c r="E102" s="195">
        <v>3300</v>
      </c>
      <c r="F102" s="195">
        <v>5000</v>
      </c>
      <c r="G102" s="209">
        <f t="shared" ref="G102:G106" si="7">F102/E102</f>
        <v>1.5151515151515151</v>
      </c>
      <c r="H102" s="209">
        <f t="shared" si="4"/>
        <v>0.71515151515151509</v>
      </c>
      <c r="J102" s="227" t="s">
        <v>412</v>
      </c>
    </row>
    <row r="103" spans="1:10">
      <c r="A103" s="191" t="s">
        <v>544</v>
      </c>
      <c r="B103" s="192" t="s">
        <v>310</v>
      </c>
      <c r="C103" s="193" t="s">
        <v>314</v>
      </c>
      <c r="D103" s="192" t="s">
        <v>461</v>
      </c>
      <c r="E103" s="195">
        <v>5500</v>
      </c>
      <c r="F103" s="195">
        <v>9000</v>
      </c>
      <c r="G103" s="209">
        <f t="shared" si="7"/>
        <v>1.6363636363636365</v>
      </c>
      <c r="H103" s="209">
        <f t="shared" si="4"/>
        <v>0.77236363636363636</v>
      </c>
      <c r="J103" s="227" t="s">
        <v>413</v>
      </c>
    </row>
    <row r="104" spans="1:10">
      <c r="A104" s="191" t="s">
        <v>545</v>
      </c>
      <c r="B104" s="192" t="s">
        <v>310</v>
      </c>
      <c r="C104" s="193" t="s">
        <v>315</v>
      </c>
      <c r="D104" s="192" t="s">
        <v>462</v>
      </c>
      <c r="E104" s="195">
        <v>9900</v>
      </c>
      <c r="F104" s="195">
        <v>17000</v>
      </c>
      <c r="G104" s="209">
        <f t="shared" si="7"/>
        <v>1.7171717171717171</v>
      </c>
      <c r="H104" s="209">
        <f t="shared" si="4"/>
        <v>0.8105050505050504</v>
      </c>
    </row>
    <row r="105" spans="1:10">
      <c r="A105" s="191" t="s">
        <v>546</v>
      </c>
      <c r="B105" s="192" t="s">
        <v>310</v>
      </c>
      <c r="C105" s="193" t="s">
        <v>316</v>
      </c>
      <c r="D105" s="192" t="s">
        <v>424</v>
      </c>
      <c r="E105" s="195">
        <v>33000</v>
      </c>
      <c r="F105" s="195">
        <v>120000</v>
      </c>
      <c r="G105" s="209">
        <f t="shared" si="7"/>
        <v>3.6363636363636362</v>
      </c>
      <c r="H105" s="209">
        <f t="shared" si="4"/>
        <v>1.7163636363636363</v>
      </c>
    </row>
    <row r="106" spans="1:10">
      <c r="A106" s="191" t="s">
        <v>547</v>
      </c>
      <c r="B106" s="192" t="s">
        <v>310</v>
      </c>
      <c r="C106" s="193" t="s">
        <v>317</v>
      </c>
      <c r="D106" s="192" t="s">
        <v>463</v>
      </c>
      <c r="E106" s="195">
        <v>59000</v>
      </c>
      <c r="F106" s="195">
        <f>250000/2</f>
        <v>125000</v>
      </c>
      <c r="G106" s="209">
        <f t="shared" si="7"/>
        <v>2.1186440677966103</v>
      </c>
      <c r="H106" s="209">
        <f>G106/G$106</f>
        <v>1</v>
      </c>
    </row>
    <row r="107" spans="1:10" s="201" customFormat="1">
      <c r="A107" s="200"/>
      <c r="C107" s="202"/>
      <c r="E107" s="200"/>
      <c r="F107" s="200"/>
      <c r="G107" s="231"/>
      <c r="H107" s="231"/>
    </row>
    <row r="108" spans="1:10">
      <c r="B108" s="197" t="s">
        <v>310</v>
      </c>
      <c r="C108" s="206" t="s">
        <v>318</v>
      </c>
      <c r="D108" s="197" t="s">
        <v>430</v>
      </c>
      <c r="E108" s="205" t="s">
        <v>320</v>
      </c>
      <c r="G108" s="226"/>
      <c r="H108" s="226"/>
    </row>
    <row r="109" spans="1:10">
      <c r="B109" s="197" t="s">
        <v>310</v>
      </c>
      <c r="C109" s="206" t="s">
        <v>319</v>
      </c>
      <c r="E109" s="205" t="s">
        <v>320</v>
      </c>
      <c r="G109" s="226"/>
      <c r="H109" s="226"/>
    </row>
    <row r="110" spans="1:10">
      <c r="B110" s="197" t="s">
        <v>310</v>
      </c>
      <c r="C110" s="206" t="s">
        <v>1787</v>
      </c>
      <c r="E110" s="205" t="s">
        <v>320</v>
      </c>
      <c r="G110" s="226"/>
      <c r="H110" s="226"/>
    </row>
    <row r="111" spans="1:10">
      <c r="B111" s="197" t="s">
        <v>310</v>
      </c>
      <c r="C111" s="206" t="s">
        <v>1788</v>
      </c>
      <c r="E111" s="205" t="s">
        <v>320</v>
      </c>
      <c r="G111" s="226"/>
      <c r="H111" s="226"/>
    </row>
    <row r="112" spans="1:10">
      <c r="B112" s="197" t="s">
        <v>310</v>
      </c>
      <c r="C112" s="206" t="s">
        <v>1789</v>
      </c>
      <c r="E112" s="205" t="s">
        <v>320</v>
      </c>
      <c r="G112" s="226"/>
      <c r="H112" s="226"/>
    </row>
    <row r="113" spans="2:11">
      <c r="B113" s="197" t="s">
        <v>310</v>
      </c>
      <c r="C113" s="206" t="s">
        <v>321</v>
      </c>
      <c r="E113" s="205" t="s">
        <v>320</v>
      </c>
      <c r="G113" s="226"/>
      <c r="H113" s="226"/>
    </row>
    <row r="114" spans="2:11">
      <c r="B114" s="197" t="s">
        <v>310</v>
      </c>
      <c r="C114" s="206" t="s">
        <v>1790</v>
      </c>
      <c r="G114" s="226"/>
      <c r="H114" s="226"/>
    </row>
    <row r="115" spans="2:11">
      <c r="G115" s="226"/>
      <c r="H115" s="226"/>
    </row>
    <row r="116" spans="2:11">
      <c r="G116" s="226"/>
      <c r="H116" s="226"/>
    </row>
    <row r="117" spans="2:11">
      <c r="G117" s="226"/>
      <c r="H117" s="226"/>
    </row>
    <row r="118" spans="2:11">
      <c r="G118" s="226"/>
      <c r="H118" s="226"/>
    </row>
    <row r="119" spans="2:11" ht="82.5">
      <c r="B119" s="192" t="s">
        <v>296</v>
      </c>
      <c r="C119" s="193" t="s">
        <v>295</v>
      </c>
      <c r="D119" s="194" t="s">
        <v>431</v>
      </c>
      <c r="E119" s="195"/>
      <c r="F119" s="195">
        <v>62000</v>
      </c>
      <c r="G119" s="209"/>
      <c r="H119" s="209"/>
    </row>
    <row r="120" spans="2:11" ht="49.5">
      <c r="B120" s="233" t="s">
        <v>323</v>
      </c>
      <c r="C120" s="234" t="s">
        <v>324</v>
      </c>
      <c r="D120" s="235" t="s">
        <v>432</v>
      </c>
      <c r="E120" s="236">
        <v>9900</v>
      </c>
      <c r="F120" s="236">
        <v>16000</v>
      </c>
      <c r="G120" s="209"/>
      <c r="H120" s="209"/>
      <c r="K120" s="198"/>
    </row>
    <row r="121" spans="2:11" ht="49.5">
      <c r="B121" s="233" t="s">
        <v>323</v>
      </c>
      <c r="C121" s="234" t="s">
        <v>325</v>
      </c>
      <c r="D121" s="235" t="s">
        <v>433</v>
      </c>
      <c r="E121" s="236">
        <v>11000</v>
      </c>
      <c r="F121" s="236">
        <v>21000</v>
      </c>
      <c r="G121" s="209"/>
      <c r="H121" s="209"/>
    </row>
    <row r="122" spans="2:11" ht="49.5">
      <c r="B122" s="233" t="s">
        <v>323</v>
      </c>
      <c r="C122" s="234" t="s">
        <v>326</v>
      </c>
      <c r="D122" s="235" t="s">
        <v>434</v>
      </c>
      <c r="E122" s="236">
        <v>22000</v>
      </c>
      <c r="F122" s="236">
        <v>24500</v>
      </c>
      <c r="G122" s="209"/>
      <c r="H122" s="209"/>
    </row>
    <row r="123" spans="2:11" ht="49.5">
      <c r="B123" s="192" t="s">
        <v>323</v>
      </c>
      <c r="C123" s="193" t="s">
        <v>327</v>
      </c>
      <c r="D123" s="194" t="s">
        <v>435</v>
      </c>
      <c r="E123" s="195">
        <v>33000</v>
      </c>
      <c r="F123" s="195">
        <v>26000</v>
      </c>
      <c r="G123" s="209"/>
      <c r="H123" s="209"/>
    </row>
    <row r="124" spans="2:11" ht="49.5">
      <c r="B124" s="192" t="s">
        <v>323</v>
      </c>
      <c r="C124" s="193" t="s">
        <v>328</v>
      </c>
      <c r="D124" s="194" t="s">
        <v>436</v>
      </c>
      <c r="E124" s="195">
        <v>44000</v>
      </c>
      <c r="F124" s="195">
        <v>26000</v>
      </c>
      <c r="G124" s="209"/>
      <c r="H124" s="209"/>
    </row>
    <row r="125" spans="2:11" ht="49.5">
      <c r="B125" s="192" t="s">
        <v>323</v>
      </c>
      <c r="C125" s="193" t="s">
        <v>329</v>
      </c>
      <c r="D125" s="194" t="s">
        <v>437</v>
      </c>
      <c r="E125" s="195">
        <v>55000</v>
      </c>
      <c r="F125" s="195">
        <v>29500</v>
      </c>
      <c r="G125" s="209"/>
      <c r="H125" s="209"/>
    </row>
    <row r="126" spans="2:11" ht="49.5">
      <c r="B126" s="233" t="s">
        <v>323</v>
      </c>
      <c r="C126" s="234" t="s">
        <v>330</v>
      </c>
      <c r="D126" s="235" t="s">
        <v>438</v>
      </c>
      <c r="E126" s="236">
        <v>66000</v>
      </c>
      <c r="F126" s="236">
        <v>29000</v>
      </c>
      <c r="G126" s="209"/>
      <c r="H126" s="209"/>
    </row>
    <row r="127" spans="2:11" ht="49.5">
      <c r="B127" s="233" t="s">
        <v>323</v>
      </c>
      <c r="C127" s="234" t="s">
        <v>331</v>
      </c>
      <c r="D127" s="235" t="s">
        <v>439</v>
      </c>
      <c r="E127" s="236">
        <v>77000</v>
      </c>
      <c r="F127" s="236">
        <v>29000</v>
      </c>
      <c r="G127" s="209"/>
      <c r="H127" s="209"/>
    </row>
    <row r="128" spans="2:11" ht="49.5">
      <c r="B128" s="233" t="s">
        <v>323</v>
      </c>
      <c r="C128" s="234" t="s">
        <v>332</v>
      </c>
      <c r="D128" s="235" t="s">
        <v>440</v>
      </c>
      <c r="E128" s="236">
        <v>88000</v>
      </c>
      <c r="F128" s="236">
        <v>29000</v>
      </c>
      <c r="G128" s="209"/>
      <c r="H128" s="209"/>
    </row>
    <row r="129" spans="2:8" ht="49.5">
      <c r="B129" s="192" t="s">
        <v>323</v>
      </c>
      <c r="C129" s="193" t="s">
        <v>333</v>
      </c>
      <c r="D129" s="194" t="s">
        <v>441</v>
      </c>
      <c r="E129" s="195">
        <v>99000</v>
      </c>
      <c r="F129" s="195">
        <v>29000</v>
      </c>
      <c r="G129" s="209"/>
      <c r="H129" s="209"/>
    </row>
    <row r="130" spans="2:8" ht="49.5">
      <c r="B130" s="192" t="s">
        <v>323</v>
      </c>
      <c r="C130" s="193" t="s">
        <v>334</v>
      </c>
      <c r="D130" s="194" t="s">
        <v>442</v>
      </c>
      <c r="E130" s="195">
        <v>110000</v>
      </c>
      <c r="F130" s="195">
        <v>29000</v>
      </c>
      <c r="G130" s="209"/>
      <c r="H130" s="209"/>
    </row>
    <row r="131" spans="2:8" ht="49.5">
      <c r="B131" s="192" t="s">
        <v>323</v>
      </c>
      <c r="C131" s="193" t="s">
        <v>335</v>
      </c>
      <c r="D131" s="194" t="s">
        <v>443</v>
      </c>
      <c r="E131" s="195">
        <v>130000</v>
      </c>
      <c r="F131" s="195">
        <v>34000</v>
      </c>
      <c r="G131" s="209"/>
      <c r="H131" s="209"/>
    </row>
    <row r="132" spans="2:8" ht="49.5">
      <c r="B132" s="233" t="s">
        <v>323</v>
      </c>
      <c r="C132" s="234" t="s">
        <v>336</v>
      </c>
      <c r="D132" s="235" t="s">
        <v>444</v>
      </c>
      <c r="E132" s="236">
        <v>150000</v>
      </c>
      <c r="F132" s="236">
        <v>45000</v>
      </c>
      <c r="G132" s="209"/>
      <c r="H132" s="209"/>
    </row>
    <row r="133" spans="2:8" ht="49.5">
      <c r="B133" s="233" t="s">
        <v>323</v>
      </c>
      <c r="C133" s="234" t="s">
        <v>337</v>
      </c>
      <c r="D133" s="235" t="s">
        <v>445</v>
      </c>
      <c r="E133" s="236">
        <v>170000</v>
      </c>
      <c r="F133" s="236">
        <v>45000</v>
      </c>
      <c r="G133" s="209"/>
      <c r="H133" s="209"/>
    </row>
    <row r="134" spans="2:8" ht="49.5">
      <c r="B134" s="233" t="s">
        <v>323</v>
      </c>
      <c r="C134" s="234" t="s">
        <v>338</v>
      </c>
      <c r="D134" s="235" t="s">
        <v>446</v>
      </c>
      <c r="E134" s="236">
        <v>190000</v>
      </c>
      <c r="F134" s="236">
        <v>48500</v>
      </c>
      <c r="G134" s="209"/>
      <c r="H134" s="209"/>
    </row>
    <row r="135" spans="2:8" ht="49.5">
      <c r="B135" s="192" t="s">
        <v>323</v>
      </c>
      <c r="C135" s="193" t="s">
        <v>339</v>
      </c>
      <c r="D135" s="194" t="s">
        <v>444</v>
      </c>
      <c r="E135" s="195">
        <v>210000</v>
      </c>
      <c r="F135" s="195">
        <v>45000</v>
      </c>
      <c r="G135" s="209"/>
      <c r="H135" s="209"/>
    </row>
    <row r="136" spans="2:8" ht="49.5">
      <c r="B136" s="192" t="s">
        <v>323</v>
      </c>
      <c r="C136" s="193" t="s">
        <v>340</v>
      </c>
      <c r="D136" s="194" t="s">
        <v>445</v>
      </c>
      <c r="E136" s="195">
        <v>230000</v>
      </c>
      <c r="F136" s="195">
        <v>45000</v>
      </c>
      <c r="G136" s="209"/>
      <c r="H136" s="209"/>
    </row>
    <row r="137" spans="2:8" ht="49.5">
      <c r="B137" s="192" t="s">
        <v>323</v>
      </c>
      <c r="C137" s="193" t="s">
        <v>341</v>
      </c>
      <c r="D137" s="194" t="s">
        <v>446</v>
      </c>
      <c r="E137" s="195">
        <v>250000</v>
      </c>
      <c r="F137" s="195">
        <v>48500</v>
      </c>
      <c r="G137" s="209"/>
      <c r="H137" s="209"/>
    </row>
    <row r="138" spans="2:8" ht="49.5">
      <c r="B138" s="233" t="s">
        <v>323</v>
      </c>
      <c r="C138" s="234" t="s">
        <v>342</v>
      </c>
      <c r="D138" s="235" t="s">
        <v>447</v>
      </c>
      <c r="E138" s="236">
        <v>300000</v>
      </c>
      <c r="F138" s="236">
        <v>45000</v>
      </c>
      <c r="G138" s="209"/>
      <c r="H138" s="209"/>
    </row>
    <row r="139" spans="2:8" ht="49.5">
      <c r="B139" s="233" t="s">
        <v>323</v>
      </c>
      <c r="C139" s="234" t="s">
        <v>343</v>
      </c>
      <c r="D139" s="235" t="s">
        <v>448</v>
      </c>
      <c r="E139" s="236">
        <v>350000</v>
      </c>
      <c r="F139" s="236">
        <v>80000</v>
      </c>
      <c r="G139" s="209"/>
      <c r="H139" s="209"/>
    </row>
    <row r="140" spans="2:8" ht="49.5">
      <c r="B140" s="233" t="s">
        <v>323</v>
      </c>
      <c r="C140" s="234" t="s">
        <v>344</v>
      </c>
      <c r="D140" s="235" t="s">
        <v>450</v>
      </c>
      <c r="E140" s="236">
        <v>400000</v>
      </c>
      <c r="F140" s="236">
        <v>83500</v>
      </c>
      <c r="G140" s="209"/>
      <c r="H140" s="209"/>
    </row>
    <row r="141" spans="2:8" ht="49.5">
      <c r="B141" s="192" t="s">
        <v>323</v>
      </c>
      <c r="C141" s="193" t="s">
        <v>345</v>
      </c>
      <c r="D141" s="194" t="s">
        <v>449</v>
      </c>
      <c r="E141" s="195">
        <v>450000</v>
      </c>
      <c r="F141" s="195">
        <v>80000</v>
      </c>
      <c r="G141" s="209"/>
      <c r="H141" s="209"/>
    </row>
    <row r="142" spans="2:8" ht="49.5">
      <c r="B142" s="192" t="s">
        <v>323</v>
      </c>
      <c r="C142" s="193" t="s">
        <v>346</v>
      </c>
      <c r="D142" s="194" t="s">
        <v>448</v>
      </c>
      <c r="E142" s="195">
        <v>500000</v>
      </c>
      <c r="F142" s="195">
        <v>80000</v>
      </c>
      <c r="G142" s="209"/>
      <c r="H142" s="209"/>
    </row>
    <row r="143" spans="2:8" ht="49.5">
      <c r="B143" s="192" t="s">
        <v>323</v>
      </c>
      <c r="C143" s="193" t="s">
        <v>347</v>
      </c>
      <c r="D143" s="194" t="s">
        <v>450</v>
      </c>
      <c r="E143" s="195">
        <v>550000</v>
      </c>
      <c r="F143" s="195">
        <v>83500</v>
      </c>
      <c r="G143" s="209"/>
      <c r="H143" s="209"/>
    </row>
    <row r="144" spans="2:8" ht="49.5">
      <c r="B144" s="233" t="s">
        <v>323</v>
      </c>
      <c r="C144" s="234" t="s">
        <v>348</v>
      </c>
      <c r="D144" s="235" t="s">
        <v>451</v>
      </c>
      <c r="E144" s="236">
        <v>600000</v>
      </c>
      <c r="F144" s="236">
        <v>86000</v>
      </c>
      <c r="G144" s="209"/>
      <c r="H144" s="209"/>
    </row>
    <row r="145" spans="2:11" ht="49.5">
      <c r="B145" s="233" t="s">
        <v>323</v>
      </c>
      <c r="C145" s="234" t="s">
        <v>349</v>
      </c>
      <c r="D145" s="235" t="s">
        <v>452</v>
      </c>
      <c r="E145" s="236">
        <v>650000</v>
      </c>
      <c r="F145" s="236">
        <v>86000</v>
      </c>
      <c r="G145" s="209"/>
      <c r="H145" s="209"/>
    </row>
    <row r="146" spans="2:11" ht="49.5">
      <c r="B146" s="233" t="s">
        <v>323</v>
      </c>
      <c r="C146" s="247" t="s">
        <v>350</v>
      </c>
      <c r="D146" s="235" t="s">
        <v>453</v>
      </c>
      <c r="E146" s="236">
        <v>700000</v>
      </c>
      <c r="F146" s="236">
        <v>87500</v>
      </c>
      <c r="G146" s="209"/>
      <c r="H146" s="209"/>
    </row>
    <row r="147" spans="2:11" ht="49.5">
      <c r="B147" s="192" t="s">
        <v>323</v>
      </c>
      <c r="C147" s="193" t="s">
        <v>619</v>
      </c>
      <c r="D147" s="194" t="s">
        <v>454</v>
      </c>
      <c r="E147" s="195">
        <v>750000</v>
      </c>
      <c r="F147" s="195">
        <v>96000</v>
      </c>
      <c r="G147" s="209"/>
      <c r="H147" s="209"/>
    </row>
    <row r="148" spans="2:11" ht="49.5">
      <c r="B148" s="192" t="s">
        <v>323</v>
      </c>
      <c r="C148" s="193" t="s">
        <v>351</v>
      </c>
      <c r="D148" s="194" t="s">
        <v>455</v>
      </c>
      <c r="E148" s="195">
        <v>800000</v>
      </c>
      <c r="F148" s="195">
        <v>106000</v>
      </c>
      <c r="G148" s="209"/>
      <c r="H148" s="209"/>
    </row>
    <row r="149" spans="2:11" ht="49.5">
      <c r="B149" s="192" t="s">
        <v>323</v>
      </c>
      <c r="C149" s="193" t="s">
        <v>352</v>
      </c>
      <c r="D149" s="194" t="s">
        <v>638</v>
      </c>
      <c r="E149" s="195">
        <v>850000</v>
      </c>
      <c r="F149" s="195">
        <v>137500</v>
      </c>
      <c r="G149" s="209"/>
      <c r="H149" s="209"/>
    </row>
    <row r="150" spans="2:11" ht="49.5" customHeight="1">
      <c r="B150" s="248" t="s">
        <v>323</v>
      </c>
      <c r="C150" s="247" t="s">
        <v>640</v>
      </c>
      <c r="D150" s="249" t="s">
        <v>1490</v>
      </c>
      <c r="E150" s="250">
        <v>900000</v>
      </c>
      <c r="F150" s="251">
        <v>95000</v>
      </c>
      <c r="G150" s="209"/>
      <c r="H150" s="209"/>
      <c r="J150" s="215" t="s">
        <v>641</v>
      </c>
    </row>
    <row r="151" spans="2:11" ht="49.5" customHeight="1">
      <c r="B151" s="248" t="s">
        <v>323</v>
      </c>
      <c r="C151" s="247" t="s">
        <v>620</v>
      </c>
      <c r="D151" s="249" t="s">
        <v>1491</v>
      </c>
      <c r="E151" s="250">
        <v>1000000</v>
      </c>
      <c r="F151" s="251">
        <v>115000</v>
      </c>
      <c r="G151" s="209"/>
      <c r="H151" s="209"/>
    </row>
    <row r="152" spans="2:11" ht="49.5" customHeight="1">
      <c r="B152" s="248" t="s">
        <v>323</v>
      </c>
      <c r="C152" s="247" t="s">
        <v>621</v>
      </c>
      <c r="D152" s="249" t="s">
        <v>1498</v>
      </c>
      <c r="E152" s="250">
        <v>1100000</v>
      </c>
      <c r="F152" s="251">
        <v>113000</v>
      </c>
      <c r="G152" s="209"/>
      <c r="H152" s="209"/>
    </row>
    <row r="153" spans="2:11" ht="49.5" customHeight="1">
      <c r="B153" s="248" t="s">
        <v>323</v>
      </c>
      <c r="C153" s="247" t="s">
        <v>622</v>
      </c>
      <c r="D153" s="249" t="s">
        <v>1492</v>
      </c>
      <c r="E153" s="250">
        <v>1200000</v>
      </c>
      <c r="F153" s="251">
        <v>115000</v>
      </c>
      <c r="G153" s="209"/>
      <c r="H153" s="209"/>
      <c r="J153" s="215"/>
    </row>
    <row r="154" spans="2:11" ht="49.5" customHeight="1">
      <c r="B154" s="258" t="s">
        <v>323</v>
      </c>
      <c r="C154" s="259" t="s">
        <v>623</v>
      </c>
      <c r="D154" s="260" t="s">
        <v>1495</v>
      </c>
      <c r="E154" s="261">
        <v>1300000</v>
      </c>
      <c r="F154" s="262">
        <v>113000</v>
      </c>
      <c r="G154" s="209"/>
      <c r="H154" s="209"/>
      <c r="J154" s="238" t="s">
        <v>1472</v>
      </c>
    </row>
    <row r="155" spans="2:11" ht="49.5" customHeight="1">
      <c r="B155" s="258" t="s">
        <v>323</v>
      </c>
      <c r="C155" s="259" t="s">
        <v>624</v>
      </c>
      <c r="D155" s="260" t="s">
        <v>1496</v>
      </c>
      <c r="E155" s="261">
        <v>1400000</v>
      </c>
      <c r="F155" s="262">
        <v>140000</v>
      </c>
      <c r="G155" s="209"/>
      <c r="H155" s="209"/>
      <c r="J155" s="239" t="s">
        <v>1471</v>
      </c>
    </row>
    <row r="156" spans="2:11" ht="49.5" customHeight="1">
      <c r="B156" s="258" t="s">
        <v>323</v>
      </c>
      <c r="C156" s="259" t="s">
        <v>625</v>
      </c>
      <c r="D156" s="260" t="s">
        <v>1493</v>
      </c>
      <c r="E156" s="261">
        <v>1500000</v>
      </c>
      <c r="F156" s="263">
        <v>113000</v>
      </c>
      <c r="G156" s="209"/>
      <c r="H156" s="209"/>
      <c r="J156" s="222" t="s">
        <v>1439</v>
      </c>
      <c r="K156" s="199" t="s">
        <v>1786</v>
      </c>
    </row>
    <row r="157" spans="2:11" ht="49.5" customHeight="1">
      <c r="B157" s="258" t="s">
        <v>323</v>
      </c>
      <c r="C157" s="259" t="s">
        <v>626</v>
      </c>
      <c r="D157" s="260" t="s">
        <v>1497</v>
      </c>
      <c r="E157" s="261">
        <v>1600000</v>
      </c>
      <c r="F157" s="263">
        <v>140000</v>
      </c>
      <c r="G157" s="209"/>
      <c r="H157" s="209"/>
      <c r="J157" s="213" t="s">
        <v>1442</v>
      </c>
    </row>
    <row r="158" spans="2:11" ht="49.5" customHeight="1">
      <c r="B158" s="248" t="s">
        <v>323</v>
      </c>
      <c r="C158" s="247" t="s">
        <v>627</v>
      </c>
      <c r="D158" s="249" t="s">
        <v>1502</v>
      </c>
      <c r="E158" s="250">
        <v>1700000</v>
      </c>
      <c r="F158" s="253">
        <v>105000</v>
      </c>
      <c r="G158" s="209"/>
      <c r="H158" s="209"/>
      <c r="J158" s="222" t="s">
        <v>1469</v>
      </c>
    </row>
    <row r="159" spans="2:11" ht="49.5" customHeight="1">
      <c r="B159" s="248" t="s">
        <v>323</v>
      </c>
      <c r="C159" s="247" t="s">
        <v>628</v>
      </c>
      <c r="D159" s="249" t="s">
        <v>1491</v>
      </c>
      <c r="E159" s="250">
        <v>1800000</v>
      </c>
      <c r="F159" s="253">
        <v>115000</v>
      </c>
      <c r="G159" s="209"/>
      <c r="H159" s="209"/>
      <c r="J159" s="237" t="s">
        <v>1470</v>
      </c>
    </row>
    <row r="160" spans="2:11" ht="49.5" customHeight="1">
      <c r="B160" s="248" t="s">
        <v>323</v>
      </c>
      <c r="C160" s="247" t="s">
        <v>629</v>
      </c>
      <c r="D160" s="249" t="s">
        <v>1498</v>
      </c>
      <c r="E160" s="250">
        <v>1900000</v>
      </c>
      <c r="F160" s="253">
        <v>113000</v>
      </c>
      <c r="G160" s="209"/>
      <c r="H160" s="209"/>
    </row>
    <row r="161" spans="2:11" ht="49.5" customHeight="1">
      <c r="B161" s="248" t="s">
        <v>323</v>
      </c>
      <c r="C161" s="247" t="s">
        <v>630</v>
      </c>
      <c r="D161" s="249" t="s">
        <v>1492</v>
      </c>
      <c r="E161" s="250">
        <v>2000000</v>
      </c>
      <c r="F161" s="253">
        <v>115000</v>
      </c>
      <c r="G161" s="209"/>
      <c r="H161" s="209"/>
    </row>
    <row r="162" spans="2:11" ht="49.5" customHeight="1">
      <c r="B162" s="258" t="s">
        <v>323</v>
      </c>
      <c r="C162" s="259" t="s">
        <v>631</v>
      </c>
      <c r="D162" s="260" t="s">
        <v>1499</v>
      </c>
      <c r="E162" s="261">
        <v>2100000</v>
      </c>
      <c r="F162" s="262">
        <v>113000</v>
      </c>
      <c r="G162" s="209"/>
      <c r="H162" s="209"/>
    </row>
    <row r="163" spans="2:11" ht="49.5" customHeight="1">
      <c r="B163" s="258" t="s">
        <v>323</v>
      </c>
      <c r="C163" s="259" t="s">
        <v>632</v>
      </c>
      <c r="D163" s="260" t="s">
        <v>1500</v>
      </c>
      <c r="E163" s="261">
        <v>2200000</v>
      </c>
      <c r="F163" s="262">
        <v>140000</v>
      </c>
      <c r="G163" s="209"/>
      <c r="H163" s="209"/>
    </row>
    <row r="164" spans="2:11" ht="49.5" customHeight="1">
      <c r="B164" s="258" t="s">
        <v>323</v>
      </c>
      <c r="C164" s="259" t="s">
        <v>633</v>
      </c>
      <c r="D164" s="260" t="s">
        <v>1493</v>
      </c>
      <c r="E164" s="261">
        <v>2300000</v>
      </c>
      <c r="F164" s="263">
        <v>113000</v>
      </c>
      <c r="G164" s="209"/>
      <c r="H164" s="209"/>
    </row>
    <row r="165" spans="2:11" ht="49.5" customHeight="1">
      <c r="B165" s="258" t="s">
        <v>323</v>
      </c>
      <c r="C165" s="259" t="s">
        <v>634</v>
      </c>
      <c r="D165" s="260" t="s">
        <v>1497</v>
      </c>
      <c r="E165" s="261">
        <v>2400000</v>
      </c>
      <c r="F165" s="263">
        <v>140000</v>
      </c>
      <c r="G165" s="209"/>
      <c r="H165" s="209"/>
    </row>
    <row r="166" spans="2:11" ht="49.5" customHeight="1">
      <c r="B166" s="255" t="s">
        <v>323</v>
      </c>
      <c r="C166" s="256" t="s">
        <v>635</v>
      </c>
      <c r="D166" s="254" t="s">
        <v>1501</v>
      </c>
      <c r="E166" s="250">
        <v>2500000</v>
      </c>
      <c r="F166" s="257">
        <v>105000</v>
      </c>
      <c r="G166" s="209"/>
      <c r="H166" s="209"/>
    </row>
    <row r="167" spans="2:11" ht="49.5" customHeight="1">
      <c r="B167" s="248" t="s">
        <v>323</v>
      </c>
      <c r="C167" s="247" t="s">
        <v>636</v>
      </c>
      <c r="D167" s="249" t="s">
        <v>1491</v>
      </c>
      <c r="E167" s="250">
        <v>2600000</v>
      </c>
      <c r="F167" s="253">
        <v>115000</v>
      </c>
      <c r="G167" s="209"/>
      <c r="H167" s="209"/>
    </row>
    <row r="168" spans="2:11" ht="49.5" customHeight="1">
      <c r="B168" s="248" t="s">
        <v>323</v>
      </c>
      <c r="C168" s="247" t="s">
        <v>637</v>
      </c>
      <c r="D168" s="249" t="s">
        <v>1498</v>
      </c>
      <c r="E168" s="250">
        <v>2700000</v>
      </c>
      <c r="F168" s="253">
        <v>113000</v>
      </c>
      <c r="G168" s="209"/>
      <c r="H168" s="209"/>
    </row>
    <row r="169" spans="2:11" ht="49.5" customHeight="1">
      <c r="B169" s="248" t="s">
        <v>323</v>
      </c>
      <c r="C169" s="247" t="s">
        <v>639</v>
      </c>
      <c r="D169" s="249" t="s">
        <v>1492</v>
      </c>
      <c r="E169" s="250">
        <v>2800000</v>
      </c>
      <c r="F169" s="253">
        <v>115000</v>
      </c>
      <c r="G169" s="209"/>
      <c r="H169" s="209"/>
    </row>
    <row r="170" spans="2:11" ht="49.5" customHeight="1">
      <c r="B170" s="258" t="s">
        <v>323</v>
      </c>
      <c r="C170" s="259" t="s">
        <v>1459</v>
      </c>
      <c r="D170" s="260" t="s">
        <v>1499</v>
      </c>
      <c r="E170" s="261">
        <v>2900000</v>
      </c>
      <c r="F170" s="263">
        <v>113000</v>
      </c>
      <c r="G170" s="209"/>
      <c r="H170" s="209"/>
    </row>
    <row r="171" spans="2:11" ht="49.5" customHeight="1">
      <c r="B171" s="258" t="s">
        <v>323</v>
      </c>
      <c r="C171" s="259" t="s">
        <v>1460</v>
      </c>
      <c r="D171" s="260" t="s">
        <v>1503</v>
      </c>
      <c r="E171" s="261">
        <v>3000000</v>
      </c>
      <c r="F171" s="263">
        <v>140000</v>
      </c>
      <c r="G171" s="209"/>
      <c r="H171" s="209"/>
    </row>
    <row r="172" spans="2:11" ht="49.5" customHeight="1">
      <c r="B172" s="258" t="s">
        <v>323</v>
      </c>
      <c r="C172" s="259" t="s">
        <v>1461</v>
      </c>
      <c r="D172" s="260" t="s">
        <v>1493</v>
      </c>
      <c r="E172" s="261">
        <v>3100000</v>
      </c>
      <c r="F172" s="263">
        <v>113000</v>
      </c>
      <c r="G172" s="209"/>
      <c r="H172" s="209"/>
      <c r="J172" s="238" t="s">
        <v>1472</v>
      </c>
    </row>
    <row r="173" spans="2:11" ht="49.5" customHeight="1">
      <c r="B173" s="258" t="s">
        <v>323</v>
      </c>
      <c r="C173" s="259" t="s">
        <v>1462</v>
      </c>
      <c r="D173" s="260" t="s">
        <v>1504</v>
      </c>
      <c r="E173" s="261">
        <v>3200000</v>
      </c>
      <c r="F173" s="263">
        <v>140000</v>
      </c>
      <c r="G173" s="209"/>
      <c r="H173" s="209"/>
      <c r="J173" s="239" t="s">
        <v>1471</v>
      </c>
    </row>
    <row r="174" spans="2:11" ht="49.5" customHeight="1">
      <c r="B174" s="248" t="s">
        <v>323</v>
      </c>
      <c r="C174" s="247" t="s">
        <v>1463</v>
      </c>
      <c r="D174" s="249" t="s">
        <v>1502</v>
      </c>
      <c r="E174" s="250">
        <v>3300000</v>
      </c>
      <c r="F174" s="253">
        <v>105000</v>
      </c>
      <c r="G174" s="209"/>
      <c r="H174" s="209"/>
      <c r="J174" s="222" t="s">
        <v>1439</v>
      </c>
      <c r="K174" s="199" t="s">
        <v>1786</v>
      </c>
    </row>
    <row r="175" spans="2:11" ht="49.5" customHeight="1">
      <c r="B175" s="248" t="s">
        <v>323</v>
      </c>
      <c r="C175" s="247" t="s">
        <v>1464</v>
      </c>
      <c r="D175" s="249" t="s">
        <v>1491</v>
      </c>
      <c r="E175" s="250">
        <v>3400000</v>
      </c>
      <c r="F175" s="252">
        <v>115000</v>
      </c>
      <c r="G175" s="209"/>
      <c r="H175" s="209"/>
      <c r="J175" s="213" t="s">
        <v>1442</v>
      </c>
    </row>
    <row r="176" spans="2:11" ht="49.5" customHeight="1">
      <c r="B176" s="248" t="s">
        <v>323</v>
      </c>
      <c r="C176" s="247" t="s">
        <v>1465</v>
      </c>
      <c r="D176" s="249" t="s">
        <v>1498</v>
      </c>
      <c r="E176" s="250">
        <v>3500000</v>
      </c>
      <c r="F176" s="252">
        <v>113000</v>
      </c>
      <c r="G176" s="209"/>
      <c r="H176" s="209"/>
      <c r="J176" s="222" t="s">
        <v>1469</v>
      </c>
    </row>
    <row r="177" spans="2:10" ht="49.5" customHeight="1">
      <c r="B177" s="248" t="s">
        <v>323</v>
      </c>
      <c r="C177" s="247" t="s">
        <v>1466</v>
      </c>
      <c r="D177" s="249" t="s">
        <v>1492</v>
      </c>
      <c r="E177" s="250">
        <v>3600000</v>
      </c>
      <c r="F177" s="252">
        <v>115000</v>
      </c>
      <c r="G177" s="209"/>
      <c r="H177" s="209"/>
      <c r="J177" s="237" t="s">
        <v>1470</v>
      </c>
    </row>
    <row r="178" spans="2:10" ht="49.5" customHeight="1">
      <c r="B178" s="258" t="s">
        <v>323</v>
      </c>
      <c r="C178" s="259" t="s">
        <v>1467</v>
      </c>
      <c r="D178" s="260" t="s">
        <v>1494</v>
      </c>
      <c r="E178" s="261">
        <v>3700000</v>
      </c>
      <c r="F178" s="263">
        <v>122600</v>
      </c>
      <c r="G178" s="209"/>
      <c r="H178" s="209"/>
    </row>
    <row r="179" spans="2:10" ht="49.5" customHeight="1">
      <c r="B179" s="258" t="s">
        <v>323</v>
      </c>
      <c r="C179" s="259" t="s">
        <v>1468</v>
      </c>
      <c r="D179" s="260" t="s">
        <v>1505</v>
      </c>
      <c r="E179" s="261">
        <v>3800000</v>
      </c>
      <c r="F179" s="263">
        <v>161000</v>
      </c>
      <c r="G179" s="209"/>
      <c r="H179" s="209"/>
    </row>
    <row r="180" spans="2:10">
      <c r="D180" s="194"/>
    </row>
    <row r="181" spans="2:10">
      <c r="D181" s="194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/>
  <cols>
    <col min="1" max="1" width="9" style="345" bestFit="1" customWidth="1"/>
    <col min="2" max="2" width="22.875" style="345" bestFit="1" customWidth="1"/>
    <col min="3" max="3" width="28.875" style="345" bestFit="1" customWidth="1"/>
    <col min="4" max="4" width="15.125" style="345" bestFit="1" customWidth="1"/>
    <col min="5" max="5" width="57.125" style="345" bestFit="1" customWidth="1"/>
    <col min="6" max="6" width="13.75" style="182" bestFit="1" customWidth="1"/>
    <col min="7" max="7" width="18.625" style="182" bestFit="1" customWidth="1"/>
    <col min="8" max="8" width="12.625" style="182" customWidth="1"/>
    <col min="9" max="9" width="14.5" style="182" bestFit="1" customWidth="1"/>
    <col min="10" max="10" width="16.5" style="182" bestFit="1" customWidth="1"/>
    <col min="11" max="11" width="18.625" style="182" bestFit="1" customWidth="1"/>
    <col min="12" max="12" width="17.875" style="182" bestFit="1" customWidth="1"/>
    <col min="13" max="13" width="9" style="182"/>
    <col min="14" max="14" width="75.625" style="182" bestFit="1" customWidth="1"/>
    <col min="15" max="15" width="26.375" style="182" customWidth="1"/>
    <col min="16" max="16384" width="9" style="182"/>
  </cols>
  <sheetData>
    <row r="1" spans="1:15">
      <c r="I1" s="342"/>
      <c r="J1" s="342"/>
      <c r="K1" s="342"/>
      <c r="L1" s="342"/>
    </row>
    <row r="2" spans="1:15">
      <c r="A2" s="346" t="s">
        <v>2253</v>
      </c>
      <c r="B2" s="348" t="s">
        <v>1097</v>
      </c>
      <c r="C2" s="348" t="s">
        <v>2301</v>
      </c>
      <c r="D2" s="348" t="s">
        <v>689</v>
      </c>
      <c r="E2" s="348" t="s">
        <v>2293</v>
      </c>
      <c r="H2" s="343"/>
      <c r="J2" s="342"/>
      <c r="L2" s="342"/>
    </row>
    <row r="3" spans="1:15" ht="50.1" customHeight="1">
      <c r="A3" s="345" t="s">
        <v>202</v>
      </c>
      <c r="B3" s="345" t="s">
        <v>70</v>
      </c>
      <c r="C3" s="345" t="s">
        <v>2277</v>
      </c>
      <c r="D3" s="345" t="s">
        <v>695</v>
      </c>
      <c r="E3" s="347" t="s">
        <v>2310</v>
      </c>
      <c r="H3" s="343"/>
      <c r="J3" s="342"/>
      <c r="L3" s="342"/>
    </row>
    <row r="4" spans="1:15" ht="50.1" customHeight="1">
      <c r="A4" s="345" t="s">
        <v>203</v>
      </c>
      <c r="B4" s="345" t="s">
        <v>665</v>
      </c>
      <c r="C4" s="345" t="s">
        <v>2276</v>
      </c>
      <c r="D4" s="345" t="s">
        <v>2280</v>
      </c>
      <c r="E4" s="347" t="s">
        <v>2311</v>
      </c>
      <c r="H4" s="343"/>
      <c r="J4" s="342"/>
      <c r="L4" s="342"/>
    </row>
    <row r="5" spans="1:15" ht="50.1" customHeight="1">
      <c r="A5" s="345" t="s">
        <v>2259</v>
      </c>
      <c r="B5" s="345" t="s">
        <v>318</v>
      </c>
      <c r="C5" s="345" t="s">
        <v>2278</v>
      </c>
      <c r="D5" s="345" t="s">
        <v>695</v>
      </c>
      <c r="E5" s="347" t="s">
        <v>2312</v>
      </c>
      <c r="F5" s="345"/>
      <c r="H5" s="343"/>
      <c r="J5" s="342"/>
      <c r="L5" s="342"/>
    </row>
    <row r="6" spans="1:15" ht="50.1" customHeight="1">
      <c r="A6" s="345" t="s">
        <v>267</v>
      </c>
      <c r="B6" s="345" t="s">
        <v>667</v>
      </c>
      <c r="C6" s="345" t="s">
        <v>2279</v>
      </c>
      <c r="D6" s="345" t="s">
        <v>2281</v>
      </c>
      <c r="E6" s="347" t="s">
        <v>2313</v>
      </c>
      <c r="F6" s="345"/>
      <c r="H6" s="343"/>
      <c r="J6" s="342"/>
      <c r="L6" s="342"/>
    </row>
    <row r="7" spans="1:15" ht="50.1" customHeight="1">
      <c r="A7" s="345" t="s">
        <v>2260</v>
      </c>
      <c r="B7" s="345" t="s">
        <v>2244</v>
      </c>
      <c r="C7" s="345" t="s">
        <v>2374</v>
      </c>
      <c r="D7" s="345" t="s">
        <v>2252</v>
      </c>
      <c r="E7" s="347" t="s">
        <v>2314</v>
      </c>
      <c r="H7" s="343"/>
      <c r="J7" s="342"/>
      <c r="L7" s="342"/>
    </row>
    <row r="8" spans="1:15">
      <c r="H8" s="343"/>
      <c r="J8" s="342"/>
      <c r="L8" s="342"/>
    </row>
    <row r="9" spans="1:15">
      <c r="A9" s="346" t="s">
        <v>2248</v>
      </c>
      <c r="D9" s="343"/>
      <c r="H9" s="343"/>
      <c r="J9" s="342"/>
      <c r="L9" s="342"/>
    </row>
    <row r="10" spans="1:15" ht="50.1" customHeight="1">
      <c r="A10" s="345" t="s">
        <v>72</v>
      </c>
      <c r="B10" s="345" t="s">
        <v>2371</v>
      </c>
      <c r="C10" s="345" t="s">
        <v>2284</v>
      </c>
      <c r="D10" s="345" t="s">
        <v>2283</v>
      </c>
      <c r="E10" s="347" t="s">
        <v>2315</v>
      </c>
      <c r="H10" s="343"/>
      <c r="J10" s="342"/>
      <c r="L10" s="342"/>
      <c r="N10" s="344"/>
    </row>
    <row r="11" spans="1:15" ht="50.1" customHeight="1">
      <c r="A11" s="345" t="s">
        <v>2261</v>
      </c>
      <c r="B11" s="345" t="s">
        <v>2372</v>
      </c>
      <c r="C11" s="345" t="s">
        <v>2285</v>
      </c>
      <c r="D11" s="345" t="s">
        <v>2283</v>
      </c>
      <c r="E11" s="347" t="s">
        <v>2316</v>
      </c>
      <c r="H11" s="343"/>
      <c r="J11" s="342"/>
      <c r="L11" s="342"/>
      <c r="N11" s="344"/>
      <c r="O11" s="344"/>
    </row>
    <row r="12" spans="1:15">
      <c r="J12" s="342"/>
      <c r="L12" s="342"/>
      <c r="N12" s="344"/>
      <c r="O12" s="344"/>
    </row>
    <row r="13" spans="1:15">
      <c r="A13" s="346" t="s">
        <v>2254</v>
      </c>
      <c r="J13" s="342"/>
      <c r="L13" s="342"/>
      <c r="N13" s="344"/>
    </row>
    <row r="14" spans="1:15" ht="50.1" customHeight="1">
      <c r="A14" s="345" t="s">
        <v>2262</v>
      </c>
      <c r="B14" s="347" t="s">
        <v>2287</v>
      </c>
      <c r="C14" s="345" t="s">
        <v>2286</v>
      </c>
      <c r="D14" s="345" t="s">
        <v>2271</v>
      </c>
      <c r="E14" s="347" t="s">
        <v>2317</v>
      </c>
      <c r="J14" s="342"/>
      <c r="L14" s="342"/>
    </row>
    <row r="15" spans="1:15" ht="50.1" customHeight="1">
      <c r="A15" s="345" t="s">
        <v>2263</v>
      </c>
      <c r="B15" s="347" t="s">
        <v>2287</v>
      </c>
      <c r="C15" s="345" t="s">
        <v>140</v>
      </c>
      <c r="D15" s="345" t="s">
        <v>2271</v>
      </c>
      <c r="E15" s="347" t="s">
        <v>2302</v>
      </c>
      <c r="J15" s="342"/>
      <c r="L15" s="342"/>
    </row>
    <row r="16" spans="1:15" ht="69.95" customHeight="1">
      <c r="A16" s="345" t="s">
        <v>2264</v>
      </c>
      <c r="B16" s="345" t="s">
        <v>2288</v>
      </c>
      <c r="C16" s="345" t="s">
        <v>140</v>
      </c>
      <c r="D16" s="345" t="s">
        <v>2271</v>
      </c>
      <c r="E16" s="347" t="s">
        <v>2318</v>
      </c>
      <c r="J16" s="342"/>
      <c r="L16" s="342"/>
    </row>
    <row r="17" spans="1:12">
      <c r="J17" s="342"/>
      <c r="L17" s="342"/>
    </row>
    <row r="18" spans="1:12">
      <c r="A18" s="346" t="s">
        <v>2255</v>
      </c>
      <c r="J18" s="342"/>
      <c r="L18" s="342"/>
    </row>
    <row r="19" spans="1:12">
      <c r="A19" s="345" t="s">
        <v>2248</v>
      </c>
      <c r="B19" s="345" t="s">
        <v>2289</v>
      </c>
      <c r="C19" s="345" t="s">
        <v>140</v>
      </c>
      <c r="E19" s="345" t="s">
        <v>140</v>
      </c>
      <c r="J19" s="342"/>
      <c r="L19" s="342"/>
    </row>
    <row r="20" spans="1:12">
      <c r="A20" s="345" t="s">
        <v>2262</v>
      </c>
      <c r="B20" s="345" t="s">
        <v>2290</v>
      </c>
      <c r="C20" s="345" t="s">
        <v>140</v>
      </c>
      <c r="E20" s="345" t="s">
        <v>140</v>
      </c>
      <c r="J20" s="342"/>
      <c r="L20" s="342"/>
    </row>
    <row r="21" spans="1:12">
      <c r="A21" s="345" t="s">
        <v>1127</v>
      </c>
      <c r="B21" s="345" t="s">
        <v>2291</v>
      </c>
      <c r="C21" s="345" t="s">
        <v>140</v>
      </c>
      <c r="E21" s="345" t="s">
        <v>140</v>
      </c>
      <c r="J21" s="342"/>
      <c r="L21" s="342"/>
    </row>
    <row r="22" spans="1:12">
      <c r="C22" s="343"/>
      <c r="D22" s="343"/>
      <c r="E22" s="343"/>
      <c r="J22" s="342"/>
      <c r="L22" s="342"/>
    </row>
    <row r="23" spans="1:12">
      <c r="A23" s="346" t="s">
        <v>2256</v>
      </c>
      <c r="C23" s="343"/>
      <c r="D23" s="343"/>
      <c r="E23" s="343"/>
      <c r="J23" s="342"/>
      <c r="L23" s="342"/>
    </row>
    <row r="24" spans="1:12">
      <c r="A24" s="345" t="s">
        <v>2265</v>
      </c>
      <c r="B24" s="345" t="s">
        <v>2280</v>
      </c>
      <c r="C24" s="343" t="s">
        <v>2295</v>
      </c>
      <c r="D24" s="343" t="s">
        <v>2280</v>
      </c>
      <c r="E24" s="343" t="s">
        <v>2303</v>
      </c>
      <c r="J24" s="342"/>
      <c r="L24" s="342"/>
    </row>
    <row r="25" spans="1:12">
      <c r="A25" s="345" t="s">
        <v>2266</v>
      </c>
      <c r="B25" s="345" t="s">
        <v>671</v>
      </c>
      <c r="C25" s="343" t="s">
        <v>2296</v>
      </c>
      <c r="D25" s="343" t="s">
        <v>2300</v>
      </c>
      <c r="E25" s="343" t="s">
        <v>2304</v>
      </c>
    </row>
    <row r="26" spans="1:12">
      <c r="A26" s="345" t="s">
        <v>2267</v>
      </c>
      <c r="B26" s="345" t="s">
        <v>683</v>
      </c>
      <c r="C26" s="343" t="s">
        <v>2297</v>
      </c>
      <c r="D26" s="343" t="s">
        <v>2281</v>
      </c>
      <c r="E26" s="343" t="s">
        <v>2373</v>
      </c>
    </row>
    <row r="27" spans="1:12">
      <c r="A27" s="345" t="s">
        <v>2268</v>
      </c>
      <c r="B27" s="345" t="s">
        <v>695</v>
      </c>
      <c r="C27" s="343" t="s">
        <v>2298</v>
      </c>
      <c r="D27" s="343" t="s">
        <v>695</v>
      </c>
      <c r="E27" s="343" t="s">
        <v>2305</v>
      </c>
    </row>
    <row r="28" spans="1:12">
      <c r="A28" s="345" t="s">
        <v>2269</v>
      </c>
      <c r="B28" s="345" t="s">
        <v>2252</v>
      </c>
      <c r="C28" s="343" t="s">
        <v>2282</v>
      </c>
      <c r="D28" s="343" t="s">
        <v>2252</v>
      </c>
      <c r="E28" s="343" t="s">
        <v>2244</v>
      </c>
    </row>
    <row r="29" spans="1:12">
      <c r="C29" s="343"/>
      <c r="D29" s="343"/>
      <c r="E29" s="343"/>
    </row>
    <row r="30" spans="1:12">
      <c r="A30" s="346" t="s">
        <v>2257</v>
      </c>
      <c r="C30" s="343"/>
      <c r="D30" s="343"/>
      <c r="E30" s="343"/>
    </row>
    <row r="31" spans="1:12" ht="39.950000000000003" customHeight="1">
      <c r="A31" s="345" t="s">
        <v>1099</v>
      </c>
      <c r="B31" s="345" t="s">
        <v>2292</v>
      </c>
      <c r="C31" s="343" t="s">
        <v>2299</v>
      </c>
      <c r="D31" s="343" t="s">
        <v>2268</v>
      </c>
      <c r="E31" s="488" t="s">
        <v>2319</v>
      </c>
    </row>
    <row r="32" spans="1:12" ht="39.950000000000003" customHeight="1">
      <c r="A32" s="345" t="s">
        <v>1100</v>
      </c>
      <c r="B32" s="345" t="s">
        <v>2292</v>
      </c>
      <c r="C32" s="343" t="s">
        <v>2299</v>
      </c>
      <c r="D32" s="343" t="s">
        <v>2268</v>
      </c>
      <c r="E32" s="489"/>
    </row>
    <row r="33" spans="1:6" ht="39.950000000000003" customHeight="1">
      <c r="A33" s="345" t="s">
        <v>2270</v>
      </c>
      <c r="B33" s="345" t="s">
        <v>2292</v>
      </c>
      <c r="C33" s="343" t="s">
        <v>2299</v>
      </c>
      <c r="D33" s="343" t="s">
        <v>2268</v>
      </c>
      <c r="E33" s="490"/>
    </row>
    <row r="34" spans="1:6">
      <c r="C34" s="343"/>
      <c r="D34" s="343"/>
      <c r="E34" s="353"/>
    </row>
    <row r="35" spans="1:6">
      <c r="A35" s="346" t="s">
        <v>2258</v>
      </c>
      <c r="C35" s="343"/>
      <c r="D35" s="349"/>
      <c r="E35" s="129"/>
      <c r="F35" s="351"/>
    </row>
    <row r="36" spans="1:6">
      <c r="A36" s="345" t="s">
        <v>2272</v>
      </c>
      <c r="B36" s="343" t="s">
        <v>2294</v>
      </c>
      <c r="C36" s="343" t="s">
        <v>140</v>
      </c>
      <c r="D36" s="349"/>
      <c r="E36" s="129" t="s">
        <v>2306</v>
      </c>
      <c r="F36" s="351"/>
    </row>
    <row r="37" spans="1:6">
      <c r="A37" s="345" t="s">
        <v>2273</v>
      </c>
      <c r="B37" s="343" t="s">
        <v>2294</v>
      </c>
      <c r="C37" s="343" t="s">
        <v>140</v>
      </c>
      <c r="D37" s="349"/>
      <c r="E37" s="129" t="s">
        <v>2307</v>
      </c>
      <c r="F37" s="351"/>
    </row>
    <row r="38" spans="1:6">
      <c r="A38" s="345" t="s">
        <v>2275</v>
      </c>
      <c r="B38" s="343" t="s">
        <v>2294</v>
      </c>
      <c r="C38" s="343" t="s">
        <v>140</v>
      </c>
      <c r="D38" s="349"/>
      <c r="E38" s="129" t="s">
        <v>2308</v>
      </c>
      <c r="F38" s="351"/>
    </row>
    <row r="39" spans="1:6">
      <c r="A39" s="345" t="s">
        <v>2274</v>
      </c>
      <c r="B39" s="343" t="s">
        <v>2294</v>
      </c>
      <c r="C39" s="343" t="s">
        <v>140</v>
      </c>
      <c r="D39" s="349"/>
      <c r="E39" s="129" t="s">
        <v>2309</v>
      </c>
      <c r="F39" s="351"/>
    </row>
    <row r="40" spans="1:6">
      <c r="B40" s="343"/>
      <c r="C40" s="343"/>
      <c r="D40" s="349"/>
      <c r="E40" s="129"/>
      <c r="F40" s="351"/>
    </row>
    <row r="41" spans="1:6">
      <c r="B41" s="343"/>
      <c r="C41" s="343"/>
      <c r="D41" s="349"/>
      <c r="E41" s="129"/>
      <c r="F41" s="351"/>
    </row>
    <row r="42" spans="1:6">
      <c r="B42" s="342" t="s">
        <v>657</v>
      </c>
      <c r="C42" s="355" t="s">
        <v>2320</v>
      </c>
      <c r="D42" s="349"/>
      <c r="E42" s="361" t="s">
        <v>2357</v>
      </c>
      <c r="F42" s="352"/>
    </row>
    <row r="43" spans="1:6">
      <c r="B43" s="342" t="s">
        <v>669</v>
      </c>
      <c r="C43" s="357" t="s">
        <v>2321</v>
      </c>
      <c r="D43" s="349"/>
      <c r="E43" s="129" t="s">
        <v>70</v>
      </c>
      <c r="F43" s="351"/>
    </row>
    <row r="44" spans="1:6">
      <c r="B44" s="182" t="s">
        <v>71</v>
      </c>
      <c r="C44" s="357" t="s">
        <v>2322</v>
      </c>
      <c r="D44" s="349"/>
      <c r="E44" s="129" t="s">
        <v>701</v>
      </c>
      <c r="F44" s="351"/>
    </row>
    <row r="45" spans="1:6">
      <c r="B45" s="342" t="s">
        <v>693</v>
      </c>
      <c r="C45" s="357" t="s">
        <v>2323</v>
      </c>
      <c r="D45" s="349"/>
      <c r="F45" s="351"/>
    </row>
    <row r="46" spans="1:6">
      <c r="B46" s="342" t="s">
        <v>702</v>
      </c>
      <c r="C46" s="357" t="s">
        <v>2324</v>
      </c>
      <c r="D46" s="349"/>
      <c r="E46" s="129" t="s">
        <v>2363</v>
      </c>
      <c r="F46" s="351" t="s">
        <v>2369</v>
      </c>
    </row>
    <row r="47" spans="1:6">
      <c r="B47" s="342" t="s">
        <v>691</v>
      </c>
      <c r="C47" s="357" t="s">
        <v>2325</v>
      </c>
      <c r="D47" s="349"/>
      <c r="E47" s="129" t="s">
        <v>2359</v>
      </c>
      <c r="F47" s="351" t="s">
        <v>2370</v>
      </c>
    </row>
    <row r="48" spans="1:6">
      <c r="B48" s="342" t="s">
        <v>715</v>
      </c>
      <c r="C48" s="343"/>
      <c r="D48" s="349"/>
      <c r="F48" s="351"/>
    </row>
    <row r="49" spans="2:6">
      <c r="B49" s="342" t="s">
        <v>319</v>
      </c>
      <c r="C49" s="356" t="s">
        <v>2326</v>
      </c>
      <c r="D49" s="350"/>
      <c r="E49" s="345" t="s">
        <v>2360</v>
      </c>
      <c r="F49" s="351"/>
    </row>
    <row r="50" spans="2:6">
      <c r="B50" s="342" t="s">
        <v>1127</v>
      </c>
      <c r="C50" s="358" t="s">
        <v>2327</v>
      </c>
      <c r="D50" s="350"/>
      <c r="E50" s="345" t="s">
        <v>2361</v>
      </c>
      <c r="F50" s="351"/>
    </row>
    <row r="51" spans="2:6">
      <c r="B51" s="342" t="s">
        <v>2244</v>
      </c>
      <c r="C51" s="358" t="s">
        <v>2328</v>
      </c>
      <c r="D51" s="350"/>
      <c r="E51" s="129" t="s">
        <v>2364</v>
      </c>
      <c r="F51" s="351"/>
    </row>
    <row r="52" spans="2:6">
      <c r="B52" s="342" t="s">
        <v>722</v>
      </c>
      <c r="D52" s="350"/>
      <c r="E52" s="129" t="s">
        <v>2365</v>
      </c>
      <c r="F52" s="351"/>
    </row>
    <row r="53" spans="2:6">
      <c r="C53" s="356" t="s">
        <v>2329</v>
      </c>
      <c r="D53" s="350"/>
      <c r="E53" s="129" t="s">
        <v>2366</v>
      </c>
      <c r="F53" s="351"/>
    </row>
    <row r="54" spans="2:6">
      <c r="B54" s="182" t="s">
        <v>72</v>
      </c>
      <c r="C54" s="358" t="s">
        <v>2330</v>
      </c>
      <c r="D54" s="350"/>
      <c r="E54" s="129" t="s">
        <v>2367</v>
      </c>
      <c r="F54" s="351"/>
    </row>
    <row r="55" spans="2:6">
      <c r="B55" s="182" t="s">
        <v>2261</v>
      </c>
      <c r="C55" s="358" t="s">
        <v>2331</v>
      </c>
      <c r="D55" s="350" t="s">
        <v>2333</v>
      </c>
      <c r="E55" s="129" t="s">
        <v>2368</v>
      </c>
      <c r="F55" s="351"/>
    </row>
    <row r="56" spans="2:6">
      <c r="C56" s="358" t="s">
        <v>2332</v>
      </c>
      <c r="D56" s="350"/>
      <c r="E56" s="129"/>
      <c r="F56" s="351"/>
    </row>
    <row r="57" spans="2:6">
      <c r="B57" s="342" t="s">
        <v>2249</v>
      </c>
      <c r="D57" s="350"/>
      <c r="E57" s="129"/>
      <c r="F57" s="351"/>
    </row>
    <row r="58" spans="2:6">
      <c r="B58" s="342" t="s">
        <v>2250</v>
      </c>
      <c r="C58" s="356" t="s">
        <v>2334</v>
      </c>
      <c r="D58" s="350"/>
      <c r="E58" s="129"/>
      <c r="F58" s="351"/>
    </row>
    <row r="59" spans="2:6">
      <c r="B59" s="342" t="s">
        <v>2251</v>
      </c>
      <c r="C59" s="358" t="s">
        <v>2335</v>
      </c>
      <c r="D59" s="350"/>
      <c r="E59" s="129"/>
      <c r="F59" s="351"/>
    </row>
    <row r="60" spans="2:6">
      <c r="C60" s="359" t="s">
        <v>2336</v>
      </c>
      <c r="D60" s="350"/>
      <c r="E60" s="129"/>
      <c r="F60" s="351"/>
    </row>
    <row r="61" spans="2:6">
      <c r="B61" s="342" t="s">
        <v>2245</v>
      </c>
      <c r="C61" s="358" t="s">
        <v>2337</v>
      </c>
      <c r="E61" s="354"/>
    </row>
    <row r="62" spans="2:6">
      <c r="B62" s="342" t="s">
        <v>2246</v>
      </c>
      <c r="C62" s="358" t="s">
        <v>2338</v>
      </c>
    </row>
    <row r="63" spans="2:6">
      <c r="B63" s="342" t="s">
        <v>2247</v>
      </c>
      <c r="C63" s="358" t="s">
        <v>2339</v>
      </c>
    </row>
    <row r="65" spans="2:5">
      <c r="B65" s="342" t="s">
        <v>658</v>
      </c>
      <c r="C65" s="356" t="s">
        <v>2340</v>
      </c>
    </row>
    <row r="66" spans="2:5">
      <c r="B66" s="342" t="s">
        <v>670</v>
      </c>
      <c r="C66" s="358" t="s">
        <v>2341</v>
      </c>
      <c r="E66" s="129" t="s">
        <v>2358</v>
      </c>
    </row>
    <row r="67" spans="2:5">
      <c r="B67" s="342" t="s">
        <v>694</v>
      </c>
      <c r="C67" s="358" t="s">
        <v>2342</v>
      </c>
      <c r="E67" s="129" t="s">
        <v>2362</v>
      </c>
    </row>
    <row r="68" spans="2:5">
      <c r="B68" s="342" t="s">
        <v>690</v>
      </c>
      <c r="C68" s="358" t="s">
        <v>2343</v>
      </c>
    </row>
    <row r="69" spans="2:5">
      <c r="B69" s="342" t="s">
        <v>709</v>
      </c>
    </row>
    <row r="70" spans="2:5">
      <c r="B70" s="342" t="s">
        <v>692</v>
      </c>
      <c r="C70" s="356" t="s">
        <v>2344</v>
      </c>
    </row>
    <row r="71" spans="2:5">
      <c r="C71" s="358" t="s">
        <v>2351</v>
      </c>
    </row>
    <row r="72" spans="2:5">
      <c r="B72" s="342" t="s">
        <v>659</v>
      </c>
      <c r="C72" s="358" t="s">
        <v>2352</v>
      </c>
    </row>
    <row r="73" spans="2:5">
      <c r="B73" s="342" t="s">
        <v>671</v>
      </c>
      <c r="C73" s="358" t="s">
        <v>2345</v>
      </c>
    </row>
    <row r="74" spans="2:5">
      <c r="B74" s="342" t="s">
        <v>683</v>
      </c>
      <c r="C74" s="358" t="s">
        <v>2346</v>
      </c>
    </row>
    <row r="75" spans="2:5">
      <c r="B75" s="342" t="s">
        <v>695</v>
      </c>
    </row>
    <row r="76" spans="2:5">
      <c r="B76" s="342" t="s">
        <v>2252</v>
      </c>
      <c r="C76" s="356" t="s">
        <v>2347</v>
      </c>
    </row>
    <row r="77" spans="2:5">
      <c r="C77" s="359" t="s">
        <v>2353</v>
      </c>
    </row>
    <row r="78" spans="2:5">
      <c r="C78" s="358" t="s">
        <v>2354</v>
      </c>
    </row>
    <row r="80" spans="2:5">
      <c r="C80" s="356" t="s">
        <v>2348</v>
      </c>
    </row>
    <row r="81" spans="3:3">
      <c r="C81" s="359" t="s">
        <v>2349</v>
      </c>
    </row>
    <row r="82" spans="3:3">
      <c r="C82" s="358" t="s">
        <v>2350</v>
      </c>
    </row>
    <row r="84" spans="3:3">
      <c r="C84" s="360" t="s">
        <v>2356</v>
      </c>
    </row>
    <row r="85" spans="3:3">
      <c r="C85" s="358" t="s">
        <v>2355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/>
  <cols>
    <col min="1" max="1" width="11.625" style="321" bestFit="1" customWidth="1"/>
    <col min="2" max="5" width="30.625" style="321" customWidth="1"/>
    <col min="6" max="6" width="25.375" style="321" bestFit="1" customWidth="1"/>
    <col min="7" max="16384" width="9" style="321"/>
  </cols>
  <sheetData>
    <row r="1" spans="1:6" ht="17.25">
      <c r="A1" s="321" t="s">
        <v>1764</v>
      </c>
      <c r="B1" s="322">
        <v>200</v>
      </c>
      <c r="C1" s="323">
        <v>1000</v>
      </c>
      <c r="D1" s="322">
        <v>500</v>
      </c>
      <c r="E1" s="322">
        <v>500</v>
      </c>
    </row>
    <row r="2" spans="1:6" ht="17.25">
      <c r="A2" s="321" t="s">
        <v>1765</v>
      </c>
      <c r="B2" s="324" t="s">
        <v>1766</v>
      </c>
      <c r="C2" s="324" t="s">
        <v>1767</v>
      </c>
      <c r="D2" s="324" t="s">
        <v>1768</v>
      </c>
      <c r="E2" s="324" t="s">
        <v>1769</v>
      </c>
    </row>
    <row r="3" spans="1:6">
      <c r="A3" s="325">
        <v>1</v>
      </c>
      <c r="B3" s="326">
        <v>400</v>
      </c>
      <c r="C3" s="326">
        <f>1000+(A3-1)*1000</f>
        <v>1000</v>
      </c>
      <c r="D3" s="326">
        <v>1000</v>
      </c>
      <c r="E3" s="326">
        <v>1000</v>
      </c>
    </row>
    <row r="4" spans="1:6">
      <c r="A4" s="325">
        <v>2</v>
      </c>
      <c r="B4" s="326">
        <f t="shared" ref="B4" si="0">300+(A4-1)*300</f>
        <v>600</v>
      </c>
      <c r="C4" s="326">
        <v>1500</v>
      </c>
      <c r="D4" s="326">
        <v>1500</v>
      </c>
      <c r="E4" s="326">
        <v>1500</v>
      </c>
    </row>
    <row r="5" spans="1:6">
      <c r="A5" s="325">
        <v>3</v>
      </c>
      <c r="B5" s="326">
        <v>800</v>
      </c>
      <c r="C5" s="326">
        <v>2000</v>
      </c>
      <c r="D5" s="326">
        <v>2000</v>
      </c>
      <c r="E5" s="326">
        <v>2000</v>
      </c>
    </row>
    <row r="6" spans="1:6">
      <c r="A6" s="327">
        <v>4</v>
      </c>
      <c r="B6" s="326"/>
      <c r="C6" s="326"/>
      <c r="D6" s="326"/>
      <c r="E6" s="326"/>
    </row>
    <row r="7" spans="1:6">
      <c r="A7" s="327">
        <v>5</v>
      </c>
      <c r="B7" s="326"/>
      <c r="C7" s="326"/>
      <c r="D7" s="326"/>
      <c r="E7" s="326"/>
    </row>
    <row r="8" spans="1:6">
      <c r="A8" s="327">
        <v>6</v>
      </c>
      <c r="B8" s="326"/>
      <c r="C8" s="326"/>
      <c r="D8" s="326"/>
      <c r="E8" s="326"/>
    </row>
    <row r="9" spans="1:6">
      <c r="A9" s="328">
        <v>7</v>
      </c>
      <c r="B9" s="326"/>
      <c r="C9" s="326"/>
      <c r="D9" s="326"/>
      <c r="E9" s="326"/>
    </row>
    <row r="10" spans="1:6">
      <c r="A10" s="328">
        <v>8</v>
      </c>
      <c r="B10" s="326"/>
      <c r="C10" s="326"/>
      <c r="D10" s="326"/>
      <c r="E10" s="326"/>
    </row>
    <row r="11" spans="1:6">
      <c r="A11" s="328">
        <v>9</v>
      </c>
      <c r="B11" s="326"/>
      <c r="C11" s="326"/>
      <c r="D11" s="326"/>
      <c r="E11" s="326"/>
    </row>
    <row r="12" spans="1:6">
      <c r="A12" s="329">
        <v>10</v>
      </c>
      <c r="B12" s="326"/>
      <c r="C12" s="326"/>
      <c r="D12" s="326"/>
      <c r="E12" s="326"/>
    </row>
    <row r="13" spans="1:6">
      <c r="A13" s="321" t="s">
        <v>1770</v>
      </c>
      <c r="B13" s="322">
        <f>SUM(B3:B12)*4</f>
        <v>7200</v>
      </c>
      <c r="C13" s="322">
        <f>SUM(C3:C12)</f>
        <v>4500</v>
      </c>
      <c r="D13" s="322">
        <f>SUM(D3:D12)*2</f>
        <v>9000</v>
      </c>
      <c r="E13" s="322">
        <f>SUM(E3:E12)</f>
        <v>4500</v>
      </c>
    </row>
    <row r="14" spans="1:6">
      <c r="A14" s="321" t="s">
        <v>1771</v>
      </c>
      <c r="B14" s="330">
        <f>B13*10</f>
        <v>72000</v>
      </c>
      <c r="C14" s="330">
        <f t="shared" ref="C14:E14" si="1">C13*10</f>
        <v>45000</v>
      </c>
      <c r="D14" s="330">
        <f>D13*10</f>
        <v>90000</v>
      </c>
      <c r="E14" s="330">
        <f t="shared" si="1"/>
        <v>45000</v>
      </c>
      <c r="F14" s="331">
        <f>SUM(B14:E14)</f>
        <v>252000</v>
      </c>
    </row>
    <row r="16" spans="1:6">
      <c r="A16" s="321" t="s">
        <v>1765</v>
      </c>
      <c r="B16" s="321" t="s">
        <v>1772</v>
      </c>
      <c r="C16" s="321" t="s">
        <v>1773</v>
      </c>
    </row>
    <row r="17" spans="1:4">
      <c r="A17" s="325">
        <v>1</v>
      </c>
      <c r="B17" s="321">
        <v>80000</v>
      </c>
      <c r="C17" s="321">
        <v>7000</v>
      </c>
    </row>
    <row r="18" spans="1:4">
      <c r="A18" s="325">
        <v>2</v>
      </c>
      <c r="B18" s="321">
        <v>90000</v>
      </c>
      <c r="D18"/>
    </row>
    <row r="19" spans="1:4">
      <c r="A19" s="325">
        <v>3</v>
      </c>
      <c r="B19" s="321">
        <v>100000</v>
      </c>
    </row>
    <row r="20" spans="1:4">
      <c r="A20" s="327">
        <v>4</v>
      </c>
    </row>
    <row r="21" spans="1:4">
      <c r="A21" s="327">
        <v>5</v>
      </c>
    </row>
    <row r="22" spans="1:4">
      <c r="A22" s="327">
        <v>6</v>
      </c>
    </row>
    <row r="23" spans="1:4">
      <c r="A23" s="328">
        <v>7</v>
      </c>
    </row>
    <row r="24" spans="1:4">
      <c r="A24" s="328">
        <v>8</v>
      </c>
    </row>
    <row r="25" spans="1:4">
      <c r="A25" s="328">
        <v>9</v>
      </c>
    </row>
    <row r="26" spans="1:4">
      <c r="A26" s="329">
        <v>10</v>
      </c>
    </row>
    <row r="28" spans="1:4">
      <c r="B28" s="321" t="s">
        <v>1774</v>
      </c>
    </row>
    <row r="29" spans="1:4">
      <c r="B29" s="321" t="s">
        <v>1775</v>
      </c>
    </row>
    <row r="30" spans="1:4">
      <c r="B30" s="321" t="s">
        <v>1776</v>
      </c>
    </row>
    <row r="31" spans="1:4">
      <c r="B31" s="321" t="s">
        <v>1777</v>
      </c>
    </row>
    <row r="34" spans="2:2">
      <c r="B34" s="321" t="s">
        <v>1778</v>
      </c>
    </row>
    <row r="35" spans="2:2">
      <c r="B35" s="321" t="s">
        <v>1779</v>
      </c>
    </row>
    <row r="37" spans="2:2">
      <c r="B37" s="321" t="s">
        <v>1780</v>
      </c>
    </row>
    <row r="38" spans="2:2">
      <c r="B38" t="s">
        <v>1781</v>
      </c>
    </row>
    <row r="40" spans="2:2">
      <c r="B40" s="321" t="s">
        <v>1782</v>
      </c>
    </row>
    <row r="41" spans="2:2">
      <c r="B41" s="321" t="s">
        <v>1783</v>
      </c>
    </row>
    <row r="42" spans="2:2">
      <c r="B42" s="321" t="s">
        <v>1784</v>
      </c>
    </row>
    <row r="43" spans="2:2">
      <c r="B43" s="321" t="s">
        <v>1785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/>
  <cols>
    <col min="1" max="1" width="9" style="114" customWidth="1"/>
    <col min="2" max="2" width="11" style="114" bestFit="1" customWidth="1"/>
    <col min="3" max="3" width="17" style="114" customWidth="1"/>
    <col min="4" max="4" width="13.625" style="114" customWidth="1"/>
    <col min="5" max="5" width="13.75" style="114" customWidth="1"/>
    <col min="6" max="6" width="3.625" style="114" customWidth="1"/>
    <col min="7" max="7" width="10.25" style="114" bestFit="1" customWidth="1"/>
    <col min="8" max="8" width="14.5" style="114" bestFit="1" customWidth="1"/>
    <col min="9" max="9" width="16.5" style="114" bestFit="1" customWidth="1"/>
    <col min="10" max="10" width="15.75" style="114" bestFit="1" customWidth="1"/>
    <col min="11" max="11" width="17.875" style="114" customWidth="1"/>
    <col min="12" max="12" width="3.125" style="114" customWidth="1"/>
    <col min="13" max="13" width="17.375" style="114" bestFit="1" customWidth="1"/>
    <col min="14" max="14" width="13.75" style="114" bestFit="1" customWidth="1"/>
    <col min="15" max="15" width="11.625" style="114" bestFit="1" customWidth="1"/>
    <col min="16" max="17" width="16.5" style="114" bestFit="1" customWidth="1"/>
    <col min="18" max="18" width="9.25" style="114" bestFit="1" customWidth="1"/>
    <col min="19" max="19" width="11.625" style="114" bestFit="1" customWidth="1"/>
    <col min="20" max="20" width="14.375" style="114" bestFit="1" customWidth="1"/>
    <col min="21" max="21" width="16.75" style="114" bestFit="1" customWidth="1"/>
    <col min="22" max="16384" width="9" style="114"/>
  </cols>
  <sheetData>
    <row r="1" spans="1:19">
      <c r="A1" s="283" t="s">
        <v>642</v>
      </c>
      <c r="C1" s="283" t="s">
        <v>643</v>
      </c>
      <c r="E1" s="283" t="s">
        <v>644</v>
      </c>
      <c r="G1" s="283" t="s">
        <v>645</v>
      </c>
      <c r="H1" s="283" t="s">
        <v>646</v>
      </c>
      <c r="I1" s="283" t="s">
        <v>647</v>
      </c>
      <c r="J1" s="283" t="s">
        <v>648</v>
      </c>
      <c r="K1" s="283" t="s">
        <v>649</v>
      </c>
      <c r="M1" s="284" t="s">
        <v>650</v>
      </c>
      <c r="N1" s="284" t="s">
        <v>651</v>
      </c>
      <c r="O1" s="284" t="s">
        <v>652</v>
      </c>
      <c r="P1" s="284" t="s">
        <v>653</v>
      </c>
      <c r="Q1" s="284" t="s">
        <v>654</v>
      </c>
      <c r="R1" s="284" t="s">
        <v>655</v>
      </c>
      <c r="S1" s="284" t="s">
        <v>656</v>
      </c>
    </row>
    <row r="2" spans="1:19">
      <c r="A2" s="121" t="s">
        <v>657</v>
      </c>
      <c r="C2" s="121" t="s">
        <v>658</v>
      </c>
      <c r="E2" s="121" t="s">
        <v>659</v>
      </c>
      <c r="G2" s="285" t="s">
        <v>660</v>
      </c>
      <c r="H2" s="121" t="s">
        <v>661</v>
      </c>
      <c r="I2" s="121" t="s">
        <v>662</v>
      </c>
      <c r="J2" s="121" t="s">
        <v>663</v>
      </c>
      <c r="K2" s="121" t="s">
        <v>664</v>
      </c>
      <c r="M2" s="121" t="s">
        <v>71</v>
      </c>
      <c r="N2" s="121" t="s">
        <v>71</v>
      </c>
      <c r="O2" s="121" t="s">
        <v>665</v>
      </c>
      <c r="P2" s="121" t="s">
        <v>666</v>
      </c>
      <c r="Q2" s="121" t="s">
        <v>667</v>
      </c>
      <c r="R2" s="121" t="s">
        <v>70</v>
      </c>
      <c r="S2" s="286" t="s">
        <v>668</v>
      </c>
    </row>
    <row r="3" spans="1:19">
      <c r="A3" s="121" t="s">
        <v>669</v>
      </c>
      <c r="C3" s="121" t="s">
        <v>670</v>
      </c>
      <c r="E3" s="121" t="s">
        <v>671</v>
      </c>
      <c r="G3" s="285" t="s">
        <v>672</v>
      </c>
      <c r="H3" s="121" t="s">
        <v>673</v>
      </c>
      <c r="I3" s="121" t="s">
        <v>674</v>
      </c>
      <c r="J3" s="121" t="s">
        <v>675</v>
      </c>
      <c r="K3" s="121" t="s">
        <v>676</v>
      </c>
      <c r="M3" s="121" t="s">
        <v>70</v>
      </c>
      <c r="N3" s="121" t="s">
        <v>70</v>
      </c>
      <c r="O3" s="121" t="s">
        <v>677</v>
      </c>
      <c r="P3" s="121" t="s">
        <v>678</v>
      </c>
      <c r="Q3" s="121" t="s">
        <v>679</v>
      </c>
      <c r="R3" s="121" t="s">
        <v>71</v>
      </c>
      <c r="S3" s="286" t="s">
        <v>680</v>
      </c>
    </row>
    <row r="4" spans="1:19">
      <c r="A4" s="287" t="s">
        <v>681</v>
      </c>
      <c r="C4" s="121" t="s">
        <v>682</v>
      </c>
      <c r="E4" s="121" t="s">
        <v>683</v>
      </c>
      <c r="G4" s="288" t="s">
        <v>684</v>
      </c>
      <c r="H4" s="121" t="s">
        <v>685</v>
      </c>
      <c r="I4" s="121" t="s">
        <v>686</v>
      </c>
      <c r="J4" s="121" t="s">
        <v>687</v>
      </c>
      <c r="K4" s="121" t="s">
        <v>688</v>
      </c>
      <c r="M4" s="121" t="s">
        <v>666</v>
      </c>
      <c r="N4" s="121" t="s">
        <v>666</v>
      </c>
      <c r="O4" s="121" t="s">
        <v>658</v>
      </c>
      <c r="P4" s="121" t="s">
        <v>689</v>
      </c>
      <c r="Q4" s="121" t="s">
        <v>690</v>
      </c>
      <c r="R4" s="121" t="s">
        <v>691</v>
      </c>
      <c r="S4" s="121" t="s">
        <v>692</v>
      </c>
    </row>
    <row r="5" spans="1:19">
      <c r="A5" s="121" t="s">
        <v>693</v>
      </c>
      <c r="C5" s="121" t="s">
        <v>694</v>
      </c>
      <c r="E5" s="121" t="s">
        <v>695</v>
      </c>
      <c r="G5" s="288" t="s">
        <v>696</v>
      </c>
      <c r="H5" s="121" t="s">
        <v>697</v>
      </c>
      <c r="I5" s="121" t="s">
        <v>698</v>
      </c>
      <c r="J5" s="121" t="s">
        <v>699</v>
      </c>
      <c r="K5" s="121" t="s">
        <v>700</v>
      </c>
      <c r="M5" s="289" t="s">
        <v>668</v>
      </c>
      <c r="N5" s="289" t="s">
        <v>668</v>
      </c>
      <c r="O5" s="121" t="s">
        <v>670</v>
      </c>
      <c r="P5" s="121" t="s">
        <v>701</v>
      </c>
      <c r="R5" s="121" t="s">
        <v>319</v>
      </c>
    </row>
    <row r="6" spans="1:19">
      <c r="A6" s="121" t="s">
        <v>702</v>
      </c>
      <c r="C6" s="121" t="s">
        <v>690</v>
      </c>
      <c r="E6" s="121" t="s">
        <v>703</v>
      </c>
      <c r="G6" s="290" t="s">
        <v>704</v>
      </c>
      <c r="H6" s="121" t="s">
        <v>705</v>
      </c>
      <c r="I6" s="121" t="s">
        <v>706</v>
      </c>
      <c r="J6" s="121" t="s">
        <v>707</v>
      </c>
      <c r="K6" s="121" t="s">
        <v>708</v>
      </c>
      <c r="M6" s="121" t="s">
        <v>72</v>
      </c>
      <c r="N6" s="121" t="s">
        <v>72</v>
      </c>
    </row>
    <row r="7" spans="1:19">
      <c r="A7" s="121" t="s">
        <v>691</v>
      </c>
      <c r="C7" s="121" t="s">
        <v>709</v>
      </c>
      <c r="G7" s="290" t="s">
        <v>710</v>
      </c>
      <c r="H7" s="121"/>
      <c r="I7" s="121" t="s">
        <v>711</v>
      </c>
      <c r="J7" s="121" t="s">
        <v>712</v>
      </c>
      <c r="K7" s="121" t="s">
        <v>713</v>
      </c>
      <c r="M7" s="121" t="s">
        <v>714</v>
      </c>
      <c r="N7" s="121" t="s">
        <v>714</v>
      </c>
      <c r="P7" s="121" t="s">
        <v>666</v>
      </c>
    </row>
    <row r="8" spans="1:19">
      <c r="A8" s="121" t="s">
        <v>715</v>
      </c>
      <c r="C8" s="121" t="s">
        <v>692</v>
      </c>
      <c r="G8" s="291" t="s">
        <v>141</v>
      </c>
      <c r="H8" s="121"/>
      <c r="I8" s="121" t="s">
        <v>716</v>
      </c>
      <c r="J8" s="121" t="s">
        <v>44</v>
      </c>
      <c r="K8" s="121" t="s">
        <v>717</v>
      </c>
      <c r="P8" s="121" t="s">
        <v>678</v>
      </c>
    </row>
    <row r="9" spans="1:19">
      <c r="A9" s="121" t="s">
        <v>319</v>
      </c>
      <c r="D9" s="121"/>
      <c r="G9" s="291" t="s">
        <v>718</v>
      </c>
      <c r="H9" s="121"/>
      <c r="I9" s="121" t="s">
        <v>719</v>
      </c>
      <c r="J9" s="121" t="s">
        <v>720</v>
      </c>
      <c r="K9" s="121" t="s">
        <v>721</v>
      </c>
      <c r="P9" s="121" t="s">
        <v>694</v>
      </c>
    </row>
    <row r="10" spans="1:19">
      <c r="A10" s="121" t="s">
        <v>722</v>
      </c>
      <c r="G10" s="292" t="s">
        <v>723</v>
      </c>
      <c r="H10" s="121"/>
      <c r="I10" s="121" t="s">
        <v>724</v>
      </c>
      <c r="J10" s="121" t="s">
        <v>725</v>
      </c>
      <c r="K10" s="121" t="s">
        <v>726</v>
      </c>
    </row>
    <row r="11" spans="1:19">
      <c r="A11" s="286" t="s">
        <v>668</v>
      </c>
      <c r="G11" s="292" t="s">
        <v>727</v>
      </c>
      <c r="H11" s="121"/>
      <c r="I11" s="121" t="s">
        <v>728</v>
      </c>
      <c r="J11" s="121" t="s">
        <v>729</v>
      </c>
      <c r="K11" s="121" t="s">
        <v>730</v>
      </c>
      <c r="M11" s="284" t="s">
        <v>731</v>
      </c>
      <c r="N11" s="284" t="s">
        <v>732</v>
      </c>
      <c r="P11" s="284" t="s">
        <v>733</v>
      </c>
      <c r="Q11" s="284" t="s">
        <v>734</v>
      </c>
      <c r="R11" s="284" t="s">
        <v>735</v>
      </c>
      <c r="S11" s="284" t="s">
        <v>736</v>
      </c>
    </row>
    <row r="12" spans="1:19">
      <c r="A12" s="286" t="s">
        <v>680</v>
      </c>
      <c r="H12" s="121"/>
      <c r="I12" s="121" t="s">
        <v>737</v>
      </c>
      <c r="J12" s="121" t="s">
        <v>738</v>
      </c>
      <c r="K12" s="121" t="s">
        <v>739</v>
      </c>
      <c r="M12" s="114" t="s">
        <v>701</v>
      </c>
      <c r="N12" s="121" t="s">
        <v>701</v>
      </c>
      <c r="P12" s="114" t="s">
        <v>701</v>
      </c>
      <c r="Q12" s="114" t="s">
        <v>701</v>
      </c>
      <c r="R12" s="114" t="s">
        <v>701</v>
      </c>
      <c r="S12" s="114" t="s">
        <v>701</v>
      </c>
    </row>
    <row r="13" spans="1:19">
      <c r="H13" s="121"/>
      <c r="I13" s="121" t="s">
        <v>740</v>
      </c>
      <c r="J13" s="121" t="s">
        <v>741</v>
      </c>
      <c r="K13" s="121" t="s">
        <v>742</v>
      </c>
      <c r="M13" s="114" t="s">
        <v>743</v>
      </c>
      <c r="N13" s="121" t="s">
        <v>659</v>
      </c>
      <c r="P13" s="114" t="s">
        <v>689</v>
      </c>
      <c r="Q13" s="114" t="s">
        <v>689</v>
      </c>
      <c r="R13" s="114" t="s">
        <v>689</v>
      </c>
    </row>
    <row r="14" spans="1:19">
      <c r="H14" s="121"/>
      <c r="I14" s="121" t="s">
        <v>744</v>
      </c>
      <c r="J14" s="121" t="s">
        <v>745</v>
      </c>
      <c r="K14" s="121"/>
      <c r="M14" s="114" t="s">
        <v>746</v>
      </c>
      <c r="N14" s="121" t="s">
        <v>671</v>
      </c>
      <c r="P14" s="114" t="s">
        <v>747</v>
      </c>
      <c r="Q14" s="114" t="s">
        <v>747</v>
      </c>
      <c r="R14" s="114" t="s">
        <v>747</v>
      </c>
    </row>
    <row r="15" spans="1:19">
      <c r="H15" s="121"/>
      <c r="I15" s="121" t="s">
        <v>748</v>
      </c>
      <c r="J15" s="121" t="s">
        <v>749</v>
      </c>
      <c r="K15" s="121"/>
      <c r="M15" s="114" t="s">
        <v>689</v>
      </c>
      <c r="N15" s="121" t="s">
        <v>683</v>
      </c>
      <c r="P15" s="114" t="s">
        <v>318</v>
      </c>
    </row>
    <row r="16" spans="1:19">
      <c r="H16" s="121"/>
      <c r="I16" s="121" t="s">
        <v>750</v>
      </c>
      <c r="J16" s="121" t="s">
        <v>751</v>
      </c>
      <c r="K16" s="121"/>
      <c r="N16" s="121" t="s">
        <v>695</v>
      </c>
      <c r="P16" s="114" t="s">
        <v>319</v>
      </c>
    </row>
    <row r="17" spans="1:17">
      <c r="H17" s="121"/>
      <c r="I17" s="121" t="s">
        <v>752</v>
      </c>
      <c r="J17" s="121" t="s">
        <v>753</v>
      </c>
      <c r="K17" s="121"/>
      <c r="N17" s="121" t="s">
        <v>703</v>
      </c>
    </row>
    <row r="18" spans="1:17">
      <c r="H18" s="121"/>
      <c r="I18" s="121" t="s">
        <v>754</v>
      </c>
      <c r="J18" s="121" t="s">
        <v>755</v>
      </c>
      <c r="K18" s="121"/>
    </row>
    <row r="19" spans="1:17">
      <c r="H19" s="121"/>
      <c r="I19" s="121" t="s">
        <v>756</v>
      </c>
      <c r="J19" s="121" t="s">
        <v>757</v>
      </c>
      <c r="K19" s="121"/>
      <c r="M19" s="284" t="s">
        <v>758</v>
      </c>
      <c r="N19" s="284" t="s">
        <v>759</v>
      </c>
      <c r="O19" s="284" t="s">
        <v>760</v>
      </c>
      <c r="P19" s="284" t="s">
        <v>761</v>
      </c>
    </row>
    <row r="20" spans="1:17">
      <c r="H20" s="121"/>
      <c r="I20" s="121"/>
      <c r="J20" s="121" t="s">
        <v>762</v>
      </c>
      <c r="K20" s="121"/>
      <c r="M20" s="114" t="s">
        <v>763</v>
      </c>
      <c r="N20" s="121" t="s">
        <v>701</v>
      </c>
      <c r="O20" s="114" t="s">
        <v>763</v>
      </c>
      <c r="P20" s="114" t="s">
        <v>763</v>
      </c>
    </row>
    <row r="21" spans="1:17">
      <c r="H21" s="121"/>
      <c r="I21" s="121"/>
      <c r="J21" s="121" t="s">
        <v>764</v>
      </c>
      <c r="K21" s="121"/>
    </row>
    <row r="22" spans="1:17">
      <c r="H22" s="121"/>
      <c r="I22" s="121"/>
      <c r="J22" s="121" t="s">
        <v>55</v>
      </c>
      <c r="K22" s="121"/>
      <c r="M22" s="284" t="s">
        <v>765</v>
      </c>
      <c r="N22" s="284" t="s">
        <v>766</v>
      </c>
      <c r="O22" s="284" t="s">
        <v>767</v>
      </c>
    </row>
    <row r="23" spans="1:17">
      <c r="H23" s="121"/>
      <c r="I23" s="121"/>
      <c r="J23" s="121" t="s">
        <v>768</v>
      </c>
      <c r="K23" s="121"/>
      <c r="M23" s="114" t="s">
        <v>701</v>
      </c>
      <c r="N23" s="114" t="s">
        <v>701</v>
      </c>
      <c r="O23" s="114" t="s">
        <v>701</v>
      </c>
    </row>
    <row r="24" spans="1:17">
      <c r="A24" s="144" t="s">
        <v>769</v>
      </c>
      <c r="B24" s="144"/>
      <c r="C24" s="144"/>
      <c r="D24" s="144"/>
      <c r="E24" s="144"/>
      <c r="H24" s="121"/>
      <c r="I24" s="121"/>
      <c r="J24" s="121" t="s">
        <v>770</v>
      </c>
      <c r="K24" s="121"/>
    </row>
    <row r="25" spans="1:17">
      <c r="A25" s="293" t="s">
        <v>771</v>
      </c>
      <c r="B25" s="293"/>
      <c r="C25" s="293"/>
      <c r="M25" s="284" t="s">
        <v>772</v>
      </c>
      <c r="N25" s="284" t="s">
        <v>773</v>
      </c>
      <c r="O25" s="284" t="s">
        <v>774</v>
      </c>
    </row>
    <row r="26" spans="1:17">
      <c r="A26" s="155" t="s">
        <v>775</v>
      </c>
      <c r="B26" s="155"/>
      <c r="C26" s="155"/>
      <c r="M26" s="114" t="s">
        <v>701</v>
      </c>
      <c r="N26" s="114" t="s">
        <v>763</v>
      </c>
      <c r="O26" s="114" t="s">
        <v>763</v>
      </c>
    </row>
    <row r="27" spans="1:17">
      <c r="A27" s="127" t="s">
        <v>1585</v>
      </c>
      <c r="B27" s="298" t="s">
        <v>776</v>
      </c>
      <c r="C27" s="299" t="s">
        <v>765</v>
      </c>
      <c r="D27" s="299" t="s">
        <v>766</v>
      </c>
      <c r="E27" s="299" t="s">
        <v>767</v>
      </c>
      <c r="F27" s="297"/>
      <c r="H27" s="298" t="s">
        <v>798</v>
      </c>
      <c r="I27" s="297"/>
      <c r="J27" s="297"/>
      <c r="K27" s="297"/>
    </row>
    <row r="28" spans="1:17">
      <c r="A28" s="114">
        <v>1</v>
      </c>
      <c r="B28" s="294" t="s">
        <v>660</v>
      </c>
      <c r="C28" s="121" t="s">
        <v>777</v>
      </c>
      <c r="D28" s="121" t="s">
        <v>1557</v>
      </c>
      <c r="E28" s="121" t="s">
        <v>778</v>
      </c>
      <c r="H28" s="119" t="s">
        <v>1121</v>
      </c>
      <c r="M28" s="284" t="s">
        <v>779</v>
      </c>
      <c r="N28" s="284" t="s">
        <v>780</v>
      </c>
    </row>
    <row r="29" spans="1:17">
      <c r="A29" s="114">
        <v>2</v>
      </c>
      <c r="B29" s="294" t="s">
        <v>660</v>
      </c>
      <c r="C29" s="121" t="s">
        <v>781</v>
      </c>
      <c r="D29" s="121" t="s">
        <v>1558</v>
      </c>
      <c r="E29" s="121" t="s">
        <v>782</v>
      </c>
      <c r="H29" s="119" t="s">
        <v>1140</v>
      </c>
      <c r="M29" s="114" t="s">
        <v>701</v>
      </c>
      <c r="N29" s="114" t="s">
        <v>701</v>
      </c>
    </row>
    <row r="30" spans="1:17">
      <c r="A30" s="114">
        <v>3</v>
      </c>
      <c r="B30" s="294" t="s">
        <v>660</v>
      </c>
      <c r="C30" s="121" t="s">
        <v>783</v>
      </c>
      <c r="D30" s="121" t="s">
        <v>1559</v>
      </c>
      <c r="E30" s="121" t="s">
        <v>784</v>
      </c>
      <c r="H30" s="119" t="s">
        <v>1122</v>
      </c>
      <c r="N30" s="114" t="s">
        <v>785</v>
      </c>
    </row>
    <row r="31" spans="1:17">
      <c r="A31" s="114">
        <v>4</v>
      </c>
      <c r="B31" s="294" t="s">
        <v>660</v>
      </c>
      <c r="C31" s="121" t="s">
        <v>786</v>
      </c>
      <c r="D31" s="121" t="s">
        <v>1560</v>
      </c>
      <c r="E31" s="121" t="s">
        <v>787</v>
      </c>
      <c r="H31" s="122" t="s">
        <v>1141</v>
      </c>
      <c r="Q31" s="121"/>
    </row>
    <row r="32" spans="1:17">
      <c r="A32" s="114">
        <v>5</v>
      </c>
      <c r="B32" s="122" t="s">
        <v>684</v>
      </c>
      <c r="C32" s="121" t="s">
        <v>788</v>
      </c>
      <c r="D32" s="121" t="s">
        <v>1561</v>
      </c>
      <c r="E32" s="121" t="s">
        <v>789</v>
      </c>
      <c r="H32" s="122" t="s">
        <v>1123</v>
      </c>
      <c r="M32" s="284" t="s">
        <v>790</v>
      </c>
      <c r="Q32" s="121"/>
    </row>
    <row r="33" spans="1:19">
      <c r="A33" s="114">
        <v>6</v>
      </c>
      <c r="B33" s="122" t="s">
        <v>684</v>
      </c>
      <c r="C33" s="121" t="s">
        <v>791</v>
      </c>
      <c r="D33" s="121" t="s">
        <v>1562</v>
      </c>
      <c r="E33" s="121" t="s">
        <v>792</v>
      </c>
      <c r="H33" s="122" t="s">
        <v>1124</v>
      </c>
      <c r="M33" s="114" t="s">
        <v>701</v>
      </c>
    </row>
    <row r="34" spans="1:19">
      <c r="A34" s="114">
        <v>7</v>
      </c>
      <c r="B34" s="122" t="s">
        <v>684</v>
      </c>
      <c r="C34" s="121" t="s">
        <v>794</v>
      </c>
      <c r="D34" s="121" t="s">
        <v>1563</v>
      </c>
      <c r="E34" s="121" t="s">
        <v>795</v>
      </c>
      <c r="H34" s="125" t="s">
        <v>1142</v>
      </c>
      <c r="Q34" s="121"/>
    </row>
    <row r="35" spans="1:19">
      <c r="A35" s="114">
        <v>8</v>
      </c>
      <c r="B35" s="122" t="s">
        <v>684</v>
      </c>
      <c r="C35" s="121" t="s">
        <v>796</v>
      </c>
      <c r="D35" s="121" t="s">
        <v>1564</v>
      </c>
      <c r="E35" s="121" t="s">
        <v>797</v>
      </c>
      <c r="H35" s="125" t="s">
        <v>1143</v>
      </c>
      <c r="Q35" s="121"/>
    </row>
    <row r="36" spans="1:19">
      <c r="A36" s="114">
        <v>9</v>
      </c>
      <c r="B36" s="125" t="s">
        <v>704</v>
      </c>
      <c r="C36" s="121" t="s">
        <v>799</v>
      </c>
      <c r="D36" s="121" t="s">
        <v>1565</v>
      </c>
      <c r="E36" s="121" t="s">
        <v>800</v>
      </c>
      <c r="H36" s="125" t="s">
        <v>1125</v>
      </c>
      <c r="Q36" s="121"/>
    </row>
    <row r="37" spans="1:19">
      <c r="A37" s="114">
        <v>10</v>
      </c>
      <c r="B37" s="125" t="s">
        <v>704</v>
      </c>
      <c r="C37" s="121" t="s">
        <v>801</v>
      </c>
      <c r="D37" s="121" t="s">
        <v>1566</v>
      </c>
      <c r="E37" s="121" t="s">
        <v>802</v>
      </c>
      <c r="H37" s="130" t="s">
        <v>1144</v>
      </c>
      <c r="Q37" s="121"/>
    </row>
    <row r="38" spans="1:19">
      <c r="A38" s="114">
        <v>11</v>
      </c>
      <c r="B38" s="125" t="s">
        <v>704</v>
      </c>
      <c r="C38" s="121" t="s">
        <v>1586</v>
      </c>
      <c r="D38" s="121" t="s">
        <v>1567</v>
      </c>
      <c r="E38" s="121" t="s">
        <v>803</v>
      </c>
      <c r="H38" s="130" t="s">
        <v>1145</v>
      </c>
      <c r="Q38" s="121"/>
    </row>
    <row r="39" spans="1:19">
      <c r="A39" s="114">
        <v>12</v>
      </c>
      <c r="B39" s="125" t="s">
        <v>704</v>
      </c>
      <c r="C39" s="121" t="s">
        <v>804</v>
      </c>
      <c r="D39" s="121" t="s">
        <v>1568</v>
      </c>
      <c r="E39" s="121" t="s">
        <v>805</v>
      </c>
      <c r="H39" s="130" t="s">
        <v>1146</v>
      </c>
      <c r="Q39" s="121"/>
    </row>
    <row r="40" spans="1:19">
      <c r="A40" s="114">
        <v>13</v>
      </c>
      <c r="B40" s="130" t="s">
        <v>141</v>
      </c>
      <c r="C40" s="121" t="s">
        <v>829</v>
      </c>
      <c r="D40" s="121" t="s">
        <v>1569</v>
      </c>
      <c r="E40" s="121" t="s">
        <v>806</v>
      </c>
      <c r="H40" s="134" t="s">
        <v>1139</v>
      </c>
      <c r="L40" s="121"/>
      <c r="Q40" s="121"/>
    </row>
    <row r="41" spans="1:19">
      <c r="A41" s="114">
        <v>14</v>
      </c>
      <c r="B41" s="130" t="s">
        <v>141</v>
      </c>
      <c r="C41" s="121" t="s">
        <v>1587</v>
      </c>
      <c r="D41" s="121" t="s">
        <v>1570</v>
      </c>
      <c r="E41" s="121" t="s">
        <v>808</v>
      </c>
      <c r="H41" s="134" t="s">
        <v>1138</v>
      </c>
      <c r="Q41" s="121"/>
    </row>
    <row r="42" spans="1:19">
      <c r="A42" s="114">
        <v>15</v>
      </c>
      <c r="B42" s="130" t="s">
        <v>141</v>
      </c>
      <c r="C42" s="121" t="s">
        <v>807</v>
      </c>
      <c r="D42" s="121" t="s">
        <v>1571</v>
      </c>
      <c r="E42" s="121" t="s">
        <v>809</v>
      </c>
      <c r="H42" s="134" t="s">
        <v>1137</v>
      </c>
      <c r="Q42" s="121"/>
      <c r="R42" s="121"/>
    </row>
    <row r="43" spans="1:19">
      <c r="A43" s="114">
        <v>16</v>
      </c>
      <c r="B43" s="130" t="s">
        <v>141</v>
      </c>
      <c r="C43" s="121" t="s">
        <v>810</v>
      </c>
      <c r="D43" s="121" t="s">
        <v>1572</v>
      </c>
      <c r="E43" s="121" t="s">
        <v>811</v>
      </c>
      <c r="H43" s="136" t="s">
        <v>1134</v>
      </c>
      <c r="Q43" s="121"/>
      <c r="R43" s="121"/>
    </row>
    <row r="44" spans="1:19">
      <c r="A44" s="114">
        <v>17</v>
      </c>
      <c r="B44" s="134" t="s">
        <v>723</v>
      </c>
      <c r="C44" s="121" t="s">
        <v>812</v>
      </c>
      <c r="D44" s="121" t="s">
        <v>1573</v>
      </c>
      <c r="E44" s="121" t="s">
        <v>813</v>
      </c>
      <c r="H44" s="136" t="s">
        <v>1135</v>
      </c>
      <c r="Q44" s="121"/>
      <c r="R44" s="121"/>
    </row>
    <row r="45" spans="1:19">
      <c r="A45" s="114">
        <v>18</v>
      </c>
      <c r="B45" s="134" t="s">
        <v>723</v>
      </c>
      <c r="C45" s="121" t="s">
        <v>814</v>
      </c>
      <c r="D45" s="121" t="s">
        <v>1574</v>
      </c>
      <c r="E45" s="121" t="s">
        <v>815</v>
      </c>
      <c r="H45" s="136" t="s">
        <v>1136</v>
      </c>
      <c r="Q45" s="121"/>
      <c r="R45" s="121"/>
      <c r="S45" s="121"/>
    </row>
    <row r="46" spans="1:19">
      <c r="A46" s="114">
        <v>19</v>
      </c>
      <c r="B46" s="134" t="s">
        <v>723</v>
      </c>
      <c r="C46" s="121" t="s">
        <v>816</v>
      </c>
      <c r="D46" s="121" t="s">
        <v>1575</v>
      </c>
      <c r="E46" s="121" t="s">
        <v>817</v>
      </c>
      <c r="J46" s="121"/>
      <c r="Q46" s="121"/>
      <c r="R46" s="121"/>
      <c r="S46" s="121"/>
    </row>
    <row r="47" spans="1:19">
      <c r="A47" s="114">
        <v>20</v>
      </c>
      <c r="B47" s="134" t="s">
        <v>723</v>
      </c>
      <c r="C47" s="121" t="s">
        <v>820</v>
      </c>
      <c r="D47" s="121" t="s">
        <v>1576</v>
      </c>
      <c r="E47" s="121" t="s">
        <v>819</v>
      </c>
      <c r="G47" s="121"/>
      <c r="I47" s="121"/>
      <c r="J47" s="121"/>
      <c r="Q47" s="121"/>
      <c r="R47" s="121"/>
      <c r="S47" s="121"/>
    </row>
    <row r="48" spans="1:19">
      <c r="A48" s="114">
        <v>21</v>
      </c>
      <c r="B48" s="136" t="s">
        <v>793</v>
      </c>
      <c r="C48" s="121" t="s">
        <v>822</v>
      </c>
      <c r="D48" s="121" t="s">
        <v>1577</v>
      </c>
      <c r="E48" s="121" t="s">
        <v>821</v>
      </c>
      <c r="Q48" s="121"/>
      <c r="R48" s="121"/>
      <c r="S48" s="121"/>
    </row>
    <row r="49" spans="1:19">
      <c r="A49" s="114">
        <v>22</v>
      </c>
      <c r="B49" s="136" t="s">
        <v>793</v>
      </c>
      <c r="C49" s="121" t="s">
        <v>818</v>
      </c>
      <c r="D49" s="121" t="s">
        <v>1578</v>
      </c>
      <c r="E49" s="121" t="s">
        <v>823</v>
      </c>
      <c r="Q49" s="121"/>
      <c r="R49" s="121"/>
      <c r="S49" s="121"/>
    </row>
    <row r="50" spans="1:19">
      <c r="A50" s="114">
        <v>23</v>
      </c>
      <c r="B50" s="136" t="s">
        <v>793</v>
      </c>
      <c r="C50" s="121" t="s">
        <v>824</v>
      </c>
      <c r="D50" s="121" t="s">
        <v>1579</v>
      </c>
      <c r="E50" s="121" t="s">
        <v>825</v>
      </c>
      <c r="Q50" s="121"/>
      <c r="R50" s="121"/>
      <c r="S50" s="121"/>
    </row>
    <row r="51" spans="1:19">
      <c r="A51" s="114">
        <v>24</v>
      </c>
      <c r="B51" s="136" t="s">
        <v>793</v>
      </c>
      <c r="C51" s="121" t="s">
        <v>826</v>
      </c>
      <c r="D51" s="121" t="s">
        <v>1580</v>
      </c>
      <c r="E51" s="121" t="s">
        <v>827</v>
      </c>
      <c r="Q51" s="121"/>
      <c r="R51" s="121"/>
      <c r="S51" s="121"/>
    </row>
    <row r="52" spans="1:19">
      <c r="A52" s="114">
        <v>25</v>
      </c>
      <c r="B52" s="295" t="s">
        <v>828</v>
      </c>
      <c r="C52" s="121" t="s">
        <v>1588</v>
      </c>
      <c r="D52" s="121" t="s">
        <v>1581</v>
      </c>
      <c r="E52" s="121" t="s">
        <v>830</v>
      </c>
      <c r="Q52" s="121"/>
      <c r="R52" s="121"/>
      <c r="S52" s="121"/>
    </row>
    <row r="53" spans="1:19">
      <c r="A53" s="114">
        <v>26</v>
      </c>
      <c r="B53" s="296" t="s">
        <v>1584</v>
      </c>
      <c r="C53" s="121" t="s">
        <v>1582</v>
      </c>
      <c r="D53" s="121" t="s">
        <v>1583</v>
      </c>
    </row>
    <row r="54" spans="1:19">
      <c r="L54" s="121"/>
      <c r="M54" s="121"/>
      <c r="N54" s="121"/>
      <c r="O54" s="121"/>
      <c r="P54" s="121"/>
      <c r="Q54" s="121"/>
      <c r="R54" s="121"/>
      <c r="S54" s="121"/>
    </row>
    <row r="60" spans="1:19">
      <c r="C60" s="121"/>
      <c r="H60" s="121"/>
    </row>
    <row r="61" spans="1:19">
      <c r="C61" s="121"/>
      <c r="H61" s="121"/>
    </row>
    <row r="62" spans="1:19">
      <c r="C62" s="121"/>
      <c r="H62" s="121"/>
    </row>
    <row r="63" spans="1:19">
      <c r="C63" s="121"/>
      <c r="H63" s="121"/>
    </row>
    <row r="64" spans="1:19">
      <c r="C64" s="121"/>
      <c r="H64" s="121"/>
    </row>
    <row r="65" spans="1:8">
      <c r="C65" s="121"/>
      <c r="H65" s="121"/>
    </row>
    <row r="66" spans="1:8">
      <c r="C66" s="121"/>
      <c r="H66" s="121"/>
    </row>
    <row r="67" spans="1:8">
      <c r="C67" s="121"/>
      <c r="H67" s="121"/>
    </row>
    <row r="68" spans="1:8">
      <c r="C68" s="121"/>
      <c r="H68" s="121"/>
    </row>
    <row r="69" spans="1:8">
      <c r="C69" s="121"/>
      <c r="H69" s="121"/>
    </row>
    <row r="70" spans="1:8">
      <c r="A70" s="121"/>
      <c r="B70" s="121"/>
      <c r="C70" s="121"/>
      <c r="H70" s="121"/>
    </row>
    <row r="71" spans="1:8">
      <c r="A71" s="121"/>
      <c r="B71" s="121"/>
      <c r="C71" s="121"/>
      <c r="H71" s="121"/>
    </row>
    <row r="72" spans="1:8">
      <c r="A72" s="121"/>
      <c r="B72" s="121"/>
      <c r="C72" s="121"/>
      <c r="H72" s="121"/>
    </row>
    <row r="73" spans="1:8">
      <c r="A73" s="121"/>
      <c r="B73" s="121"/>
      <c r="C73" s="121"/>
      <c r="H73" s="121"/>
    </row>
    <row r="74" spans="1:8">
      <c r="A74" s="121"/>
      <c r="B74" s="121"/>
      <c r="C74" s="121"/>
      <c r="H74" s="121"/>
    </row>
    <row r="75" spans="1:8">
      <c r="A75" s="121"/>
      <c r="B75" s="121"/>
      <c r="C75" s="121"/>
      <c r="H75" s="121"/>
    </row>
    <row r="76" spans="1:8">
      <c r="A76" s="121"/>
      <c r="B76" s="121"/>
      <c r="C76" s="121"/>
      <c r="H76" s="121"/>
    </row>
    <row r="77" spans="1:8">
      <c r="A77" s="121"/>
      <c r="B77" s="121"/>
      <c r="C77" s="121"/>
      <c r="H77" s="121"/>
    </row>
    <row r="78" spans="1:8">
      <c r="A78" s="121"/>
      <c r="B78" s="121"/>
      <c r="C78" s="121"/>
      <c r="H78" s="12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I299"/>
  <sheetViews>
    <sheetView topLeftCell="I1" zoomScale="85" zoomScaleNormal="85" workbookViewId="0">
      <pane ySplit="1" topLeftCell="A2" activePane="bottomLeft" state="frozen"/>
      <selection pane="bottomLeft" activeCell="AH30" sqref="AH30"/>
    </sheetView>
  </sheetViews>
  <sheetFormatPr defaultRowHeight="16.5"/>
  <cols>
    <col min="1" max="1" width="4.5" style="114" bestFit="1" customWidth="1"/>
    <col min="2" max="2" width="18.875" style="114" bestFit="1" customWidth="1"/>
    <col min="3" max="3" width="25.5" style="170" bestFit="1" customWidth="1"/>
    <col min="4" max="4" width="9" style="114" bestFit="1" customWidth="1"/>
    <col min="5" max="5" width="11.625" style="114" customWidth="1"/>
    <col min="6" max="6" width="9.625" style="114" bestFit="1" customWidth="1"/>
    <col min="7" max="7" width="11" style="114" bestFit="1" customWidth="1"/>
    <col min="8" max="8" width="11.625" style="114" bestFit="1" customWidth="1"/>
    <col min="9" max="10" width="13.375" style="114" bestFit="1" customWidth="1"/>
    <col min="11" max="11" width="14.375" style="114" bestFit="1" customWidth="1"/>
    <col min="12" max="12" width="3.25" style="114" bestFit="1" customWidth="1"/>
    <col min="13" max="13" width="14.875" style="114" bestFit="1" customWidth="1"/>
    <col min="14" max="14" width="9.625" style="114" bestFit="1" customWidth="1"/>
    <col min="15" max="15" width="21" style="114" bestFit="1" customWidth="1"/>
    <col min="16" max="16" width="3.5" style="114" bestFit="1" customWidth="1"/>
    <col min="17" max="17" width="63.625" style="114" bestFit="1" customWidth="1"/>
    <col min="18" max="18" width="22.75" style="114" bestFit="1" customWidth="1"/>
    <col min="19" max="19" width="25.5" style="114" bestFit="1" customWidth="1"/>
    <col min="20" max="21" width="7.375" style="114" customWidth="1"/>
    <col min="22" max="22" width="7.125" style="114" bestFit="1" customWidth="1"/>
    <col min="23" max="23" width="11.875" style="114" bestFit="1" customWidth="1"/>
    <col min="24" max="24" width="5.5" style="114" bestFit="1" customWidth="1"/>
    <col min="25" max="25" width="5.25" style="114" bestFit="1" customWidth="1"/>
    <col min="26" max="26" width="5.25" style="114" customWidth="1"/>
    <col min="27" max="27" width="7.125" style="114" bestFit="1" customWidth="1"/>
    <col min="28" max="29" width="5.625" style="114" bestFit="1" customWidth="1"/>
    <col min="30" max="30" width="6" style="114" customWidth="1"/>
    <col min="31" max="31" width="12.75" style="114" bestFit="1" customWidth="1"/>
    <col min="32" max="32" width="10.375" style="114" customWidth="1"/>
    <col min="33" max="33" width="16.25" style="114" bestFit="1" customWidth="1"/>
    <col min="34" max="34" width="19.25" style="114" bestFit="1" customWidth="1"/>
    <col min="35" max="16384" width="9" style="114"/>
  </cols>
  <sheetData>
    <row r="1" spans="1:35" s="110" customFormat="1">
      <c r="A1" s="107" t="s">
        <v>136</v>
      </c>
      <c r="B1" s="107" t="s">
        <v>831</v>
      </c>
      <c r="C1" s="108" t="s">
        <v>1109</v>
      </c>
      <c r="D1" s="107" t="s">
        <v>832</v>
      </c>
      <c r="E1" s="107" t="s">
        <v>1096</v>
      </c>
      <c r="F1" s="107" t="s">
        <v>1097</v>
      </c>
      <c r="G1" s="107" t="s">
        <v>1131</v>
      </c>
      <c r="H1" s="107" t="s">
        <v>1130</v>
      </c>
      <c r="I1" s="107" t="s">
        <v>1160</v>
      </c>
      <c r="J1" s="107" t="s">
        <v>1161</v>
      </c>
      <c r="K1" s="107" t="s">
        <v>1147</v>
      </c>
      <c r="L1" s="109"/>
      <c r="N1" s="110" t="s">
        <v>1127</v>
      </c>
      <c r="O1" s="111" t="s">
        <v>1126</v>
      </c>
    </row>
    <row r="2" spans="1:35">
      <c r="A2" s="112">
        <v>1</v>
      </c>
      <c r="B2" s="112" t="s">
        <v>2</v>
      </c>
      <c r="C2" s="112" t="s">
        <v>1354</v>
      </c>
      <c r="D2" s="112">
        <v>1</v>
      </c>
      <c r="E2" s="185">
        <f>D2*10000/3</f>
        <v>3333.3333333333335</v>
      </c>
      <c r="F2" s="113" t="s">
        <v>319</v>
      </c>
      <c r="G2" s="112">
        <f>D2*8</f>
        <v>8</v>
      </c>
      <c r="H2" s="114">
        <f t="shared" ref="H2:H33" si="0">G2*60</f>
        <v>480</v>
      </c>
      <c r="I2" s="185">
        <f t="shared" ref="I2:I33" si="1">G2/2</f>
        <v>4</v>
      </c>
      <c r="J2" s="115">
        <f t="shared" ref="J2:J67" si="2">I2/60</f>
        <v>6.6666666666666666E-2</v>
      </c>
      <c r="K2" s="116">
        <f t="shared" ref="K2:K33" si="3">J2/D2</f>
        <v>6.6666666666666666E-2</v>
      </c>
      <c r="L2" s="116"/>
      <c r="N2" s="119" t="s">
        <v>1121</v>
      </c>
      <c r="O2" s="120">
        <f>M16</f>
        <v>121492</v>
      </c>
      <c r="Q2" s="114" t="s">
        <v>1110</v>
      </c>
      <c r="S2" s="279" t="s">
        <v>1098</v>
      </c>
      <c r="T2" s="338" t="s">
        <v>1099</v>
      </c>
      <c r="U2" s="338"/>
      <c r="V2" s="338" t="s">
        <v>1550</v>
      </c>
      <c r="W2" s="182"/>
      <c r="Y2" s="339" t="s">
        <v>1100</v>
      </c>
      <c r="Z2" s="339"/>
      <c r="AA2" s="339" t="s">
        <v>1550</v>
      </c>
      <c r="AD2" s="340" t="s">
        <v>2217</v>
      </c>
      <c r="AE2" s="340"/>
      <c r="AF2" s="338" t="s">
        <v>2218</v>
      </c>
      <c r="AG2" s="114" t="s">
        <v>2222</v>
      </c>
      <c r="AI2" s="144" t="s">
        <v>1320</v>
      </c>
    </row>
    <row r="3" spans="1:35">
      <c r="A3" s="171">
        <v>2</v>
      </c>
      <c r="B3" s="171" t="s">
        <v>833</v>
      </c>
      <c r="C3" s="171" t="s">
        <v>1434</v>
      </c>
      <c r="D3" s="171">
        <v>3</v>
      </c>
      <c r="E3" s="179">
        <f>D3*5000/3</f>
        <v>5000</v>
      </c>
      <c r="F3" s="172" t="s">
        <v>319</v>
      </c>
      <c r="G3" s="171">
        <f>D3*32</f>
        <v>96</v>
      </c>
      <c r="H3" s="114">
        <f t="shared" si="0"/>
        <v>5760</v>
      </c>
      <c r="I3" s="179">
        <f t="shared" si="1"/>
        <v>48</v>
      </c>
      <c r="J3" s="115">
        <f t="shared" si="2"/>
        <v>0.8</v>
      </c>
      <c r="K3" s="116">
        <f t="shared" si="3"/>
        <v>0.26666666666666666</v>
      </c>
      <c r="L3" s="116"/>
      <c r="N3" s="119" t="s">
        <v>1140</v>
      </c>
      <c r="O3" s="120">
        <f>M16/3</f>
        <v>40497.333333333336</v>
      </c>
      <c r="S3" s="280" t="s">
        <v>1371</v>
      </c>
      <c r="T3" s="114">
        <v>5</v>
      </c>
      <c r="V3" s="336">
        <v>330</v>
      </c>
      <c r="Y3" s="114">
        <v>5</v>
      </c>
      <c r="AA3" s="114">
        <v>670</v>
      </c>
      <c r="AD3" s="114">
        <v>3</v>
      </c>
      <c r="AE3" s="171" t="s">
        <v>2239</v>
      </c>
      <c r="AF3" s="336">
        <v>700</v>
      </c>
      <c r="AG3" s="114">
        <f>V3+AA3+AF3</f>
        <v>1700</v>
      </c>
      <c r="AI3" s="114" t="s">
        <v>2216</v>
      </c>
    </row>
    <row r="4" spans="1:35">
      <c r="A4" s="112">
        <v>3</v>
      </c>
      <c r="B4" s="112" t="s">
        <v>834</v>
      </c>
      <c r="C4" s="112" t="s">
        <v>1435</v>
      </c>
      <c r="D4" s="112">
        <v>3</v>
      </c>
      <c r="E4" s="185">
        <f>D4*6000/3</f>
        <v>6000</v>
      </c>
      <c r="F4" s="113" t="s">
        <v>319</v>
      </c>
      <c r="G4" s="112">
        <f>D4*120</f>
        <v>360</v>
      </c>
      <c r="H4" s="114">
        <f t="shared" si="0"/>
        <v>21600</v>
      </c>
      <c r="I4" s="185">
        <f t="shared" si="1"/>
        <v>180</v>
      </c>
      <c r="J4" s="115">
        <f t="shared" si="2"/>
        <v>3</v>
      </c>
      <c r="K4" s="116">
        <f t="shared" si="3"/>
        <v>1</v>
      </c>
      <c r="L4" s="116"/>
      <c r="N4" s="119" t="s">
        <v>1122</v>
      </c>
      <c r="O4" s="120">
        <f>M16/5</f>
        <v>24298.400000000001</v>
      </c>
      <c r="P4" s="121"/>
      <c r="Q4" s="114" t="s">
        <v>1108</v>
      </c>
      <c r="S4" s="114" t="s">
        <v>1372</v>
      </c>
      <c r="T4" s="114">
        <v>4</v>
      </c>
      <c r="V4" s="336">
        <v>280</v>
      </c>
      <c r="Y4" s="114">
        <v>4</v>
      </c>
      <c r="AA4" s="114">
        <v>720</v>
      </c>
      <c r="AD4" s="114">
        <v>2</v>
      </c>
      <c r="AE4" s="171" t="s">
        <v>2238</v>
      </c>
      <c r="AF4" s="336">
        <v>700</v>
      </c>
      <c r="AG4" s="114">
        <f>V4+AA4+AF4</f>
        <v>1700</v>
      </c>
      <c r="AI4" s="114" t="s">
        <v>2215</v>
      </c>
    </row>
    <row r="5" spans="1:35">
      <c r="A5" s="112">
        <v>4</v>
      </c>
      <c r="B5" s="112" t="s">
        <v>835</v>
      </c>
      <c r="C5" s="112" t="s">
        <v>1346</v>
      </c>
      <c r="D5" s="112">
        <v>3</v>
      </c>
      <c r="E5" s="185">
        <f>D5*6000/3</f>
        <v>6000</v>
      </c>
      <c r="F5" s="113" t="s">
        <v>319</v>
      </c>
      <c r="G5" s="112">
        <f>D5*120</f>
        <v>360</v>
      </c>
      <c r="H5" s="114">
        <f t="shared" si="0"/>
        <v>21600</v>
      </c>
      <c r="I5" s="185">
        <f t="shared" si="1"/>
        <v>180</v>
      </c>
      <c r="J5" s="115">
        <f t="shared" si="2"/>
        <v>3</v>
      </c>
      <c r="K5" s="116">
        <f t="shared" si="3"/>
        <v>1</v>
      </c>
      <c r="L5" s="116"/>
      <c r="N5" s="122" t="s">
        <v>1141</v>
      </c>
      <c r="O5" s="123">
        <f>M16/10</f>
        <v>12149.2</v>
      </c>
      <c r="P5" s="124"/>
      <c r="Q5" s="114" t="s">
        <v>1104</v>
      </c>
      <c r="V5" s="336"/>
      <c r="AF5" s="336"/>
      <c r="AI5" s="114" t="s">
        <v>2219</v>
      </c>
    </row>
    <row r="6" spans="1:35">
      <c r="A6" s="112">
        <v>5</v>
      </c>
      <c r="B6" s="112" t="s">
        <v>836</v>
      </c>
      <c r="C6" s="112" t="s">
        <v>1433</v>
      </c>
      <c r="D6" s="112">
        <v>3</v>
      </c>
      <c r="E6" s="185">
        <f>D6*6000/3</f>
        <v>6000</v>
      </c>
      <c r="F6" s="113" t="s">
        <v>319</v>
      </c>
      <c r="G6" s="112">
        <f>D6*120</f>
        <v>360</v>
      </c>
      <c r="H6" s="114">
        <f t="shared" si="0"/>
        <v>21600</v>
      </c>
      <c r="I6" s="185">
        <f t="shared" si="1"/>
        <v>180</v>
      </c>
      <c r="J6" s="115">
        <f t="shared" si="2"/>
        <v>3</v>
      </c>
      <c r="K6" s="116">
        <f t="shared" si="3"/>
        <v>1</v>
      </c>
      <c r="L6" s="116"/>
      <c r="N6" s="122" t="s">
        <v>1123</v>
      </c>
      <c r="O6" s="123">
        <f>M16/15</f>
        <v>8099.4666666666662</v>
      </c>
      <c r="P6" s="124"/>
      <c r="Q6" s="114" t="s">
        <v>1111</v>
      </c>
      <c r="S6" s="114" t="s">
        <v>1357</v>
      </c>
      <c r="T6" s="114">
        <v>3</v>
      </c>
      <c r="V6" s="336">
        <v>210</v>
      </c>
      <c r="Y6" s="114">
        <v>2</v>
      </c>
      <c r="AA6" s="114">
        <v>450</v>
      </c>
      <c r="AD6" s="114">
        <v>2</v>
      </c>
      <c r="AE6" s="171" t="s">
        <v>2241</v>
      </c>
      <c r="AF6" s="336">
        <v>600</v>
      </c>
      <c r="AG6" s="114">
        <f>V6+AA6+AF6</f>
        <v>1260</v>
      </c>
      <c r="AI6" s="114" t="s">
        <v>2210</v>
      </c>
    </row>
    <row r="7" spans="1:35">
      <c r="A7" s="171">
        <v>6</v>
      </c>
      <c r="B7" s="171" t="s">
        <v>3</v>
      </c>
      <c r="C7" s="171" t="s">
        <v>1355</v>
      </c>
      <c r="D7" s="171">
        <v>1</v>
      </c>
      <c r="E7" s="179">
        <f>D7*30000/3</f>
        <v>10000</v>
      </c>
      <c r="F7" s="172" t="s">
        <v>319</v>
      </c>
      <c r="G7" s="171">
        <f>D7*1000</f>
        <v>1000</v>
      </c>
      <c r="H7" s="114">
        <f t="shared" si="0"/>
        <v>60000</v>
      </c>
      <c r="I7" s="179">
        <f t="shared" si="1"/>
        <v>500</v>
      </c>
      <c r="J7" s="115">
        <f t="shared" si="2"/>
        <v>8.3333333333333339</v>
      </c>
      <c r="K7" s="116">
        <f t="shared" si="3"/>
        <v>8.3333333333333339</v>
      </c>
      <c r="L7" s="116"/>
      <c r="N7" s="122" t="s">
        <v>1124</v>
      </c>
      <c r="O7" s="118">
        <f>M16/30</f>
        <v>4049.7333333333331</v>
      </c>
      <c r="P7" s="124"/>
      <c r="S7" s="114" t="s">
        <v>1359</v>
      </c>
      <c r="T7" s="114">
        <v>2</v>
      </c>
      <c r="V7" s="336">
        <v>110</v>
      </c>
      <c r="Y7" s="114">
        <v>2</v>
      </c>
      <c r="AA7" s="114">
        <v>250</v>
      </c>
      <c r="AD7" s="114">
        <v>2</v>
      </c>
      <c r="AE7" s="171" t="s">
        <v>2228</v>
      </c>
      <c r="AF7" s="336">
        <v>1640</v>
      </c>
      <c r="AG7" s="114">
        <f>V7+AA7+AF7</f>
        <v>2000</v>
      </c>
    </row>
    <row r="8" spans="1:35">
      <c r="A8" s="112">
        <v>7</v>
      </c>
      <c r="B8" s="112" t="s">
        <v>837</v>
      </c>
      <c r="C8" s="112" t="s">
        <v>1330</v>
      </c>
      <c r="D8" s="112">
        <v>5</v>
      </c>
      <c r="E8" s="185">
        <f>D8*8000/3</f>
        <v>13333.333333333334</v>
      </c>
      <c r="F8" s="113" t="s">
        <v>319</v>
      </c>
      <c r="G8" s="112">
        <f>D8*400</f>
        <v>2000</v>
      </c>
      <c r="H8" s="114">
        <f t="shared" si="0"/>
        <v>120000</v>
      </c>
      <c r="I8" s="185">
        <f t="shared" si="1"/>
        <v>1000</v>
      </c>
      <c r="J8" s="115">
        <f t="shared" si="2"/>
        <v>16.666666666666668</v>
      </c>
      <c r="K8" s="116">
        <f t="shared" si="3"/>
        <v>3.3333333333333335</v>
      </c>
      <c r="L8" s="116"/>
      <c r="N8" s="125" t="s">
        <v>1142</v>
      </c>
      <c r="O8" s="126">
        <f>M14/1</f>
        <v>2024.8666666666663</v>
      </c>
      <c r="P8" s="124"/>
      <c r="Q8" s="127" t="s">
        <v>1107</v>
      </c>
      <c r="S8" s="114" t="s">
        <v>1361</v>
      </c>
      <c r="T8" s="114">
        <v>3</v>
      </c>
      <c r="V8" s="336">
        <v>210</v>
      </c>
      <c r="Y8" s="114">
        <v>1</v>
      </c>
      <c r="AA8" s="114">
        <v>450</v>
      </c>
      <c r="AD8" s="114">
        <v>2</v>
      </c>
      <c r="AE8" s="171" t="s">
        <v>2227</v>
      </c>
      <c r="AF8" s="336">
        <v>1340</v>
      </c>
      <c r="AG8" s="114">
        <f>V8+AA8+AF8</f>
        <v>2000</v>
      </c>
      <c r="AI8" s="114" t="s">
        <v>2206</v>
      </c>
    </row>
    <row r="9" spans="1:35">
      <c r="A9" s="112">
        <v>8</v>
      </c>
      <c r="B9" s="112" t="s">
        <v>838</v>
      </c>
      <c r="C9" s="112" t="s">
        <v>1329</v>
      </c>
      <c r="D9" s="112">
        <v>5</v>
      </c>
      <c r="E9" s="185">
        <f>D9*8000/3</f>
        <v>13333.333333333334</v>
      </c>
      <c r="F9" s="113" t="s">
        <v>319</v>
      </c>
      <c r="G9" s="112">
        <f>D9*400</f>
        <v>2000</v>
      </c>
      <c r="H9" s="114">
        <f t="shared" si="0"/>
        <v>120000</v>
      </c>
      <c r="I9" s="185">
        <f t="shared" si="1"/>
        <v>1000</v>
      </c>
      <c r="J9" s="115">
        <f t="shared" si="2"/>
        <v>16.666666666666668</v>
      </c>
      <c r="K9" s="116">
        <f t="shared" si="3"/>
        <v>3.3333333333333335</v>
      </c>
      <c r="L9" s="116"/>
      <c r="N9" s="125" t="s">
        <v>1143</v>
      </c>
      <c r="O9" s="126">
        <f>M14/2</f>
        <v>1012.4333333333332</v>
      </c>
      <c r="P9" s="124"/>
      <c r="Q9" s="114" t="s">
        <v>1106</v>
      </c>
      <c r="S9" s="114" t="s">
        <v>1363</v>
      </c>
      <c r="T9" s="114">
        <v>2</v>
      </c>
      <c r="V9" s="336">
        <v>110</v>
      </c>
      <c r="Y9" s="114">
        <v>1</v>
      </c>
      <c r="AA9" s="114">
        <v>250</v>
      </c>
      <c r="AD9" s="114">
        <v>2</v>
      </c>
      <c r="AE9" s="171" t="s">
        <v>2228</v>
      </c>
      <c r="AF9" s="336">
        <v>1640</v>
      </c>
      <c r="AG9" s="114">
        <f>V9+AA9+AF9</f>
        <v>2000</v>
      </c>
      <c r="AI9" s="114" t="s">
        <v>2207</v>
      </c>
    </row>
    <row r="10" spans="1:35">
      <c r="A10" s="112">
        <v>9</v>
      </c>
      <c r="B10" s="112" t="s">
        <v>839</v>
      </c>
      <c r="C10" s="112" t="s">
        <v>1345</v>
      </c>
      <c r="D10" s="112">
        <v>5</v>
      </c>
      <c r="E10" s="185">
        <f>D10*8000/3</f>
        <v>13333.333333333334</v>
      </c>
      <c r="F10" s="113" t="s">
        <v>319</v>
      </c>
      <c r="G10" s="112">
        <f>D10*400</f>
        <v>2000</v>
      </c>
      <c r="H10" s="114">
        <f t="shared" si="0"/>
        <v>120000</v>
      </c>
      <c r="I10" s="185">
        <f t="shared" si="1"/>
        <v>1000</v>
      </c>
      <c r="J10" s="115">
        <f t="shared" si="2"/>
        <v>16.666666666666668</v>
      </c>
      <c r="K10" s="116">
        <f t="shared" si="3"/>
        <v>3.3333333333333335</v>
      </c>
      <c r="L10" s="116"/>
      <c r="M10" s="128" t="s">
        <v>1162</v>
      </c>
      <c r="N10" s="125" t="s">
        <v>1125</v>
      </c>
      <c r="O10" s="126">
        <f>M14/3</f>
        <v>674.95555555555541</v>
      </c>
      <c r="P10" s="124"/>
      <c r="Q10" s="114" t="s">
        <v>1103</v>
      </c>
      <c r="V10" s="336"/>
      <c r="AF10" s="336"/>
      <c r="AI10" s="114" t="s">
        <v>2208</v>
      </c>
    </row>
    <row r="11" spans="1:35">
      <c r="A11" s="171">
        <v>10</v>
      </c>
      <c r="B11" s="171" t="s">
        <v>840</v>
      </c>
      <c r="C11" s="171" t="s">
        <v>1346</v>
      </c>
      <c r="D11" s="171">
        <v>5</v>
      </c>
      <c r="E11" s="179">
        <f>D11*10000/3</f>
        <v>16666.666666666668</v>
      </c>
      <c r="F11" s="172" t="s">
        <v>319</v>
      </c>
      <c r="G11" s="171">
        <f>D11*1000</f>
        <v>5000</v>
      </c>
      <c r="H11" s="114">
        <f t="shared" si="0"/>
        <v>300000</v>
      </c>
      <c r="I11" s="179">
        <f t="shared" si="1"/>
        <v>2500</v>
      </c>
      <c r="J11" s="115">
        <f t="shared" si="2"/>
        <v>41.666666666666664</v>
      </c>
      <c r="K11" s="116">
        <f t="shared" si="3"/>
        <v>8.3333333333333321</v>
      </c>
      <c r="L11" s="116"/>
      <c r="M11" s="129" t="s">
        <v>1118</v>
      </c>
      <c r="N11" s="130" t="s">
        <v>1144</v>
      </c>
      <c r="O11" s="118">
        <f>M14/5</f>
        <v>404.97333333333324</v>
      </c>
      <c r="P11" s="118"/>
      <c r="Q11" s="114" t="s">
        <v>1105</v>
      </c>
      <c r="S11" s="280" t="s">
        <v>1322</v>
      </c>
      <c r="T11" s="114">
        <v>3</v>
      </c>
      <c r="V11" s="336">
        <v>65</v>
      </c>
      <c r="Y11" s="114">
        <v>3</v>
      </c>
      <c r="AA11" s="114">
        <v>150</v>
      </c>
      <c r="AD11" s="114">
        <v>3</v>
      </c>
      <c r="AE11" s="171" t="s">
        <v>2242</v>
      </c>
      <c r="AF11" s="336">
        <v>670</v>
      </c>
      <c r="AG11" s="114">
        <f>V11+AA11+AF11</f>
        <v>885</v>
      </c>
      <c r="AI11" s="114" t="s">
        <v>2209</v>
      </c>
    </row>
    <row r="12" spans="1:35">
      <c r="A12" s="171">
        <v>11</v>
      </c>
      <c r="B12" s="171" t="s">
        <v>841</v>
      </c>
      <c r="C12" s="171" t="s">
        <v>1347</v>
      </c>
      <c r="D12" s="171">
        <v>5</v>
      </c>
      <c r="E12" s="179">
        <f>D12*10000/3</f>
        <v>16666.666666666668</v>
      </c>
      <c r="F12" s="172" t="s">
        <v>319</v>
      </c>
      <c r="G12" s="171">
        <f>D12*1000</f>
        <v>5000</v>
      </c>
      <c r="H12" s="114">
        <f t="shared" si="0"/>
        <v>300000</v>
      </c>
      <c r="I12" s="179">
        <f t="shared" si="1"/>
        <v>2500</v>
      </c>
      <c r="J12" s="115">
        <f t="shared" si="2"/>
        <v>41.666666666666664</v>
      </c>
      <c r="K12" s="116">
        <f t="shared" si="3"/>
        <v>8.3333333333333321</v>
      </c>
      <c r="L12" s="116"/>
      <c r="M12" s="132">
        <f>M14/24</f>
        <v>84.369444444444426</v>
      </c>
      <c r="N12" s="130" t="s">
        <v>1145</v>
      </c>
      <c r="O12" s="118">
        <f>M14/7</f>
        <v>289.26666666666659</v>
      </c>
      <c r="P12" s="118"/>
      <c r="V12" s="336"/>
      <c r="AF12" s="336"/>
    </row>
    <row r="13" spans="1:35">
      <c r="A13" s="171">
        <v>12</v>
      </c>
      <c r="B13" s="171" t="s">
        <v>842</v>
      </c>
      <c r="C13" s="171" t="s">
        <v>1348</v>
      </c>
      <c r="D13" s="171">
        <v>5</v>
      </c>
      <c r="E13" s="179">
        <f>D13*10000/3</f>
        <v>16666.666666666668</v>
      </c>
      <c r="F13" s="172" t="s">
        <v>319</v>
      </c>
      <c r="G13" s="171">
        <f>D13*1000</f>
        <v>5000</v>
      </c>
      <c r="H13" s="114">
        <f t="shared" si="0"/>
        <v>300000</v>
      </c>
      <c r="I13" s="179">
        <f t="shared" si="1"/>
        <v>2500</v>
      </c>
      <c r="J13" s="115">
        <f t="shared" si="2"/>
        <v>41.666666666666664</v>
      </c>
      <c r="K13" s="116">
        <f t="shared" si="3"/>
        <v>8.3333333333333321</v>
      </c>
      <c r="L13" s="116"/>
      <c r="M13" s="129" t="s">
        <v>1117</v>
      </c>
      <c r="N13" s="130" t="s">
        <v>1146</v>
      </c>
      <c r="O13" s="118">
        <f>M14/9</f>
        <v>224.98518518518514</v>
      </c>
      <c r="P13" s="118"/>
      <c r="Q13" s="114" t="s">
        <v>1120</v>
      </c>
      <c r="S13" s="114" t="s">
        <v>1323</v>
      </c>
      <c r="T13" s="114">
        <v>4</v>
      </c>
      <c r="V13" s="336">
        <v>140</v>
      </c>
      <c r="Y13" s="114">
        <v>4</v>
      </c>
      <c r="AA13" s="114">
        <v>300</v>
      </c>
      <c r="AD13" s="114">
        <v>2</v>
      </c>
      <c r="AE13" s="171" t="s">
        <v>2243</v>
      </c>
      <c r="AF13" s="336">
        <v>700</v>
      </c>
      <c r="AG13" s="114">
        <f>V13+AA13+AF13</f>
        <v>1140</v>
      </c>
      <c r="AI13" s="114" t="s">
        <v>2211</v>
      </c>
    </row>
    <row r="14" spans="1:35">
      <c r="A14" s="171">
        <v>13</v>
      </c>
      <c r="B14" s="171" t="s">
        <v>843</v>
      </c>
      <c r="C14" s="171" t="s">
        <v>1349</v>
      </c>
      <c r="D14" s="171">
        <v>5</v>
      </c>
      <c r="E14" s="179">
        <f>D14*10000/3</f>
        <v>16666.666666666668</v>
      </c>
      <c r="F14" s="172" t="s">
        <v>319</v>
      </c>
      <c r="G14" s="171">
        <f>D14*1000</f>
        <v>5000</v>
      </c>
      <c r="H14" s="114">
        <f t="shared" si="0"/>
        <v>300000</v>
      </c>
      <c r="I14" s="179">
        <f t="shared" si="1"/>
        <v>2500</v>
      </c>
      <c r="J14" s="115">
        <f t="shared" si="2"/>
        <v>41.666666666666664</v>
      </c>
      <c r="K14" s="116">
        <f t="shared" si="3"/>
        <v>8.3333333333333321</v>
      </c>
      <c r="L14" s="116"/>
      <c r="M14" s="132">
        <f>SUM(J2:J22)</f>
        <v>2024.8666666666663</v>
      </c>
      <c r="N14" s="134" t="s">
        <v>1139</v>
      </c>
      <c r="O14" s="118">
        <f>M14/12</f>
        <v>168.73888888888885</v>
      </c>
      <c r="P14" s="118"/>
      <c r="Q14" s="114" t="s">
        <v>1102</v>
      </c>
      <c r="S14" s="114" t="s">
        <v>1324</v>
      </c>
      <c r="T14" s="114">
        <v>3</v>
      </c>
      <c r="V14" s="336">
        <v>225</v>
      </c>
      <c r="Y14" s="114">
        <v>1</v>
      </c>
      <c r="AA14" s="114">
        <v>450</v>
      </c>
      <c r="AD14" s="114">
        <v>2</v>
      </c>
      <c r="AE14" s="171" t="s">
        <v>2229</v>
      </c>
      <c r="AF14" s="336">
        <v>825</v>
      </c>
      <c r="AG14" s="114">
        <f>V14+AA14+AF14</f>
        <v>1500</v>
      </c>
      <c r="AI14" s="114" t="s">
        <v>2212</v>
      </c>
    </row>
    <row r="15" spans="1:35">
      <c r="A15" s="112">
        <v>14</v>
      </c>
      <c r="B15" s="112" t="s">
        <v>4</v>
      </c>
      <c r="C15" s="112" t="s">
        <v>1354</v>
      </c>
      <c r="D15" s="112">
        <v>1</v>
      </c>
      <c r="E15" s="185">
        <f>D15*40000/3</f>
        <v>13333.333333333334</v>
      </c>
      <c r="F15" s="113" t="s">
        <v>319</v>
      </c>
      <c r="G15" s="112">
        <f>D15*2800</f>
        <v>2800</v>
      </c>
      <c r="H15" s="114">
        <f t="shared" si="0"/>
        <v>168000</v>
      </c>
      <c r="I15" s="185">
        <f t="shared" si="1"/>
        <v>1400</v>
      </c>
      <c r="J15" s="115">
        <f t="shared" si="2"/>
        <v>23.333333333333332</v>
      </c>
      <c r="K15" s="115">
        <f t="shared" si="3"/>
        <v>23.333333333333332</v>
      </c>
      <c r="L15" s="116"/>
      <c r="M15" s="129" t="s">
        <v>1119</v>
      </c>
      <c r="N15" s="134" t="s">
        <v>1138</v>
      </c>
      <c r="O15" s="135">
        <f>M14/16</f>
        <v>126.55416666666665</v>
      </c>
      <c r="P15" s="118"/>
      <c r="Q15" s="114" t="s">
        <v>1128</v>
      </c>
      <c r="S15" s="114" t="s">
        <v>1325</v>
      </c>
      <c r="T15" s="114">
        <v>3</v>
      </c>
      <c r="V15" s="336">
        <v>225</v>
      </c>
      <c r="Y15" s="114">
        <v>1</v>
      </c>
      <c r="AA15" s="114">
        <v>450</v>
      </c>
      <c r="AD15" s="114">
        <v>2</v>
      </c>
      <c r="AE15" s="171" t="s">
        <v>2229</v>
      </c>
      <c r="AF15" s="336">
        <v>825</v>
      </c>
      <c r="AG15" s="114">
        <f>V15+AA15+AF15</f>
        <v>1500</v>
      </c>
      <c r="AI15" s="114" t="s">
        <v>2213</v>
      </c>
    </row>
    <row r="16" spans="1:35">
      <c r="A16" s="171">
        <v>15</v>
      </c>
      <c r="B16" s="171" t="s">
        <v>844</v>
      </c>
      <c r="C16" s="171" t="s">
        <v>1355</v>
      </c>
      <c r="D16" s="171">
        <v>1</v>
      </c>
      <c r="E16" s="179">
        <f>D16*40000/3</f>
        <v>13333.333333333334</v>
      </c>
      <c r="F16" s="172" t="s">
        <v>319</v>
      </c>
      <c r="G16" s="171">
        <f>D16*4000</f>
        <v>4000</v>
      </c>
      <c r="H16" s="114">
        <f t="shared" si="0"/>
        <v>240000</v>
      </c>
      <c r="I16" s="179">
        <f t="shared" si="1"/>
        <v>2000</v>
      </c>
      <c r="J16" s="115">
        <f t="shared" si="2"/>
        <v>33.333333333333336</v>
      </c>
      <c r="K16" s="115">
        <f t="shared" si="3"/>
        <v>33.333333333333336</v>
      </c>
      <c r="L16" s="116"/>
      <c r="M16" s="177">
        <f>SUM(I2:I22)</f>
        <v>121492</v>
      </c>
      <c r="N16" s="134" t="s">
        <v>1137</v>
      </c>
      <c r="O16" s="118">
        <f>M14/24</f>
        <v>84.369444444444426</v>
      </c>
      <c r="P16" s="118"/>
      <c r="Q16" s="114" t="s">
        <v>1115</v>
      </c>
      <c r="S16" s="114" t="s">
        <v>1326</v>
      </c>
      <c r="T16" s="114">
        <v>3</v>
      </c>
      <c r="V16" s="336">
        <v>225</v>
      </c>
      <c r="Y16" s="114">
        <v>1</v>
      </c>
      <c r="AA16" s="114">
        <v>450</v>
      </c>
      <c r="AD16" s="114">
        <v>2</v>
      </c>
      <c r="AE16" s="171" t="s">
        <v>2229</v>
      </c>
      <c r="AF16" s="336">
        <v>825</v>
      </c>
      <c r="AG16" s="114">
        <f>V16+AA16+AF16</f>
        <v>1500</v>
      </c>
      <c r="AI16" s="114" t="s">
        <v>2214</v>
      </c>
    </row>
    <row r="17" spans="1:35">
      <c r="A17" s="112">
        <v>16</v>
      </c>
      <c r="B17" s="112" t="s">
        <v>845</v>
      </c>
      <c r="C17" s="112" t="s">
        <v>1329</v>
      </c>
      <c r="D17" s="112">
        <v>5</v>
      </c>
      <c r="E17" s="185">
        <f>D17*12000/3</f>
        <v>20000</v>
      </c>
      <c r="F17" s="113" t="s">
        <v>319</v>
      </c>
      <c r="G17" s="112">
        <f>D17*4800</f>
        <v>24000</v>
      </c>
      <c r="H17" s="114">
        <f t="shared" si="0"/>
        <v>1440000</v>
      </c>
      <c r="I17" s="185">
        <f t="shared" si="1"/>
        <v>12000</v>
      </c>
      <c r="J17" s="115">
        <f t="shared" si="2"/>
        <v>200</v>
      </c>
      <c r="K17" s="115">
        <f t="shared" si="3"/>
        <v>40</v>
      </c>
      <c r="L17" s="116"/>
      <c r="N17" s="136" t="s">
        <v>1134</v>
      </c>
      <c r="O17" s="137">
        <f>M12/3</f>
        <v>28.123148148148143</v>
      </c>
      <c r="P17" s="118"/>
      <c r="V17" s="336"/>
      <c r="AF17" s="336"/>
    </row>
    <row r="18" spans="1:35">
      <c r="A18" s="112">
        <v>17</v>
      </c>
      <c r="B18" s="112" t="s">
        <v>846</v>
      </c>
      <c r="C18" s="112" t="s">
        <v>1432</v>
      </c>
      <c r="D18" s="112">
        <v>5</v>
      </c>
      <c r="E18" s="185">
        <f>D18*12000/3</f>
        <v>20000</v>
      </c>
      <c r="F18" s="113" t="s">
        <v>319</v>
      </c>
      <c r="G18" s="112">
        <f>D18*4800</f>
        <v>24000</v>
      </c>
      <c r="H18" s="114">
        <f t="shared" si="0"/>
        <v>1440000</v>
      </c>
      <c r="I18" s="185">
        <f t="shared" si="1"/>
        <v>12000</v>
      </c>
      <c r="J18" s="115">
        <f t="shared" si="2"/>
        <v>200</v>
      </c>
      <c r="K18" s="115">
        <f t="shared" si="3"/>
        <v>40</v>
      </c>
      <c r="L18" s="116"/>
      <c r="M18" s="128" t="s">
        <v>1116</v>
      </c>
      <c r="N18" s="136" t="s">
        <v>1135</v>
      </c>
      <c r="O18" s="138">
        <f>M12/5</f>
        <v>16.873888888888885</v>
      </c>
      <c r="P18" s="118"/>
      <c r="Q18" s="114" t="s">
        <v>1352</v>
      </c>
      <c r="S18" s="280" t="s">
        <v>1101</v>
      </c>
      <c r="T18" s="114">
        <v>4</v>
      </c>
      <c r="V18" s="336">
        <v>60</v>
      </c>
      <c r="Y18" s="114">
        <v>3</v>
      </c>
      <c r="AA18" s="114">
        <v>60</v>
      </c>
      <c r="AD18" s="114">
        <v>4</v>
      </c>
      <c r="AE18" s="171" t="s">
        <v>2230</v>
      </c>
      <c r="AF18" s="341">
        <v>80</v>
      </c>
      <c r="AG18" s="114">
        <f>V18+AA18+AF18</f>
        <v>200</v>
      </c>
    </row>
    <row r="19" spans="1:35">
      <c r="A19" s="171">
        <v>18</v>
      </c>
      <c r="B19" s="171" t="s">
        <v>847</v>
      </c>
      <c r="C19" s="171" t="s">
        <v>1360</v>
      </c>
      <c r="D19" s="171">
        <v>10</v>
      </c>
      <c r="E19" s="179">
        <f>D19*15000/3</f>
        <v>50000</v>
      </c>
      <c r="F19" s="172" t="s">
        <v>319</v>
      </c>
      <c r="G19" s="171">
        <f>D19*4000</f>
        <v>40000</v>
      </c>
      <c r="H19" s="114">
        <f t="shared" si="0"/>
        <v>2400000</v>
      </c>
      <c r="I19" s="179">
        <f t="shared" si="1"/>
        <v>20000</v>
      </c>
      <c r="J19" s="115">
        <f t="shared" si="2"/>
        <v>333.33333333333331</v>
      </c>
      <c r="K19" s="115">
        <f t="shared" si="3"/>
        <v>33.333333333333329</v>
      </c>
      <c r="L19" s="116"/>
      <c r="M19" s="177">
        <f>SUM(E2:E22)</f>
        <v>409666.66666666674</v>
      </c>
      <c r="N19" s="136" t="s">
        <v>1136</v>
      </c>
      <c r="O19" s="139">
        <f>M12/7</f>
        <v>12.052777777777775</v>
      </c>
      <c r="P19" s="118"/>
      <c r="Q19" s="178" t="s">
        <v>1353</v>
      </c>
      <c r="R19" s="121"/>
      <c r="V19" s="336"/>
      <c r="W19" s="114" t="s">
        <v>1551</v>
      </c>
      <c r="AB19" s="114" t="s">
        <v>1551</v>
      </c>
      <c r="AF19" s="336"/>
      <c r="AH19" s="114" t="s">
        <v>1551</v>
      </c>
    </row>
    <row r="20" spans="1:35">
      <c r="A20" s="171">
        <v>19</v>
      </c>
      <c r="B20" s="171" t="s">
        <v>848</v>
      </c>
      <c r="C20" s="171" t="s">
        <v>1362</v>
      </c>
      <c r="D20" s="171">
        <v>10</v>
      </c>
      <c r="E20" s="179">
        <f>D20*15000/3</f>
        <v>50000</v>
      </c>
      <c r="F20" s="172" t="s">
        <v>319</v>
      </c>
      <c r="G20" s="171">
        <f>D20*4000</f>
        <v>40000</v>
      </c>
      <c r="H20" s="114">
        <f t="shared" si="0"/>
        <v>2400000</v>
      </c>
      <c r="I20" s="179">
        <f t="shared" si="1"/>
        <v>20000</v>
      </c>
      <c r="J20" s="115">
        <f t="shared" si="2"/>
        <v>333.33333333333331</v>
      </c>
      <c r="K20" s="115">
        <f t="shared" si="3"/>
        <v>33.333333333333329</v>
      </c>
      <c r="L20" s="116"/>
      <c r="P20" s="118"/>
      <c r="Q20" s="114" t="s">
        <v>1350</v>
      </c>
      <c r="S20" s="114" t="s">
        <v>1332</v>
      </c>
      <c r="T20" s="114">
        <v>2</v>
      </c>
      <c r="V20" s="336">
        <v>10</v>
      </c>
      <c r="W20" s="114">
        <v>50</v>
      </c>
      <c r="Y20" s="114">
        <v>1</v>
      </c>
      <c r="AA20" s="114">
        <v>20</v>
      </c>
      <c r="AB20" s="114">
        <v>70</v>
      </c>
      <c r="AD20" s="114">
        <v>1</v>
      </c>
      <c r="AE20" s="273">
        <v>80</v>
      </c>
      <c r="AF20" s="341">
        <v>80</v>
      </c>
      <c r="AG20" s="114">
        <f>V20+AA20+AF20</f>
        <v>110</v>
      </c>
      <c r="AH20" s="114">
        <f>W20+AA20+AF20</f>
        <v>150</v>
      </c>
    </row>
    <row r="21" spans="1:35">
      <c r="A21" s="171">
        <v>20</v>
      </c>
      <c r="B21" s="171" t="s">
        <v>849</v>
      </c>
      <c r="C21" s="171" t="s">
        <v>1356</v>
      </c>
      <c r="D21" s="171">
        <v>10</v>
      </c>
      <c r="E21" s="179">
        <f>D21*15000/3</f>
        <v>50000</v>
      </c>
      <c r="F21" s="172" t="s">
        <v>319</v>
      </c>
      <c r="G21" s="171">
        <f>D21*4000</f>
        <v>40000</v>
      </c>
      <c r="H21" s="114">
        <f t="shared" si="0"/>
        <v>2400000</v>
      </c>
      <c r="I21" s="179">
        <f t="shared" si="1"/>
        <v>20000</v>
      </c>
      <c r="J21" s="115">
        <f t="shared" si="2"/>
        <v>333.33333333333331</v>
      </c>
      <c r="K21" s="115">
        <f t="shared" si="3"/>
        <v>33.333333333333329</v>
      </c>
      <c r="L21" s="116"/>
      <c r="N21" s="114" t="s">
        <v>1127</v>
      </c>
      <c r="O21" s="121" t="s">
        <v>1132</v>
      </c>
      <c r="P21" s="139"/>
      <c r="Q21" s="114" t="s">
        <v>1351</v>
      </c>
      <c r="S21" s="114" t="s">
        <v>1334</v>
      </c>
      <c r="T21" s="114">
        <v>2</v>
      </c>
      <c r="V21" s="336">
        <v>40</v>
      </c>
      <c r="W21" s="114">
        <v>140</v>
      </c>
      <c r="Y21" s="114">
        <v>1</v>
      </c>
      <c r="AA21" s="114">
        <v>60</v>
      </c>
      <c r="AB21" s="114">
        <v>200</v>
      </c>
      <c r="AD21" s="114">
        <v>1</v>
      </c>
      <c r="AE21" s="273">
        <v>100</v>
      </c>
      <c r="AF21" s="341">
        <v>100</v>
      </c>
      <c r="AG21" s="114">
        <f>V21+AA21+AF21</f>
        <v>200</v>
      </c>
      <c r="AH21" s="114">
        <f>W21+AA21+AF21</f>
        <v>300</v>
      </c>
    </row>
    <row r="22" spans="1:35">
      <c r="A22" s="171">
        <v>21</v>
      </c>
      <c r="B22" s="171" t="s">
        <v>1095</v>
      </c>
      <c r="C22" s="171" t="s">
        <v>1358</v>
      </c>
      <c r="D22" s="171">
        <v>10</v>
      </c>
      <c r="E22" s="179">
        <f>(D22*15000)/3</f>
        <v>50000</v>
      </c>
      <c r="F22" s="172" t="s">
        <v>319</v>
      </c>
      <c r="G22" s="171">
        <f>D22*4000</f>
        <v>40000</v>
      </c>
      <c r="H22" s="114">
        <f t="shared" si="0"/>
        <v>2400000</v>
      </c>
      <c r="I22" s="179">
        <f t="shared" si="1"/>
        <v>20000</v>
      </c>
      <c r="J22" s="115">
        <f>I22/60</f>
        <v>333.33333333333331</v>
      </c>
      <c r="K22" s="115">
        <f t="shared" si="3"/>
        <v>33.333333333333329</v>
      </c>
      <c r="L22" s="116"/>
      <c r="N22" s="119" t="s">
        <v>1121</v>
      </c>
      <c r="O22" s="120">
        <f>M36</f>
        <v>394500</v>
      </c>
      <c r="P22" s="140">
        <v>0</v>
      </c>
      <c r="S22" s="114" t="s">
        <v>1336</v>
      </c>
      <c r="T22" s="114">
        <v>2</v>
      </c>
      <c r="V22" s="336">
        <v>40</v>
      </c>
      <c r="W22" s="114">
        <v>240</v>
      </c>
      <c r="Y22" s="114">
        <v>1</v>
      </c>
      <c r="AA22" s="114">
        <v>60</v>
      </c>
      <c r="AB22" s="114">
        <v>300</v>
      </c>
      <c r="AD22" s="114">
        <v>1</v>
      </c>
      <c r="AE22" s="273">
        <v>100</v>
      </c>
      <c r="AF22" s="341">
        <v>100</v>
      </c>
      <c r="AG22" s="114">
        <f>V22+AA22+AF22</f>
        <v>200</v>
      </c>
      <c r="AH22" s="114">
        <f>W22+AA22+AF22</f>
        <v>400</v>
      </c>
    </row>
    <row r="23" spans="1:35">
      <c r="A23" s="141">
        <v>22</v>
      </c>
      <c r="B23" s="141" t="s">
        <v>6</v>
      </c>
      <c r="C23" s="141" t="s">
        <v>1345</v>
      </c>
      <c r="D23" s="141">
        <v>1</v>
      </c>
      <c r="E23" s="143">
        <f>D23*100000/3</f>
        <v>33333.333333333336</v>
      </c>
      <c r="F23" s="142" t="s">
        <v>319</v>
      </c>
      <c r="G23" s="141">
        <f>D23*8000</f>
        <v>8000</v>
      </c>
      <c r="H23" s="114">
        <f t="shared" si="0"/>
        <v>480000</v>
      </c>
      <c r="I23" s="143">
        <f t="shared" si="1"/>
        <v>4000</v>
      </c>
      <c r="J23" s="115">
        <f t="shared" si="2"/>
        <v>66.666666666666671</v>
      </c>
      <c r="K23" s="115">
        <f t="shared" si="3"/>
        <v>66.666666666666671</v>
      </c>
      <c r="L23" s="116"/>
      <c r="N23" s="119" t="s">
        <v>1140</v>
      </c>
      <c r="O23" s="120">
        <f>M36/3</f>
        <v>131500</v>
      </c>
      <c r="P23" s="140">
        <v>1</v>
      </c>
      <c r="V23" s="336"/>
      <c r="AF23" s="336"/>
    </row>
    <row r="24" spans="1:35">
      <c r="A24" s="173">
        <v>23</v>
      </c>
      <c r="B24" s="173" t="s">
        <v>850</v>
      </c>
      <c r="C24" s="173" t="s">
        <v>1331</v>
      </c>
      <c r="D24" s="173">
        <v>3</v>
      </c>
      <c r="E24" s="186">
        <f>D24*12000/3</f>
        <v>12000</v>
      </c>
      <c r="F24" s="174" t="s">
        <v>319</v>
      </c>
      <c r="G24" s="173">
        <f>D24*5000</f>
        <v>15000</v>
      </c>
      <c r="H24" s="114">
        <f t="shared" si="0"/>
        <v>900000</v>
      </c>
      <c r="I24" s="186">
        <f t="shared" si="1"/>
        <v>7500</v>
      </c>
      <c r="J24" s="115">
        <f t="shared" si="2"/>
        <v>125</v>
      </c>
      <c r="K24" s="115">
        <f t="shared" si="3"/>
        <v>41.666666666666664</v>
      </c>
      <c r="L24" s="116"/>
      <c r="N24" s="119" t="s">
        <v>1122</v>
      </c>
      <c r="O24" s="120">
        <f>M36/5</f>
        <v>78900</v>
      </c>
      <c r="P24" s="140">
        <v>2</v>
      </c>
      <c r="Q24" s="422"/>
      <c r="S24" s="114" t="s">
        <v>1364</v>
      </c>
      <c r="T24" s="114">
        <v>2</v>
      </c>
      <c r="V24" s="336">
        <v>200</v>
      </c>
      <c r="Y24" s="114">
        <v>1</v>
      </c>
      <c r="AA24" s="114">
        <v>200</v>
      </c>
      <c r="AD24" s="114">
        <v>2</v>
      </c>
      <c r="AE24" s="171" t="s">
        <v>2231</v>
      </c>
      <c r="AF24" s="341">
        <v>200</v>
      </c>
      <c r="AG24" s="114">
        <f t="shared" ref="AG24:AG30" si="4">V24+AA24+AF24</f>
        <v>600</v>
      </c>
    </row>
    <row r="25" spans="1:35">
      <c r="A25" s="173">
        <v>24</v>
      </c>
      <c r="B25" s="173" t="s">
        <v>851</v>
      </c>
      <c r="C25" s="173" t="s">
        <v>1333</v>
      </c>
      <c r="D25" s="173">
        <v>3</v>
      </c>
      <c r="E25" s="186">
        <f>D25*12000/3</f>
        <v>12000</v>
      </c>
      <c r="F25" s="174" t="s">
        <v>319</v>
      </c>
      <c r="G25" s="173">
        <f>D25*5000</f>
        <v>15000</v>
      </c>
      <c r="H25" s="114">
        <f t="shared" si="0"/>
        <v>900000</v>
      </c>
      <c r="I25" s="186">
        <f t="shared" si="1"/>
        <v>7500</v>
      </c>
      <c r="J25" s="115">
        <f t="shared" si="2"/>
        <v>125</v>
      </c>
      <c r="K25" s="115">
        <f t="shared" si="3"/>
        <v>41.666666666666664</v>
      </c>
      <c r="L25" s="116"/>
      <c r="N25" s="122" t="s">
        <v>1141</v>
      </c>
      <c r="O25" s="123">
        <f>M36/10</f>
        <v>39450</v>
      </c>
      <c r="P25" s="140">
        <v>3</v>
      </c>
      <c r="Q25" s="422"/>
      <c r="S25" s="114" t="s">
        <v>1365</v>
      </c>
      <c r="T25" s="114">
        <v>2</v>
      </c>
      <c r="V25" s="336">
        <v>200</v>
      </c>
      <c r="Y25" s="114">
        <v>1</v>
      </c>
      <c r="AA25" s="114">
        <v>200</v>
      </c>
      <c r="AD25" s="114">
        <v>1</v>
      </c>
      <c r="AE25" s="273">
        <v>200</v>
      </c>
      <c r="AF25" s="341">
        <v>200</v>
      </c>
      <c r="AG25" s="114">
        <f t="shared" si="4"/>
        <v>600</v>
      </c>
    </row>
    <row r="26" spans="1:35">
      <c r="A26" s="173">
        <v>25</v>
      </c>
      <c r="B26" s="173" t="s">
        <v>852</v>
      </c>
      <c r="C26" s="173" t="s">
        <v>1335</v>
      </c>
      <c r="D26" s="173">
        <v>3</v>
      </c>
      <c r="E26" s="186">
        <f>D26*12000/3</f>
        <v>12000</v>
      </c>
      <c r="F26" s="174" t="s">
        <v>319</v>
      </c>
      <c r="G26" s="173">
        <f>D26*5000</f>
        <v>15000</v>
      </c>
      <c r="H26" s="114">
        <f t="shared" si="0"/>
        <v>900000</v>
      </c>
      <c r="I26" s="186">
        <f t="shared" si="1"/>
        <v>7500</v>
      </c>
      <c r="J26" s="115">
        <f t="shared" si="2"/>
        <v>125</v>
      </c>
      <c r="K26" s="115">
        <f t="shared" si="3"/>
        <v>41.666666666666664</v>
      </c>
      <c r="L26" s="116"/>
      <c r="N26" s="122" t="s">
        <v>1123</v>
      </c>
      <c r="O26" s="123">
        <f>M36/15</f>
        <v>26300</v>
      </c>
      <c r="P26" s="140">
        <v>4</v>
      </c>
      <c r="Q26" s="422"/>
      <c r="S26" s="114" t="s">
        <v>1366</v>
      </c>
      <c r="T26" s="114">
        <v>2</v>
      </c>
      <c r="V26" s="336">
        <v>200</v>
      </c>
      <c r="Y26" s="114">
        <v>1</v>
      </c>
      <c r="AA26" s="114">
        <v>200</v>
      </c>
      <c r="AD26" s="114">
        <v>1</v>
      </c>
      <c r="AE26" s="273">
        <v>200</v>
      </c>
      <c r="AF26" s="341">
        <v>200</v>
      </c>
      <c r="AG26" s="114">
        <f t="shared" si="4"/>
        <v>600</v>
      </c>
    </row>
    <row r="27" spans="1:35">
      <c r="A27" s="141">
        <v>26</v>
      </c>
      <c r="B27" s="141" t="s">
        <v>5</v>
      </c>
      <c r="C27" s="141" t="s">
        <v>1346</v>
      </c>
      <c r="D27" s="141">
        <v>1</v>
      </c>
      <c r="E27" s="143">
        <f>D27*80000/3</f>
        <v>26666.666666666668</v>
      </c>
      <c r="F27" s="142" t="s">
        <v>319</v>
      </c>
      <c r="G27" s="141">
        <f>D27*10000</f>
        <v>10000</v>
      </c>
      <c r="H27" s="114">
        <f t="shared" si="0"/>
        <v>600000</v>
      </c>
      <c r="I27" s="143">
        <f t="shared" si="1"/>
        <v>5000</v>
      </c>
      <c r="J27" s="115">
        <f t="shared" si="2"/>
        <v>83.333333333333329</v>
      </c>
      <c r="K27" s="115">
        <f t="shared" si="3"/>
        <v>83.333333333333329</v>
      </c>
      <c r="L27" s="116"/>
      <c r="N27" s="122" t="s">
        <v>1124</v>
      </c>
      <c r="O27" s="123">
        <f>M36/30</f>
        <v>13150</v>
      </c>
      <c r="P27" s="140">
        <v>5</v>
      </c>
      <c r="Q27" s="422"/>
      <c r="S27" s="114" t="s">
        <v>1367</v>
      </c>
      <c r="T27" s="114">
        <v>2</v>
      </c>
      <c r="V27" s="336">
        <v>200</v>
      </c>
      <c r="Y27" s="114">
        <v>1</v>
      </c>
      <c r="AA27" s="114">
        <v>200</v>
      </c>
      <c r="AD27" s="114">
        <v>1</v>
      </c>
      <c r="AE27" s="273">
        <v>200</v>
      </c>
      <c r="AF27" s="341">
        <v>200</v>
      </c>
      <c r="AG27" s="114">
        <f t="shared" si="4"/>
        <v>600</v>
      </c>
      <c r="AI27" s="133" t="s">
        <v>1337</v>
      </c>
    </row>
    <row r="28" spans="1:35">
      <c r="A28" s="173">
        <v>27</v>
      </c>
      <c r="B28" s="173" t="s">
        <v>853</v>
      </c>
      <c r="C28" s="173" t="s">
        <v>1347</v>
      </c>
      <c r="D28" s="173">
        <v>10</v>
      </c>
      <c r="E28" s="186">
        <f>D28*15000/3</f>
        <v>50000</v>
      </c>
      <c r="F28" s="174" t="s">
        <v>319</v>
      </c>
      <c r="G28" s="173">
        <f>D28*4800</f>
        <v>48000</v>
      </c>
      <c r="H28" s="114">
        <f t="shared" si="0"/>
        <v>2880000</v>
      </c>
      <c r="I28" s="186">
        <f t="shared" si="1"/>
        <v>24000</v>
      </c>
      <c r="J28" s="115">
        <f t="shared" si="2"/>
        <v>400</v>
      </c>
      <c r="K28" s="115">
        <f t="shared" si="3"/>
        <v>40</v>
      </c>
      <c r="L28" s="116"/>
      <c r="N28" s="125" t="s">
        <v>1142</v>
      </c>
      <c r="O28" s="126">
        <f>M34/1</f>
        <v>6575</v>
      </c>
      <c r="P28" s="140">
        <v>6</v>
      </c>
      <c r="Q28" s="422"/>
      <c r="S28" s="114" t="s">
        <v>1368</v>
      </c>
      <c r="T28" s="114">
        <v>2</v>
      </c>
      <c r="V28" s="336">
        <v>200</v>
      </c>
      <c r="Y28" s="114">
        <v>1</v>
      </c>
      <c r="AA28" s="114">
        <v>200</v>
      </c>
      <c r="AD28" s="114">
        <v>1</v>
      </c>
      <c r="AE28" s="273">
        <v>200</v>
      </c>
      <c r="AF28" s="341">
        <v>200</v>
      </c>
      <c r="AG28" s="114">
        <f t="shared" si="4"/>
        <v>600</v>
      </c>
      <c r="AI28" s="133" t="s">
        <v>1338</v>
      </c>
    </row>
    <row r="29" spans="1:35">
      <c r="A29" s="173">
        <v>28</v>
      </c>
      <c r="B29" s="173" t="s">
        <v>854</v>
      </c>
      <c r="C29" s="173" t="s">
        <v>1330</v>
      </c>
      <c r="D29" s="173">
        <v>10</v>
      </c>
      <c r="E29" s="186">
        <f>D29*15000/3</f>
        <v>50000</v>
      </c>
      <c r="F29" s="174" t="s">
        <v>319</v>
      </c>
      <c r="G29" s="173">
        <f>D29*4800</f>
        <v>48000</v>
      </c>
      <c r="H29" s="114">
        <f t="shared" si="0"/>
        <v>2880000</v>
      </c>
      <c r="I29" s="186">
        <f t="shared" si="1"/>
        <v>24000</v>
      </c>
      <c r="J29" s="115">
        <f t="shared" si="2"/>
        <v>400</v>
      </c>
      <c r="K29" s="115">
        <f t="shared" si="3"/>
        <v>40</v>
      </c>
      <c r="L29" s="116"/>
      <c r="N29" s="125" t="s">
        <v>1143</v>
      </c>
      <c r="O29" s="126">
        <f>M34/2</f>
        <v>3287.5</v>
      </c>
      <c r="P29" s="140">
        <v>7</v>
      </c>
      <c r="Q29" s="422"/>
      <c r="S29" s="114" t="s">
        <v>1369</v>
      </c>
      <c r="T29" s="114">
        <v>2</v>
      </c>
      <c r="V29" s="336">
        <v>200</v>
      </c>
      <c r="Y29" s="114">
        <v>1</v>
      </c>
      <c r="AA29" s="114">
        <v>200</v>
      </c>
      <c r="AD29" s="114">
        <v>1</v>
      </c>
      <c r="AE29" s="273">
        <v>200</v>
      </c>
      <c r="AF29" s="341">
        <v>200</v>
      </c>
      <c r="AG29" s="114">
        <f t="shared" si="4"/>
        <v>600</v>
      </c>
      <c r="AI29" s="114" t="s">
        <v>2220</v>
      </c>
    </row>
    <row r="30" spans="1:35">
      <c r="A30" s="141">
        <v>29</v>
      </c>
      <c r="B30" s="141" t="s">
        <v>7</v>
      </c>
      <c r="C30" s="141" t="s">
        <v>1354</v>
      </c>
      <c r="D30" s="141">
        <v>10</v>
      </c>
      <c r="E30" s="143">
        <f>D30*30000/3</f>
        <v>100000</v>
      </c>
      <c r="F30" s="142" t="s">
        <v>319</v>
      </c>
      <c r="G30" s="141">
        <f>D30*7000</f>
        <v>70000</v>
      </c>
      <c r="H30" s="114">
        <f t="shared" si="0"/>
        <v>4200000</v>
      </c>
      <c r="I30" s="143">
        <f t="shared" si="1"/>
        <v>35000</v>
      </c>
      <c r="J30" s="115">
        <f t="shared" si="2"/>
        <v>583.33333333333337</v>
      </c>
      <c r="K30" s="115">
        <f t="shared" si="3"/>
        <v>58.333333333333336</v>
      </c>
      <c r="L30" s="116"/>
      <c r="M30" s="128" t="s">
        <v>1162</v>
      </c>
      <c r="N30" s="125" t="s">
        <v>1125</v>
      </c>
      <c r="O30" s="126">
        <f>M34/3</f>
        <v>2191.6666666666665</v>
      </c>
      <c r="P30" s="140">
        <v>8</v>
      </c>
      <c r="S30" s="114" t="s">
        <v>1370</v>
      </c>
      <c r="T30" s="114">
        <v>2</v>
      </c>
      <c r="V30" s="336">
        <v>200</v>
      </c>
      <c r="Y30" s="114">
        <v>1</v>
      </c>
      <c r="AA30" s="114">
        <v>200</v>
      </c>
      <c r="AD30" s="114">
        <v>1</v>
      </c>
      <c r="AE30" s="273">
        <v>200</v>
      </c>
      <c r="AF30" s="341">
        <v>200</v>
      </c>
      <c r="AG30" s="114">
        <f t="shared" si="4"/>
        <v>600</v>
      </c>
      <c r="AI30" s="114" t="s">
        <v>2221</v>
      </c>
    </row>
    <row r="31" spans="1:35">
      <c r="A31" s="141">
        <v>30</v>
      </c>
      <c r="B31" s="141" t="s">
        <v>8</v>
      </c>
      <c r="C31" s="141" t="s">
        <v>1349</v>
      </c>
      <c r="D31" s="141">
        <v>10</v>
      </c>
      <c r="E31" s="143">
        <f>D31*30000/3</f>
        <v>100000</v>
      </c>
      <c r="F31" s="142" t="s">
        <v>319</v>
      </c>
      <c r="G31" s="141">
        <f>D31*7000</f>
        <v>70000</v>
      </c>
      <c r="H31" s="114">
        <f t="shared" si="0"/>
        <v>4200000</v>
      </c>
      <c r="I31" s="143">
        <f t="shared" si="1"/>
        <v>35000</v>
      </c>
      <c r="J31" s="115">
        <f t="shared" si="2"/>
        <v>583.33333333333337</v>
      </c>
      <c r="K31" s="115">
        <f t="shared" si="3"/>
        <v>58.333333333333336</v>
      </c>
      <c r="L31" s="116"/>
      <c r="M31" s="129" t="s">
        <v>1118</v>
      </c>
      <c r="N31" s="130" t="s">
        <v>1144</v>
      </c>
      <c r="O31" s="131">
        <f>M34/5</f>
        <v>1315</v>
      </c>
      <c r="P31" s="140">
        <v>9</v>
      </c>
      <c r="V31" s="336"/>
      <c r="AF31" s="336"/>
    </row>
    <row r="32" spans="1:35">
      <c r="A32" s="141">
        <v>31</v>
      </c>
      <c r="B32" s="141" t="s">
        <v>9</v>
      </c>
      <c r="C32" s="141" t="s">
        <v>1355</v>
      </c>
      <c r="D32" s="141">
        <v>10</v>
      </c>
      <c r="E32" s="143">
        <f>D32*30000/3</f>
        <v>100000</v>
      </c>
      <c r="F32" s="142" t="s">
        <v>319</v>
      </c>
      <c r="G32" s="141">
        <f>D32*7000</f>
        <v>70000</v>
      </c>
      <c r="H32" s="114">
        <f t="shared" si="0"/>
        <v>4200000</v>
      </c>
      <c r="I32" s="143">
        <f t="shared" si="1"/>
        <v>35000</v>
      </c>
      <c r="J32" s="115">
        <f t="shared" si="2"/>
        <v>583.33333333333337</v>
      </c>
      <c r="K32" s="115">
        <f t="shared" si="3"/>
        <v>58.333333333333336</v>
      </c>
      <c r="L32" s="116"/>
      <c r="M32" s="132">
        <f>M34/24</f>
        <v>273.95833333333331</v>
      </c>
      <c r="N32" s="130" t="s">
        <v>1145</v>
      </c>
      <c r="O32" s="131">
        <f>M34/7</f>
        <v>939.28571428571433</v>
      </c>
      <c r="P32" s="140">
        <v>10</v>
      </c>
      <c r="S32" s="280" t="s">
        <v>1321</v>
      </c>
      <c r="T32" s="114">
        <v>5</v>
      </c>
      <c r="V32" s="336">
        <v>500</v>
      </c>
      <c r="Y32" s="114">
        <v>4</v>
      </c>
      <c r="AA32" s="114">
        <v>500</v>
      </c>
      <c r="AD32" s="114">
        <v>3</v>
      </c>
      <c r="AE32" s="171" t="s">
        <v>2232</v>
      </c>
      <c r="AF32" s="341">
        <v>1000</v>
      </c>
      <c r="AG32" s="114">
        <f>V32+AA32+AF32</f>
        <v>2000</v>
      </c>
    </row>
    <row r="33" spans="1:33">
      <c r="A33" s="141">
        <v>32</v>
      </c>
      <c r="B33" s="141" t="s">
        <v>10</v>
      </c>
      <c r="C33" s="141" t="s">
        <v>1431</v>
      </c>
      <c r="D33" s="141">
        <v>10</v>
      </c>
      <c r="E33" s="143">
        <f>D33*30000/3</f>
        <v>100000</v>
      </c>
      <c r="F33" s="142" t="s">
        <v>319</v>
      </c>
      <c r="G33" s="141">
        <f>D33*7000</f>
        <v>70000</v>
      </c>
      <c r="H33" s="114">
        <f t="shared" si="0"/>
        <v>4200000</v>
      </c>
      <c r="I33" s="143">
        <f t="shared" si="1"/>
        <v>35000</v>
      </c>
      <c r="J33" s="115">
        <f t="shared" si="2"/>
        <v>583.33333333333337</v>
      </c>
      <c r="K33" s="115">
        <f t="shared" si="3"/>
        <v>58.333333333333336</v>
      </c>
      <c r="L33" s="116"/>
      <c r="M33" s="129" t="s">
        <v>1117</v>
      </c>
      <c r="N33" s="130" t="s">
        <v>1146</v>
      </c>
      <c r="O33" s="131">
        <f>M34/9</f>
        <v>730.55555555555554</v>
      </c>
      <c r="P33" s="140">
        <v>11</v>
      </c>
      <c r="V33" s="336"/>
      <c r="AF33" s="336"/>
    </row>
    <row r="34" spans="1:33">
      <c r="A34" s="141">
        <v>33</v>
      </c>
      <c r="B34" s="141" t="s">
        <v>11</v>
      </c>
      <c r="C34" s="141" t="s">
        <v>1348</v>
      </c>
      <c r="D34" s="141">
        <v>10</v>
      </c>
      <c r="E34" s="143">
        <f>D34*30000/3</f>
        <v>100000</v>
      </c>
      <c r="F34" s="142" t="s">
        <v>319</v>
      </c>
      <c r="G34" s="141">
        <f>D34*7000</f>
        <v>70000</v>
      </c>
      <c r="H34" s="114">
        <f t="shared" ref="H34:H65" si="5">G34*60</f>
        <v>4200000</v>
      </c>
      <c r="I34" s="143">
        <f t="shared" ref="I34:I65" si="6">G34/2</f>
        <v>35000</v>
      </c>
      <c r="J34" s="115">
        <f t="shared" si="2"/>
        <v>583.33333333333337</v>
      </c>
      <c r="K34" s="115">
        <f t="shared" ref="K34:K65" si="7">J34/D34</f>
        <v>58.333333333333336</v>
      </c>
      <c r="L34" s="116"/>
      <c r="M34" s="132">
        <f>SUM(J23:J39)</f>
        <v>6575</v>
      </c>
      <c r="N34" s="134" t="s">
        <v>1139</v>
      </c>
      <c r="O34" s="135">
        <f>M34/12</f>
        <v>547.91666666666663</v>
      </c>
      <c r="P34" s="140">
        <v>12</v>
      </c>
      <c r="V34" s="336"/>
      <c r="AF34" s="336"/>
    </row>
    <row r="35" spans="1:33">
      <c r="A35" s="173">
        <v>34</v>
      </c>
      <c r="B35" s="173" t="s">
        <v>855</v>
      </c>
      <c r="C35" s="173" t="s">
        <v>1436</v>
      </c>
      <c r="D35" s="173">
        <v>10</v>
      </c>
      <c r="E35" s="186">
        <f>D35*50000/3</f>
        <v>166666.66666666666</v>
      </c>
      <c r="F35" s="174" t="s">
        <v>319</v>
      </c>
      <c r="G35" s="173">
        <f>D35*10000</f>
        <v>100000</v>
      </c>
      <c r="H35" s="114">
        <f t="shared" si="5"/>
        <v>6000000</v>
      </c>
      <c r="I35" s="186">
        <f t="shared" si="6"/>
        <v>50000</v>
      </c>
      <c r="J35" s="115">
        <f t="shared" si="2"/>
        <v>833.33333333333337</v>
      </c>
      <c r="K35" s="115">
        <f t="shared" si="7"/>
        <v>83.333333333333343</v>
      </c>
      <c r="L35" s="116"/>
      <c r="M35" s="129" t="s">
        <v>1119</v>
      </c>
      <c r="N35" s="134" t="s">
        <v>1138</v>
      </c>
      <c r="O35" s="135">
        <f>M34/16</f>
        <v>410.9375</v>
      </c>
      <c r="P35" s="140">
        <v>13</v>
      </c>
      <c r="S35" s="114" t="s">
        <v>1545</v>
      </c>
      <c r="T35" s="114">
        <v>0</v>
      </c>
      <c r="V35" s="336">
        <v>0</v>
      </c>
      <c r="Y35" s="114">
        <v>2</v>
      </c>
      <c r="AA35" s="114">
        <v>50</v>
      </c>
      <c r="AD35" s="114">
        <v>2</v>
      </c>
      <c r="AE35" s="171" t="s">
        <v>2233</v>
      </c>
      <c r="AF35" s="341">
        <v>50</v>
      </c>
      <c r="AG35" s="114">
        <f>V35+AA35+AF35</f>
        <v>100</v>
      </c>
    </row>
    <row r="36" spans="1:33">
      <c r="A36" s="173">
        <v>35</v>
      </c>
      <c r="B36" s="173" t="s">
        <v>856</v>
      </c>
      <c r="C36" s="173" t="s">
        <v>1437</v>
      </c>
      <c r="D36" s="173">
        <v>10</v>
      </c>
      <c r="E36" s="186">
        <f>D36*25000/3</f>
        <v>83333.333333333328</v>
      </c>
      <c r="F36" s="174" t="s">
        <v>319</v>
      </c>
      <c r="G36" s="173">
        <f>D36*6000</f>
        <v>60000</v>
      </c>
      <c r="H36" s="114">
        <f t="shared" si="5"/>
        <v>3600000</v>
      </c>
      <c r="I36" s="186">
        <f t="shared" si="6"/>
        <v>30000</v>
      </c>
      <c r="J36" s="115">
        <f t="shared" si="2"/>
        <v>500</v>
      </c>
      <c r="K36" s="115">
        <f t="shared" si="7"/>
        <v>50</v>
      </c>
      <c r="L36" s="116"/>
      <c r="M36" s="177">
        <f>SUM(I23:I39)</f>
        <v>394500</v>
      </c>
      <c r="N36" s="134" t="s">
        <v>1137</v>
      </c>
      <c r="O36" s="135">
        <f>M34/24</f>
        <v>273.95833333333331</v>
      </c>
      <c r="P36" s="140">
        <v>14</v>
      </c>
      <c r="S36" s="114" t="s">
        <v>1546</v>
      </c>
      <c r="T36" s="114">
        <v>0</v>
      </c>
      <c r="V36" s="336">
        <v>0</v>
      </c>
      <c r="Y36" s="114">
        <v>3</v>
      </c>
      <c r="AA36" s="114">
        <v>45</v>
      </c>
      <c r="AD36" s="114">
        <v>2</v>
      </c>
      <c r="AE36" s="171" t="s">
        <v>2234</v>
      </c>
      <c r="AF36" s="341">
        <v>55</v>
      </c>
      <c r="AG36" s="114">
        <f>V36+AA36+AF36</f>
        <v>100</v>
      </c>
    </row>
    <row r="37" spans="1:33">
      <c r="A37" s="173">
        <v>36</v>
      </c>
      <c r="B37" s="173" t="s">
        <v>857</v>
      </c>
      <c r="C37" s="173" t="s">
        <v>1431</v>
      </c>
      <c r="D37" s="173">
        <v>10</v>
      </c>
      <c r="E37" s="186">
        <f>D37*20000/3</f>
        <v>66666.666666666672</v>
      </c>
      <c r="F37" s="174" t="s">
        <v>319</v>
      </c>
      <c r="G37" s="173">
        <f>D37*5000</f>
        <v>50000</v>
      </c>
      <c r="H37" s="114">
        <f t="shared" si="5"/>
        <v>3000000</v>
      </c>
      <c r="I37" s="186">
        <f t="shared" si="6"/>
        <v>25000</v>
      </c>
      <c r="J37" s="115">
        <f t="shared" si="2"/>
        <v>416.66666666666669</v>
      </c>
      <c r="K37" s="115">
        <f t="shared" si="7"/>
        <v>41.666666666666671</v>
      </c>
      <c r="L37" s="116"/>
      <c r="N37" s="136" t="s">
        <v>1134</v>
      </c>
      <c r="O37" s="137">
        <f>M32/3</f>
        <v>91.319444444444443</v>
      </c>
      <c r="P37" s="140">
        <v>15</v>
      </c>
      <c r="V37" s="336"/>
      <c r="AF37" s="336"/>
    </row>
    <row r="38" spans="1:33">
      <c r="A38" s="173">
        <v>37</v>
      </c>
      <c r="B38" s="173" t="s">
        <v>858</v>
      </c>
      <c r="C38" s="173" t="s">
        <v>1432</v>
      </c>
      <c r="D38" s="173">
        <v>10</v>
      </c>
      <c r="E38" s="186">
        <f>D38*15000/3</f>
        <v>50000</v>
      </c>
      <c r="F38" s="174" t="s">
        <v>319</v>
      </c>
      <c r="G38" s="173">
        <f>D38*4000</f>
        <v>40000</v>
      </c>
      <c r="H38" s="114">
        <f t="shared" si="5"/>
        <v>2400000</v>
      </c>
      <c r="I38" s="186">
        <f t="shared" si="6"/>
        <v>20000</v>
      </c>
      <c r="J38" s="115">
        <f t="shared" si="2"/>
        <v>333.33333333333331</v>
      </c>
      <c r="K38" s="115">
        <f t="shared" si="7"/>
        <v>33.333333333333329</v>
      </c>
      <c r="L38" s="116"/>
      <c r="M38" s="128" t="s">
        <v>1116</v>
      </c>
      <c r="N38" s="136" t="s">
        <v>1135</v>
      </c>
      <c r="O38" s="138">
        <f>M32/5</f>
        <v>54.791666666666664</v>
      </c>
      <c r="P38" s="140">
        <v>16</v>
      </c>
      <c r="S38" s="114" t="s">
        <v>1548</v>
      </c>
      <c r="T38" s="114">
        <v>0</v>
      </c>
      <c r="V38" s="336">
        <v>0</v>
      </c>
      <c r="Y38" s="114">
        <v>3</v>
      </c>
      <c r="AA38" s="114">
        <v>100</v>
      </c>
      <c r="AD38" s="114">
        <v>3</v>
      </c>
      <c r="AE38" s="171" t="s">
        <v>2240</v>
      </c>
      <c r="AF38" s="336">
        <v>500</v>
      </c>
      <c r="AG38" s="114">
        <f>V38+AA38+AF38</f>
        <v>600</v>
      </c>
    </row>
    <row r="39" spans="1:33">
      <c r="A39" s="173">
        <v>38</v>
      </c>
      <c r="B39" s="173" t="s">
        <v>859</v>
      </c>
      <c r="C39" s="173" t="s">
        <v>1433</v>
      </c>
      <c r="D39" s="173">
        <v>10</v>
      </c>
      <c r="E39" s="186">
        <f>D39*12000/3</f>
        <v>40000</v>
      </c>
      <c r="F39" s="174" t="s">
        <v>319</v>
      </c>
      <c r="G39" s="173">
        <f>D39*3000</f>
        <v>30000</v>
      </c>
      <c r="H39" s="114">
        <f t="shared" si="5"/>
        <v>1800000</v>
      </c>
      <c r="I39" s="186">
        <f t="shared" si="6"/>
        <v>15000</v>
      </c>
      <c r="J39" s="115">
        <f t="shared" si="2"/>
        <v>250</v>
      </c>
      <c r="K39" s="115">
        <f t="shared" si="7"/>
        <v>25</v>
      </c>
      <c r="L39" s="116"/>
      <c r="M39" s="177">
        <f>SUM(E23:E39)</f>
        <v>1102666.6666666665</v>
      </c>
      <c r="N39" s="136" t="s">
        <v>1136</v>
      </c>
      <c r="O39" s="138">
        <f>M32/7</f>
        <v>39.136904761904759</v>
      </c>
      <c r="P39" s="140">
        <v>17</v>
      </c>
      <c r="V39" s="336"/>
      <c r="AF39" s="336"/>
    </row>
    <row r="40" spans="1:33">
      <c r="A40" s="133">
        <v>39</v>
      </c>
      <c r="B40" s="133" t="s">
        <v>860</v>
      </c>
      <c r="C40" s="133" t="s">
        <v>1354</v>
      </c>
      <c r="D40" s="133">
        <v>1</v>
      </c>
      <c r="E40" s="153">
        <f>D40*100000/3</f>
        <v>33333.333333333336</v>
      </c>
      <c r="F40" s="152" t="s">
        <v>319</v>
      </c>
      <c r="G40" s="133">
        <f>D40*20000</f>
        <v>20000</v>
      </c>
      <c r="H40" s="114">
        <f t="shared" si="5"/>
        <v>1200000</v>
      </c>
      <c r="I40" s="153">
        <f t="shared" si="6"/>
        <v>10000</v>
      </c>
      <c r="J40" s="115">
        <f t="shared" si="2"/>
        <v>166.66666666666666</v>
      </c>
      <c r="K40" s="115">
        <f t="shared" si="7"/>
        <v>166.66666666666666</v>
      </c>
      <c r="L40" s="116"/>
      <c r="S40" s="133" t="s">
        <v>1339</v>
      </c>
      <c r="T40" s="114">
        <v>0</v>
      </c>
      <c r="V40" s="114">
        <v>0</v>
      </c>
      <c r="Y40" s="114">
        <v>0</v>
      </c>
      <c r="AA40" s="114">
        <v>0</v>
      </c>
      <c r="AD40" s="114">
        <v>2</v>
      </c>
      <c r="AF40" s="336">
        <v>2</v>
      </c>
      <c r="AG40" s="114">
        <f>V40+AA40+AF40</f>
        <v>2</v>
      </c>
    </row>
    <row r="41" spans="1:33">
      <c r="A41" s="175">
        <v>40</v>
      </c>
      <c r="B41" s="175" t="s">
        <v>861</v>
      </c>
      <c r="C41" s="175" t="s">
        <v>1329</v>
      </c>
      <c r="D41" s="175">
        <v>5</v>
      </c>
      <c r="E41" s="187">
        <f>D41*25000/3</f>
        <v>41666.666666666664</v>
      </c>
      <c r="F41" s="176" t="s">
        <v>319</v>
      </c>
      <c r="G41" s="175">
        <f>D41*10000</f>
        <v>50000</v>
      </c>
      <c r="H41" s="114">
        <f t="shared" si="5"/>
        <v>3000000</v>
      </c>
      <c r="I41" s="187">
        <f t="shared" si="6"/>
        <v>25000</v>
      </c>
      <c r="J41" s="115">
        <f t="shared" si="2"/>
        <v>416.66666666666669</v>
      </c>
      <c r="K41" s="115">
        <f t="shared" si="7"/>
        <v>83.333333333333343</v>
      </c>
      <c r="L41" s="116"/>
      <c r="S41" s="133" t="s">
        <v>1340</v>
      </c>
      <c r="T41" s="114">
        <v>0</v>
      </c>
      <c r="V41" s="114">
        <v>0</v>
      </c>
      <c r="Y41" s="114">
        <v>0</v>
      </c>
      <c r="AA41" s="114">
        <v>0</v>
      </c>
      <c r="AD41" s="114">
        <v>2</v>
      </c>
      <c r="AF41" s="336">
        <v>2</v>
      </c>
      <c r="AG41" s="114">
        <f>V41+AA41+AF41</f>
        <v>2</v>
      </c>
    </row>
    <row r="42" spans="1:33">
      <c r="A42" s="175">
        <v>41</v>
      </c>
      <c r="B42" s="175" t="s">
        <v>862</v>
      </c>
      <c r="C42" s="175" t="s">
        <v>1434</v>
      </c>
      <c r="D42" s="175">
        <v>5</v>
      </c>
      <c r="E42" s="187">
        <f>D42*25000/3</f>
        <v>41666.666666666664</v>
      </c>
      <c r="F42" s="176" t="s">
        <v>319</v>
      </c>
      <c r="G42" s="175">
        <f>D42*5100</f>
        <v>25500</v>
      </c>
      <c r="H42" s="114">
        <f t="shared" si="5"/>
        <v>1530000</v>
      </c>
      <c r="I42" s="187">
        <f t="shared" si="6"/>
        <v>12750</v>
      </c>
      <c r="J42" s="115">
        <f t="shared" si="2"/>
        <v>212.5</v>
      </c>
      <c r="K42" s="115">
        <f t="shared" si="7"/>
        <v>42.5</v>
      </c>
      <c r="L42" s="116"/>
      <c r="S42" s="133" t="s">
        <v>1341</v>
      </c>
      <c r="T42" s="114">
        <v>0</v>
      </c>
      <c r="V42" s="114">
        <v>0</v>
      </c>
      <c r="Y42" s="114">
        <v>0</v>
      </c>
      <c r="AA42" s="114">
        <v>0</v>
      </c>
      <c r="AD42" s="114">
        <v>2</v>
      </c>
      <c r="AF42" s="336">
        <v>2</v>
      </c>
      <c r="AG42" s="114">
        <f>V42+AA42+AF42</f>
        <v>2</v>
      </c>
    </row>
    <row r="43" spans="1:33">
      <c r="A43" s="175">
        <v>42</v>
      </c>
      <c r="B43" s="175" t="s">
        <v>863</v>
      </c>
      <c r="C43" s="175" t="s">
        <v>1330</v>
      </c>
      <c r="D43" s="175">
        <v>5</v>
      </c>
      <c r="E43" s="187">
        <f>D43*25000/3</f>
        <v>41666.666666666664</v>
      </c>
      <c r="F43" s="176" t="s">
        <v>319</v>
      </c>
      <c r="G43" s="175">
        <f>D43*10000</f>
        <v>50000</v>
      </c>
      <c r="H43" s="114">
        <f t="shared" si="5"/>
        <v>3000000</v>
      </c>
      <c r="I43" s="187">
        <f t="shared" si="6"/>
        <v>25000</v>
      </c>
      <c r="J43" s="115">
        <f t="shared" si="2"/>
        <v>416.66666666666669</v>
      </c>
      <c r="K43" s="115">
        <f t="shared" si="7"/>
        <v>83.333333333333343</v>
      </c>
      <c r="L43" s="116"/>
      <c r="S43" s="133" t="s">
        <v>1342</v>
      </c>
      <c r="T43" s="114">
        <v>0</v>
      </c>
      <c r="V43" s="114">
        <v>0</v>
      </c>
      <c r="Y43" s="114">
        <v>0</v>
      </c>
      <c r="AA43" s="114">
        <v>0</v>
      </c>
      <c r="AD43" s="114">
        <v>2</v>
      </c>
      <c r="AF43" s="336">
        <v>2</v>
      </c>
      <c r="AG43" s="114">
        <f>V43+AA43+AF43</f>
        <v>2</v>
      </c>
    </row>
    <row r="44" spans="1:33">
      <c r="A44" s="175">
        <v>43</v>
      </c>
      <c r="B44" s="175" t="s">
        <v>864</v>
      </c>
      <c r="C44" s="175" t="s">
        <v>1345</v>
      </c>
      <c r="D44" s="175">
        <v>5</v>
      </c>
      <c r="E44" s="187">
        <f>D44*25000/3</f>
        <v>41666.666666666664</v>
      </c>
      <c r="F44" s="176" t="s">
        <v>319</v>
      </c>
      <c r="G44" s="175">
        <f>D44*10000</f>
        <v>50000</v>
      </c>
      <c r="H44" s="114">
        <f t="shared" si="5"/>
        <v>3000000</v>
      </c>
      <c r="I44" s="187">
        <f t="shared" si="6"/>
        <v>25000</v>
      </c>
      <c r="J44" s="115">
        <f t="shared" si="2"/>
        <v>416.66666666666669</v>
      </c>
      <c r="K44" s="115">
        <f t="shared" si="7"/>
        <v>83.333333333333343</v>
      </c>
      <c r="L44" s="116"/>
      <c r="S44" s="300">
        <f>COUNTA(S3:S43)</f>
        <v>30</v>
      </c>
      <c r="T44" s="150">
        <f>SUM(T3:T43)</f>
        <v>64</v>
      </c>
      <c r="U44" s="150"/>
      <c r="Y44" s="150">
        <f>SUM(Y3:Y43)</f>
        <v>50</v>
      </c>
      <c r="Z44" s="150"/>
      <c r="AD44" s="150">
        <f>SUM(AD3:AD43)</f>
        <v>57</v>
      </c>
      <c r="AE44" s="150"/>
      <c r="AF44" s="121"/>
    </row>
    <row r="45" spans="1:33">
      <c r="A45" s="133">
        <v>44</v>
      </c>
      <c r="B45" s="133" t="s">
        <v>865</v>
      </c>
      <c r="C45" s="133" t="s">
        <v>1356</v>
      </c>
      <c r="D45" s="133">
        <v>10</v>
      </c>
      <c r="E45" s="153">
        <f>D45*20000/3</f>
        <v>66666.666666666672</v>
      </c>
      <c r="F45" s="152" t="s">
        <v>319</v>
      </c>
      <c r="G45" s="133">
        <f t="shared" ref="G45:G50" si="8">D45*6000</f>
        <v>60000</v>
      </c>
      <c r="H45" s="114">
        <f t="shared" si="5"/>
        <v>3600000</v>
      </c>
      <c r="I45" s="153">
        <f t="shared" si="6"/>
        <v>30000</v>
      </c>
      <c r="J45" s="115">
        <f t="shared" si="2"/>
        <v>500</v>
      </c>
      <c r="K45" s="115">
        <f t="shared" si="7"/>
        <v>50</v>
      </c>
      <c r="L45" s="116"/>
      <c r="N45" s="114" t="s">
        <v>1127</v>
      </c>
      <c r="O45" s="121" t="s">
        <v>1133</v>
      </c>
      <c r="P45" s="139"/>
      <c r="AD45" s="117"/>
      <c r="AE45" s="117"/>
      <c r="AF45" s="121"/>
    </row>
    <row r="46" spans="1:33">
      <c r="A46" s="133">
        <v>45</v>
      </c>
      <c r="B46" s="133" t="s">
        <v>866</v>
      </c>
      <c r="C46" s="133" t="s">
        <v>1360</v>
      </c>
      <c r="D46" s="133">
        <v>10</v>
      </c>
      <c r="E46" s="153">
        <f>D46*20000/3</f>
        <v>66666.666666666672</v>
      </c>
      <c r="F46" s="152" t="s">
        <v>319</v>
      </c>
      <c r="G46" s="133">
        <f t="shared" si="8"/>
        <v>60000</v>
      </c>
      <c r="H46" s="114">
        <f t="shared" si="5"/>
        <v>3600000</v>
      </c>
      <c r="I46" s="153">
        <f t="shared" si="6"/>
        <v>30000</v>
      </c>
      <c r="J46" s="115">
        <f t="shared" si="2"/>
        <v>500</v>
      </c>
      <c r="K46" s="115">
        <f t="shared" si="7"/>
        <v>50</v>
      </c>
      <c r="L46" s="116"/>
      <c r="M46" s="128" t="s">
        <v>1162</v>
      </c>
      <c r="N46" s="119" t="s">
        <v>1121</v>
      </c>
      <c r="O46" s="120">
        <f>M52</f>
        <v>693750</v>
      </c>
      <c r="P46" s="140">
        <v>0</v>
      </c>
      <c r="AD46" s="117"/>
      <c r="AE46" s="117"/>
      <c r="AF46" s="121"/>
    </row>
    <row r="47" spans="1:33">
      <c r="A47" s="133">
        <v>46</v>
      </c>
      <c r="B47" s="133" t="s">
        <v>8</v>
      </c>
      <c r="C47" s="133" t="s">
        <v>1329</v>
      </c>
      <c r="D47" s="133">
        <v>10</v>
      </c>
      <c r="E47" s="153">
        <f>D47*20000/3</f>
        <v>66666.666666666672</v>
      </c>
      <c r="F47" s="152" t="s">
        <v>319</v>
      </c>
      <c r="G47" s="133">
        <f t="shared" si="8"/>
        <v>60000</v>
      </c>
      <c r="H47" s="114">
        <f t="shared" si="5"/>
        <v>3600000</v>
      </c>
      <c r="I47" s="153">
        <f t="shared" si="6"/>
        <v>30000</v>
      </c>
      <c r="J47" s="115">
        <f t="shared" si="2"/>
        <v>500</v>
      </c>
      <c r="K47" s="115">
        <f t="shared" si="7"/>
        <v>50</v>
      </c>
      <c r="L47" s="116"/>
      <c r="M47" s="129" t="s">
        <v>1118</v>
      </c>
      <c r="N47" s="119" t="s">
        <v>1140</v>
      </c>
      <c r="O47" s="120">
        <f>M52/3</f>
        <v>231250</v>
      </c>
      <c r="P47" s="140">
        <v>1</v>
      </c>
      <c r="Q47" s="148" t="s">
        <v>1129</v>
      </c>
      <c r="AD47" s="149"/>
      <c r="AE47" s="149"/>
      <c r="AF47" s="121"/>
    </row>
    <row r="48" spans="1:33">
      <c r="A48" s="175">
        <v>47</v>
      </c>
      <c r="B48" s="175" t="s">
        <v>867</v>
      </c>
      <c r="C48" s="175" t="s">
        <v>1347</v>
      </c>
      <c r="D48" s="175">
        <v>7</v>
      </c>
      <c r="E48" s="187">
        <f>D48*15000/3</f>
        <v>35000</v>
      </c>
      <c r="F48" s="176" t="s">
        <v>319</v>
      </c>
      <c r="G48" s="175">
        <f t="shared" si="8"/>
        <v>42000</v>
      </c>
      <c r="H48" s="114">
        <f t="shared" si="5"/>
        <v>2520000</v>
      </c>
      <c r="I48" s="187">
        <f t="shared" si="6"/>
        <v>21000</v>
      </c>
      <c r="J48" s="115">
        <f t="shared" si="2"/>
        <v>350</v>
      </c>
      <c r="K48" s="115">
        <f t="shared" si="7"/>
        <v>50</v>
      </c>
      <c r="L48" s="116"/>
      <c r="M48" s="132">
        <f>M50/24</f>
        <v>481.77083333333331</v>
      </c>
      <c r="N48" s="119" t="s">
        <v>1122</v>
      </c>
      <c r="O48" s="120">
        <f>M52/5</f>
        <v>138750</v>
      </c>
      <c r="P48" s="140">
        <v>2</v>
      </c>
      <c r="AD48" s="149"/>
      <c r="AE48" s="149"/>
      <c r="AF48" s="121"/>
    </row>
    <row r="49" spans="1:32">
      <c r="A49" s="175">
        <v>48</v>
      </c>
      <c r="B49" s="175" t="s">
        <v>868</v>
      </c>
      <c r="C49" s="175" t="s">
        <v>1348</v>
      </c>
      <c r="D49" s="175">
        <v>7</v>
      </c>
      <c r="E49" s="187">
        <f>D49*15000/3</f>
        <v>35000</v>
      </c>
      <c r="F49" s="176" t="s">
        <v>319</v>
      </c>
      <c r="G49" s="175">
        <f t="shared" si="8"/>
        <v>42000</v>
      </c>
      <c r="H49" s="114">
        <f t="shared" si="5"/>
        <v>2520000</v>
      </c>
      <c r="I49" s="187">
        <f t="shared" si="6"/>
        <v>21000</v>
      </c>
      <c r="J49" s="115">
        <f t="shared" si="2"/>
        <v>350</v>
      </c>
      <c r="K49" s="115">
        <f t="shared" si="7"/>
        <v>50</v>
      </c>
      <c r="L49" s="116"/>
      <c r="M49" s="129" t="s">
        <v>1117</v>
      </c>
      <c r="N49" s="122" t="s">
        <v>1141</v>
      </c>
      <c r="O49" s="123">
        <f>M52/10</f>
        <v>69375</v>
      </c>
      <c r="P49" s="140">
        <v>3</v>
      </c>
      <c r="AD49" s="149"/>
      <c r="AE49" s="149"/>
      <c r="AF49" s="121"/>
    </row>
    <row r="50" spans="1:32">
      <c r="A50" s="175">
        <v>49</v>
      </c>
      <c r="B50" s="175" t="s">
        <v>662</v>
      </c>
      <c r="C50" s="175" t="s">
        <v>1349</v>
      </c>
      <c r="D50" s="175">
        <v>7</v>
      </c>
      <c r="E50" s="187">
        <f>D50*15000/3</f>
        <v>35000</v>
      </c>
      <c r="F50" s="176" t="s">
        <v>319</v>
      </c>
      <c r="G50" s="175">
        <f t="shared" si="8"/>
        <v>42000</v>
      </c>
      <c r="H50" s="114">
        <f t="shared" si="5"/>
        <v>2520000</v>
      </c>
      <c r="I50" s="187">
        <f t="shared" si="6"/>
        <v>21000</v>
      </c>
      <c r="J50" s="115">
        <f t="shared" si="2"/>
        <v>350</v>
      </c>
      <c r="K50" s="115">
        <f t="shared" si="7"/>
        <v>50</v>
      </c>
      <c r="L50" s="116"/>
      <c r="M50" s="132">
        <f>SUM(J40:J65)</f>
        <v>11562.5</v>
      </c>
      <c r="N50" s="122" t="s">
        <v>1123</v>
      </c>
      <c r="O50" s="123">
        <f>M52/15</f>
        <v>46250</v>
      </c>
      <c r="P50" s="140">
        <v>4</v>
      </c>
      <c r="AD50" s="149"/>
      <c r="AE50" s="149"/>
      <c r="AF50" s="121"/>
    </row>
    <row r="51" spans="1:32">
      <c r="A51" s="133">
        <v>50</v>
      </c>
      <c r="B51" s="133" t="s">
        <v>18</v>
      </c>
      <c r="C51" s="133" t="s">
        <v>1331</v>
      </c>
      <c r="D51" s="133">
        <v>5</v>
      </c>
      <c r="E51" s="153">
        <f>D51*20000/3</f>
        <v>33333.333333333336</v>
      </c>
      <c r="F51" s="152" t="s">
        <v>319</v>
      </c>
      <c r="G51" s="133">
        <f>D51*7000</f>
        <v>35000</v>
      </c>
      <c r="H51" s="114">
        <f t="shared" si="5"/>
        <v>2100000</v>
      </c>
      <c r="I51" s="153">
        <f t="shared" si="6"/>
        <v>17500</v>
      </c>
      <c r="J51" s="115">
        <f t="shared" si="2"/>
        <v>291.66666666666669</v>
      </c>
      <c r="K51" s="115">
        <f t="shared" si="7"/>
        <v>58.333333333333336</v>
      </c>
      <c r="L51" s="116"/>
      <c r="M51" s="129" t="s">
        <v>1119</v>
      </c>
      <c r="N51" s="122" t="s">
        <v>1124</v>
      </c>
      <c r="O51" s="123">
        <f>M52/30</f>
        <v>23125</v>
      </c>
      <c r="P51" s="140">
        <v>5</v>
      </c>
      <c r="AD51" s="149"/>
      <c r="AE51" s="149"/>
      <c r="AF51" s="121"/>
    </row>
    <row r="52" spans="1:32">
      <c r="A52" s="133">
        <v>51</v>
      </c>
      <c r="B52" s="133" t="s">
        <v>21</v>
      </c>
      <c r="C52" s="133" t="s">
        <v>1333</v>
      </c>
      <c r="D52" s="133">
        <v>5</v>
      </c>
      <c r="E52" s="153">
        <f>D52*20000/3</f>
        <v>33333.333333333336</v>
      </c>
      <c r="F52" s="152" t="s">
        <v>319</v>
      </c>
      <c r="G52" s="133">
        <f>D52*7000</f>
        <v>35000</v>
      </c>
      <c r="H52" s="114">
        <f t="shared" si="5"/>
        <v>2100000</v>
      </c>
      <c r="I52" s="153">
        <f t="shared" si="6"/>
        <v>17500</v>
      </c>
      <c r="J52" s="115">
        <f t="shared" si="2"/>
        <v>291.66666666666669</v>
      </c>
      <c r="K52" s="115">
        <f t="shared" si="7"/>
        <v>58.333333333333336</v>
      </c>
      <c r="L52" s="116"/>
      <c r="M52" s="177">
        <f>SUM(I40:I65)</f>
        <v>693750</v>
      </c>
      <c r="N52" s="125" t="s">
        <v>1142</v>
      </c>
      <c r="O52" s="126">
        <f>M50/1</f>
        <v>11562.5</v>
      </c>
      <c r="P52" s="140">
        <v>6</v>
      </c>
      <c r="AD52" s="149"/>
      <c r="AE52" s="149"/>
      <c r="AF52" s="121"/>
    </row>
    <row r="53" spans="1:32">
      <c r="A53" s="133">
        <v>52</v>
      </c>
      <c r="B53" s="133" t="s">
        <v>15</v>
      </c>
      <c r="C53" s="133" t="s">
        <v>1335</v>
      </c>
      <c r="D53" s="133">
        <v>5</v>
      </c>
      <c r="E53" s="153">
        <f>D53*20000/3</f>
        <v>33333.333333333336</v>
      </c>
      <c r="F53" s="152" t="s">
        <v>319</v>
      </c>
      <c r="G53" s="133">
        <f>D53*7000</f>
        <v>35000</v>
      </c>
      <c r="H53" s="114">
        <f t="shared" si="5"/>
        <v>2100000</v>
      </c>
      <c r="I53" s="153">
        <f t="shared" si="6"/>
        <v>17500</v>
      </c>
      <c r="J53" s="115">
        <f t="shared" si="2"/>
        <v>291.66666666666669</v>
      </c>
      <c r="K53" s="115">
        <f t="shared" si="7"/>
        <v>58.333333333333336</v>
      </c>
      <c r="L53" s="116"/>
      <c r="N53" s="125" t="s">
        <v>1143</v>
      </c>
      <c r="O53" s="126">
        <f>M50/2</f>
        <v>5781.25</v>
      </c>
      <c r="P53" s="140">
        <v>7</v>
      </c>
      <c r="AD53" s="149"/>
      <c r="AE53" s="149"/>
      <c r="AF53" s="121"/>
    </row>
    <row r="54" spans="1:32">
      <c r="A54" s="175">
        <v>53</v>
      </c>
      <c r="B54" s="175" t="s">
        <v>869</v>
      </c>
      <c r="C54" s="175" t="s">
        <v>1330</v>
      </c>
      <c r="D54" s="175">
        <v>10</v>
      </c>
      <c r="E54" s="187">
        <f>D54*20000/3</f>
        <v>66666.666666666672</v>
      </c>
      <c r="F54" s="176" t="s">
        <v>319</v>
      </c>
      <c r="G54" s="175">
        <f>D54*8000</f>
        <v>80000</v>
      </c>
      <c r="H54" s="114">
        <f t="shared" si="5"/>
        <v>4800000</v>
      </c>
      <c r="I54" s="187">
        <f t="shared" si="6"/>
        <v>40000</v>
      </c>
      <c r="J54" s="115">
        <f t="shared" si="2"/>
        <v>666.66666666666663</v>
      </c>
      <c r="K54" s="115">
        <f t="shared" si="7"/>
        <v>66.666666666666657</v>
      </c>
      <c r="L54" s="116"/>
      <c r="M54" s="128" t="s">
        <v>1116</v>
      </c>
      <c r="N54" s="125" t="s">
        <v>1125</v>
      </c>
      <c r="O54" s="126">
        <f>M50/3</f>
        <v>3854.1666666666665</v>
      </c>
      <c r="P54" s="140">
        <v>8</v>
      </c>
      <c r="AD54" s="149"/>
      <c r="AE54" s="149"/>
      <c r="AF54" s="121"/>
    </row>
    <row r="55" spans="1:32">
      <c r="A55" s="175">
        <v>54</v>
      </c>
      <c r="B55" s="175" t="s">
        <v>870</v>
      </c>
      <c r="C55" s="175" t="s">
        <v>1329</v>
      </c>
      <c r="D55" s="175">
        <v>10</v>
      </c>
      <c r="E55" s="187">
        <f>D55*20000/3</f>
        <v>66666.666666666672</v>
      </c>
      <c r="F55" s="176" t="s">
        <v>319</v>
      </c>
      <c r="G55" s="175">
        <f>D55*8000</f>
        <v>80000</v>
      </c>
      <c r="H55" s="114">
        <f t="shared" si="5"/>
        <v>4800000</v>
      </c>
      <c r="I55" s="187">
        <f t="shared" si="6"/>
        <v>40000</v>
      </c>
      <c r="J55" s="115">
        <f t="shared" si="2"/>
        <v>666.66666666666663</v>
      </c>
      <c r="K55" s="115">
        <f t="shared" si="7"/>
        <v>66.666666666666657</v>
      </c>
      <c r="L55" s="116"/>
      <c r="M55" s="177">
        <f>SUM(E40:E65)</f>
        <v>1101666.6666666667</v>
      </c>
      <c r="N55" s="130" t="s">
        <v>1144</v>
      </c>
      <c r="O55" s="131">
        <f>M50/5</f>
        <v>2312.5</v>
      </c>
      <c r="P55" s="140">
        <v>9</v>
      </c>
      <c r="AB55" s="154"/>
      <c r="AD55" s="149"/>
      <c r="AE55" s="149"/>
      <c r="AF55" s="121"/>
    </row>
    <row r="56" spans="1:32">
      <c r="A56" s="133">
        <v>55</v>
      </c>
      <c r="B56" s="133" t="s">
        <v>871</v>
      </c>
      <c r="C56" s="133" t="s">
        <v>1435</v>
      </c>
      <c r="D56" s="133">
        <v>5</v>
      </c>
      <c r="E56" s="153">
        <f>D56*25000/3</f>
        <v>41666.666666666664</v>
      </c>
      <c r="F56" s="152" t="s">
        <v>319</v>
      </c>
      <c r="G56" s="133">
        <f>D56*5100</f>
        <v>25500</v>
      </c>
      <c r="H56" s="114">
        <f t="shared" si="5"/>
        <v>1530000</v>
      </c>
      <c r="I56" s="153">
        <f t="shared" si="6"/>
        <v>12750</v>
      </c>
      <c r="J56" s="115">
        <f t="shared" si="2"/>
        <v>212.5</v>
      </c>
      <c r="K56" s="115">
        <f t="shared" si="7"/>
        <v>42.5</v>
      </c>
      <c r="L56" s="116"/>
      <c r="N56" s="130" t="s">
        <v>1145</v>
      </c>
      <c r="O56" s="131">
        <f>M50/7</f>
        <v>1651.7857142857142</v>
      </c>
      <c r="P56" s="140">
        <v>10</v>
      </c>
      <c r="AB56" s="154"/>
      <c r="AD56" s="117"/>
      <c r="AE56" s="117"/>
      <c r="AF56" s="121"/>
    </row>
    <row r="57" spans="1:32">
      <c r="A57" s="133">
        <v>56</v>
      </c>
      <c r="B57" s="133" t="s">
        <v>724</v>
      </c>
      <c r="C57" s="133" t="s">
        <v>1346</v>
      </c>
      <c r="D57" s="133">
        <v>5</v>
      </c>
      <c r="E57" s="153">
        <f>D57*25000/3</f>
        <v>41666.666666666664</v>
      </c>
      <c r="F57" s="152" t="s">
        <v>319</v>
      </c>
      <c r="G57" s="133">
        <f>D57*10000</f>
        <v>50000</v>
      </c>
      <c r="H57" s="114">
        <f t="shared" si="5"/>
        <v>3000000</v>
      </c>
      <c r="I57" s="153">
        <f t="shared" si="6"/>
        <v>25000</v>
      </c>
      <c r="J57" s="115">
        <f t="shared" si="2"/>
        <v>416.66666666666669</v>
      </c>
      <c r="K57" s="115">
        <f t="shared" si="7"/>
        <v>83.333333333333343</v>
      </c>
      <c r="L57" s="116"/>
      <c r="M57" s="315" t="s">
        <v>1760</v>
      </c>
      <c r="N57" s="130" t="s">
        <v>1146</v>
      </c>
      <c r="O57" s="131">
        <f>M50/9</f>
        <v>1284.7222222222222</v>
      </c>
      <c r="P57" s="140">
        <v>11</v>
      </c>
      <c r="AB57" s="154"/>
      <c r="AD57" s="117"/>
      <c r="AE57" s="117"/>
      <c r="AF57" s="121"/>
    </row>
    <row r="58" spans="1:32">
      <c r="A58" s="175">
        <v>57</v>
      </c>
      <c r="B58" s="175" t="s">
        <v>872</v>
      </c>
      <c r="C58" s="175" t="s">
        <v>1356</v>
      </c>
      <c r="D58" s="175">
        <v>3</v>
      </c>
      <c r="E58" s="187">
        <f t="shared" ref="E58:E65" si="9">D58*20000/3</f>
        <v>20000</v>
      </c>
      <c r="F58" s="176" t="s">
        <v>319</v>
      </c>
      <c r="G58" s="175">
        <f>D58*12000</f>
        <v>36000</v>
      </c>
      <c r="H58" s="114">
        <f t="shared" si="5"/>
        <v>2160000</v>
      </c>
      <c r="I58" s="187">
        <f t="shared" si="6"/>
        <v>18000</v>
      </c>
      <c r="J58" s="115">
        <f t="shared" si="2"/>
        <v>300</v>
      </c>
      <c r="K58" s="115">
        <f t="shared" si="7"/>
        <v>100</v>
      </c>
      <c r="L58" s="116"/>
      <c r="M58" s="177">
        <f>SUM(M14,M34,M50)</f>
        <v>20162.366666666669</v>
      </c>
      <c r="N58" s="134" t="s">
        <v>1139</v>
      </c>
      <c r="O58" s="135">
        <f>M50/12</f>
        <v>963.54166666666663</v>
      </c>
      <c r="P58" s="140">
        <v>12</v>
      </c>
      <c r="AD58" s="117"/>
      <c r="AE58" s="117"/>
      <c r="AF58" s="121"/>
    </row>
    <row r="59" spans="1:32">
      <c r="A59" s="175">
        <v>58</v>
      </c>
      <c r="B59" s="175" t="s">
        <v>873</v>
      </c>
      <c r="C59" s="175" t="s">
        <v>1358</v>
      </c>
      <c r="D59" s="175">
        <v>3</v>
      </c>
      <c r="E59" s="187">
        <f t="shared" si="9"/>
        <v>20000</v>
      </c>
      <c r="F59" s="176" t="s">
        <v>319</v>
      </c>
      <c r="G59" s="175">
        <f>D59*12000</f>
        <v>36000</v>
      </c>
      <c r="H59" s="114">
        <f t="shared" si="5"/>
        <v>2160000</v>
      </c>
      <c r="I59" s="187">
        <f t="shared" si="6"/>
        <v>18000</v>
      </c>
      <c r="J59" s="115">
        <f t="shared" si="2"/>
        <v>300</v>
      </c>
      <c r="K59" s="115">
        <f t="shared" si="7"/>
        <v>100</v>
      </c>
      <c r="L59" s="116"/>
      <c r="M59" s="315" t="s">
        <v>1762</v>
      </c>
      <c r="N59" s="134" t="s">
        <v>1138</v>
      </c>
      <c r="O59" s="135">
        <f>M50/16</f>
        <v>722.65625</v>
      </c>
      <c r="P59" s="140">
        <v>13</v>
      </c>
      <c r="AD59" s="281"/>
      <c r="AE59" s="281"/>
      <c r="AF59" s="121"/>
    </row>
    <row r="60" spans="1:32">
      <c r="A60" s="175">
        <v>59</v>
      </c>
      <c r="B60" s="175" t="s">
        <v>874</v>
      </c>
      <c r="C60" s="175" t="s">
        <v>1360</v>
      </c>
      <c r="D60" s="175">
        <v>3</v>
      </c>
      <c r="E60" s="187">
        <f t="shared" si="9"/>
        <v>20000</v>
      </c>
      <c r="F60" s="176" t="s">
        <v>319</v>
      </c>
      <c r="G60" s="175">
        <f>D60*12000</f>
        <v>36000</v>
      </c>
      <c r="H60" s="114">
        <f t="shared" si="5"/>
        <v>2160000</v>
      </c>
      <c r="I60" s="187">
        <f t="shared" si="6"/>
        <v>18000</v>
      </c>
      <c r="J60" s="115">
        <f t="shared" si="2"/>
        <v>300</v>
      </c>
      <c r="K60" s="115">
        <f t="shared" si="7"/>
        <v>100</v>
      </c>
      <c r="L60" s="116"/>
      <c r="M60" s="177">
        <f>SUM(M12,M32,M48)</f>
        <v>840.09861111111104</v>
      </c>
      <c r="N60" s="134" t="s">
        <v>1137</v>
      </c>
      <c r="O60" s="135">
        <f>M50/24</f>
        <v>481.77083333333331</v>
      </c>
      <c r="P60" s="140">
        <v>14</v>
      </c>
      <c r="AD60" s="281"/>
      <c r="AE60" s="281"/>
      <c r="AF60" s="121"/>
    </row>
    <row r="61" spans="1:32">
      <c r="A61" s="175">
        <v>60</v>
      </c>
      <c r="B61" s="175" t="s">
        <v>875</v>
      </c>
      <c r="C61" s="175" t="s">
        <v>1362</v>
      </c>
      <c r="D61" s="175">
        <v>3</v>
      </c>
      <c r="E61" s="187">
        <f t="shared" si="9"/>
        <v>20000</v>
      </c>
      <c r="F61" s="176" t="s">
        <v>319</v>
      </c>
      <c r="G61" s="175">
        <f>D61*12000</f>
        <v>36000</v>
      </c>
      <c r="H61" s="114">
        <f t="shared" si="5"/>
        <v>2160000</v>
      </c>
      <c r="I61" s="187">
        <f t="shared" si="6"/>
        <v>18000</v>
      </c>
      <c r="J61" s="115">
        <f t="shared" si="2"/>
        <v>300</v>
      </c>
      <c r="K61" s="115">
        <f t="shared" si="7"/>
        <v>100</v>
      </c>
      <c r="L61" s="116"/>
      <c r="M61" s="316" t="s">
        <v>1761</v>
      </c>
      <c r="N61" s="136" t="s">
        <v>1134</v>
      </c>
      <c r="O61" s="137">
        <f>M48/3</f>
        <v>160.59027777777777</v>
      </c>
      <c r="P61" s="140">
        <v>15</v>
      </c>
      <c r="AD61" s="281"/>
      <c r="AE61" s="281"/>
      <c r="AF61" s="121"/>
    </row>
    <row r="62" spans="1:32">
      <c r="A62" s="133">
        <v>61</v>
      </c>
      <c r="B62" s="133" t="s">
        <v>876</v>
      </c>
      <c r="C62" s="133" t="s">
        <v>1436</v>
      </c>
      <c r="D62" s="133">
        <v>5</v>
      </c>
      <c r="E62" s="153">
        <f t="shared" si="9"/>
        <v>33333.333333333336</v>
      </c>
      <c r="F62" s="152" t="s">
        <v>319</v>
      </c>
      <c r="G62" s="133">
        <f>D62*13000</f>
        <v>65000</v>
      </c>
      <c r="H62" s="114">
        <f t="shared" si="5"/>
        <v>3900000</v>
      </c>
      <c r="I62" s="153">
        <f t="shared" si="6"/>
        <v>32500</v>
      </c>
      <c r="J62" s="115">
        <f t="shared" si="2"/>
        <v>541.66666666666663</v>
      </c>
      <c r="K62" s="115">
        <f t="shared" si="7"/>
        <v>108.33333333333333</v>
      </c>
      <c r="L62" s="116"/>
      <c r="M62" s="177">
        <f>SUM(M19,M39,M55)</f>
        <v>2614000</v>
      </c>
      <c r="N62" s="136" t="s">
        <v>1135</v>
      </c>
      <c r="O62" s="138">
        <f>M48/5</f>
        <v>96.354166666666657</v>
      </c>
      <c r="P62" s="140">
        <v>16</v>
      </c>
    </row>
    <row r="63" spans="1:32">
      <c r="A63" s="133">
        <v>62</v>
      </c>
      <c r="B63" s="133" t="s">
        <v>877</v>
      </c>
      <c r="C63" s="133" t="s">
        <v>1437</v>
      </c>
      <c r="D63" s="133">
        <v>5</v>
      </c>
      <c r="E63" s="153">
        <f t="shared" si="9"/>
        <v>33333.333333333336</v>
      </c>
      <c r="F63" s="152" t="s">
        <v>319</v>
      </c>
      <c r="G63" s="133">
        <f>D63*7300</f>
        <v>36500</v>
      </c>
      <c r="H63" s="114">
        <f t="shared" si="5"/>
        <v>2190000</v>
      </c>
      <c r="I63" s="153">
        <f t="shared" si="6"/>
        <v>18250</v>
      </c>
      <c r="J63" s="115">
        <f t="shared" si="2"/>
        <v>304.16666666666669</v>
      </c>
      <c r="K63" s="115">
        <f t="shared" si="7"/>
        <v>60.833333333333336</v>
      </c>
      <c r="L63" s="116"/>
      <c r="N63" s="136" t="s">
        <v>1136</v>
      </c>
      <c r="O63" s="138">
        <f>M48/7</f>
        <v>68.824404761904759</v>
      </c>
      <c r="P63" s="140">
        <v>17</v>
      </c>
    </row>
    <row r="64" spans="1:32">
      <c r="A64" s="175">
        <v>63</v>
      </c>
      <c r="B64" s="175" t="s">
        <v>878</v>
      </c>
      <c r="C64" s="175" t="s">
        <v>1354</v>
      </c>
      <c r="D64" s="175">
        <v>10</v>
      </c>
      <c r="E64" s="187">
        <f t="shared" si="9"/>
        <v>66666.666666666672</v>
      </c>
      <c r="F64" s="176" t="s">
        <v>319</v>
      </c>
      <c r="G64" s="175">
        <f>D64*15000</f>
        <v>150000</v>
      </c>
      <c r="H64" s="114">
        <f t="shared" si="5"/>
        <v>9000000</v>
      </c>
      <c r="I64" s="187">
        <f t="shared" si="6"/>
        <v>75000</v>
      </c>
      <c r="J64" s="115">
        <f t="shared" si="2"/>
        <v>1250</v>
      </c>
      <c r="K64" s="115">
        <f t="shared" si="7"/>
        <v>125</v>
      </c>
      <c r="L64" s="116"/>
    </row>
    <row r="65" spans="1:24">
      <c r="A65" s="175">
        <v>64</v>
      </c>
      <c r="B65" s="175" t="s">
        <v>879</v>
      </c>
      <c r="C65" s="175" t="s">
        <v>1355</v>
      </c>
      <c r="D65" s="175">
        <v>10</v>
      </c>
      <c r="E65" s="187">
        <f t="shared" si="9"/>
        <v>66666.666666666672</v>
      </c>
      <c r="F65" s="176" t="s">
        <v>319</v>
      </c>
      <c r="G65" s="175">
        <f>D65*15000</f>
        <v>150000</v>
      </c>
      <c r="H65" s="114">
        <f t="shared" si="5"/>
        <v>9000000</v>
      </c>
      <c r="I65" s="187">
        <f t="shared" si="6"/>
        <v>75000</v>
      </c>
      <c r="J65" s="115">
        <f t="shared" si="2"/>
        <v>1250</v>
      </c>
      <c r="K65" s="115">
        <f t="shared" si="7"/>
        <v>125</v>
      </c>
      <c r="L65" s="116"/>
      <c r="Q65" s="114" t="s">
        <v>1549</v>
      </c>
    </row>
    <row r="66" spans="1:24">
      <c r="C66" s="114"/>
      <c r="D66" s="300">
        <f>SUM(D2:D65)</f>
        <v>391</v>
      </c>
      <c r="E66" s="310">
        <f>SUM(E2:E65)</f>
        <v>2614000</v>
      </c>
      <c r="F66" s="129"/>
      <c r="I66" s="158"/>
      <c r="J66" s="115"/>
      <c r="K66" s="115"/>
      <c r="N66" s="114" t="s">
        <v>1127</v>
      </c>
      <c r="O66" s="121" t="s">
        <v>1540</v>
      </c>
    </row>
    <row r="67" spans="1:24">
      <c r="A67" s="171">
        <v>65</v>
      </c>
      <c r="B67" s="171" t="s">
        <v>880</v>
      </c>
      <c r="C67" s="273" t="s">
        <v>1371</v>
      </c>
      <c r="D67" s="171">
        <v>1</v>
      </c>
      <c r="E67" s="179">
        <f>D67*150000/3</f>
        <v>50000</v>
      </c>
      <c r="F67" s="172" t="s">
        <v>319</v>
      </c>
      <c r="G67" s="171">
        <f>D67*40000</f>
        <v>40000</v>
      </c>
      <c r="H67" s="114">
        <f t="shared" ref="H67:H98" si="10">G67*60</f>
        <v>2400000</v>
      </c>
      <c r="I67" s="179">
        <f t="shared" ref="I67:I98" si="11">G67/2</f>
        <v>20000</v>
      </c>
      <c r="J67" s="115">
        <f t="shared" si="2"/>
        <v>333.33333333333331</v>
      </c>
      <c r="K67" s="115">
        <f t="shared" ref="K67:K98" si="12">J67/D67</f>
        <v>333.33333333333331</v>
      </c>
      <c r="N67" s="119" t="s">
        <v>1121</v>
      </c>
      <c r="O67" s="120">
        <f>M81</f>
        <v>925000</v>
      </c>
    </row>
    <row r="68" spans="1:24">
      <c r="A68" s="269">
        <v>66</v>
      </c>
      <c r="B68" s="269" t="s">
        <v>881</v>
      </c>
      <c r="C68" s="270" t="s">
        <v>1545</v>
      </c>
      <c r="D68" s="269">
        <v>5</v>
      </c>
      <c r="E68" s="272">
        <f>D68*30000/3</f>
        <v>50000</v>
      </c>
      <c r="F68" s="271" t="s">
        <v>319</v>
      </c>
      <c r="G68" s="269">
        <f>D68*20000</f>
        <v>100000</v>
      </c>
      <c r="H68" s="114">
        <f t="shared" si="10"/>
        <v>6000000</v>
      </c>
      <c r="I68" s="272">
        <f t="shared" si="11"/>
        <v>50000</v>
      </c>
      <c r="J68" s="115">
        <f t="shared" ref="J68:J131" si="13">I68/60</f>
        <v>833.33333333333337</v>
      </c>
      <c r="K68" s="115">
        <f t="shared" si="12"/>
        <v>166.66666666666669</v>
      </c>
      <c r="N68" s="119" t="s">
        <v>1140</v>
      </c>
      <c r="O68" s="120">
        <f>M81/3</f>
        <v>308333.33333333331</v>
      </c>
    </row>
    <row r="69" spans="1:24">
      <c r="A69" s="269">
        <v>67</v>
      </c>
      <c r="B69" s="269" t="s">
        <v>882</v>
      </c>
      <c r="C69" s="270" t="s">
        <v>1546</v>
      </c>
      <c r="D69" s="269">
        <v>5</v>
      </c>
      <c r="E69" s="272">
        <f>D69*30000/3</f>
        <v>50000</v>
      </c>
      <c r="F69" s="271" t="s">
        <v>319</v>
      </c>
      <c r="G69" s="269">
        <f>D69*20000</f>
        <v>100000</v>
      </c>
      <c r="H69" s="114">
        <f t="shared" si="10"/>
        <v>6000000</v>
      </c>
      <c r="I69" s="272">
        <f t="shared" si="11"/>
        <v>50000</v>
      </c>
      <c r="J69" s="115">
        <f t="shared" si="13"/>
        <v>833.33333333333337</v>
      </c>
      <c r="K69" s="115">
        <f t="shared" si="12"/>
        <v>166.66666666666669</v>
      </c>
      <c r="N69" s="119" t="s">
        <v>1122</v>
      </c>
      <c r="O69" s="120">
        <f>M81/5</f>
        <v>185000</v>
      </c>
    </row>
    <row r="70" spans="1:24">
      <c r="A70" s="269">
        <v>68</v>
      </c>
      <c r="B70" s="269" t="s">
        <v>883</v>
      </c>
      <c r="C70" s="270" t="s">
        <v>1548</v>
      </c>
      <c r="D70" s="269">
        <v>5</v>
      </c>
      <c r="E70" s="272">
        <f>D70*30000/3</f>
        <v>50000</v>
      </c>
      <c r="F70" s="271" t="s">
        <v>319</v>
      </c>
      <c r="G70" s="269">
        <f>D70*20000</f>
        <v>100000</v>
      </c>
      <c r="H70" s="114">
        <f t="shared" si="10"/>
        <v>6000000</v>
      </c>
      <c r="I70" s="272">
        <f t="shared" si="11"/>
        <v>50000</v>
      </c>
      <c r="J70" s="115">
        <f t="shared" si="13"/>
        <v>833.33333333333337</v>
      </c>
      <c r="K70" s="115">
        <f t="shared" si="12"/>
        <v>166.66666666666669</v>
      </c>
      <c r="N70" s="122" t="s">
        <v>1141</v>
      </c>
      <c r="O70" s="123">
        <f>M81/10</f>
        <v>92500</v>
      </c>
    </row>
    <row r="71" spans="1:24">
      <c r="A71" s="171">
        <v>69</v>
      </c>
      <c r="B71" s="171" t="s">
        <v>884</v>
      </c>
      <c r="C71" s="273" t="s">
        <v>1322</v>
      </c>
      <c r="D71" s="171">
        <v>3</v>
      </c>
      <c r="E71" s="179">
        <f>D71*50000/3</f>
        <v>50000</v>
      </c>
      <c r="F71" s="172" t="s">
        <v>319</v>
      </c>
      <c r="G71" s="171">
        <f>D71*30000</f>
        <v>90000</v>
      </c>
      <c r="H71" s="114">
        <f t="shared" si="10"/>
        <v>5400000</v>
      </c>
      <c r="I71" s="179">
        <f t="shared" si="11"/>
        <v>45000</v>
      </c>
      <c r="J71" s="115">
        <f t="shared" si="13"/>
        <v>750</v>
      </c>
      <c r="K71" s="115">
        <f t="shared" si="12"/>
        <v>250</v>
      </c>
      <c r="N71" s="122" t="s">
        <v>1123</v>
      </c>
      <c r="O71" s="123">
        <f>M81/15</f>
        <v>61666.666666666664</v>
      </c>
    </row>
    <row r="72" spans="1:24">
      <c r="A72" s="269">
        <v>70</v>
      </c>
      <c r="B72" s="269" t="s">
        <v>885</v>
      </c>
      <c r="C72" s="270" t="s">
        <v>1372</v>
      </c>
      <c r="D72" s="269">
        <v>1</v>
      </c>
      <c r="E72" s="272">
        <f>D72*200000/3</f>
        <v>66666.666666666672</v>
      </c>
      <c r="F72" s="271" t="s">
        <v>319</v>
      </c>
      <c r="G72" s="269">
        <f>D72*50000</f>
        <v>50000</v>
      </c>
      <c r="H72" s="114">
        <f t="shared" si="10"/>
        <v>3000000</v>
      </c>
      <c r="I72" s="272">
        <f t="shared" si="11"/>
        <v>25000</v>
      </c>
      <c r="J72" s="115">
        <f t="shared" si="13"/>
        <v>416.66666666666669</v>
      </c>
      <c r="K72" s="115">
        <f t="shared" si="12"/>
        <v>416.66666666666669</v>
      </c>
      <c r="N72" s="122" t="s">
        <v>1124</v>
      </c>
      <c r="O72" s="123">
        <f>M81/30</f>
        <v>30833.333333333332</v>
      </c>
    </row>
    <row r="73" spans="1:24">
      <c r="A73" s="171">
        <v>71</v>
      </c>
      <c r="B73" s="171" t="s">
        <v>886</v>
      </c>
      <c r="C73" s="273" t="s">
        <v>1321</v>
      </c>
      <c r="D73" s="171">
        <v>10</v>
      </c>
      <c r="E73" s="179">
        <f>D73*25000/3</f>
        <v>83333.333333333328</v>
      </c>
      <c r="F73" s="172" t="s">
        <v>319</v>
      </c>
      <c r="G73" s="171">
        <f>D73*10000</f>
        <v>100000</v>
      </c>
      <c r="H73" s="114">
        <f t="shared" si="10"/>
        <v>6000000</v>
      </c>
      <c r="I73" s="179">
        <f t="shared" si="11"/>
        <v>50000</v>
      </c>
      <c r="J73" s="115">
        <f t="shared" si="13"/>
        <v>833.33333333333337</v>
      </c>
      <c r="K73" s="115">
        <f t="shared" si="12"/>
        <v>83.333333333333343</v>
      </c>
      <c r="N73" s="125" t="s">
        <v>1142</v>
      </c>
      <c r="O73" s="126">
        <f>M79/1</f>
        <v>15416.666666666668</v>
      </c>
    </row>
    <row r="74" spans="1:24">
      <c r="A74" s="171">
        <v>72</v>
      </c>
      <c r="B74" s="171" t="s">
        <v>887</v>
      </c>
      <c r="C74" s="273" t="s">
        <v>1101</v>
      </c>
      <c r="D74" s="171">
        <v>10</v>
      </c>
      <c r="E74" s="179">
        <f>D74*25000/3</f>
        <v>83333.333333333328</v>
      </c>
      <c r="F74" s="172" t="s">
        <v>319</v>
      </c>
      <c r="G74" s="171">
        <f>D74*10000</f>
        <v>100000</v>
      </c>
      <c r="H74" s="114">
        <f t="shared" si="10"/>
        <v>6000000</v>
      </c>
      <c r="I74" s="179">
        <f t="shared" si="11"/>
        <v>50000</v>
      </c>
      <c r="J74" s="115">
        <f t="shared" si="13"/>
        <v>833.33333333333337</v>
      </c>
      <c r="K74" s="115">
        <f t="shared" si="12"/>
        <v>83.333333333333343</v>
      </c>
      <c r="N74" s="125" t="s">
        <v>1143</v>
      </c>
      <c r="O74" s="126">
        <f>M79/2</f>
        <v>7708.3333333333339</v>
      </c>
    </row>
    <row r="75" spans="1:24">
      <c r="A75" s="171">
        <v>73</v>
      </c>
      <c r="B75" s="171" t="s">
        <v>30</v>
      </c>
      <c r="C75" s="273" t="s">
        <v>1323</v>
      </c>
      <c r="D75" s="171">
        <v>10</v>
      </c>
      <c r="E75" s="179">
        <f>D75*25000/3</f>
        <v>83333.333333333328</v>
      </c>
      <c r="F75" s="172" t="s">
        <v>319</v>
      </c>
      <c r="G75" s="171">
        <f>D75*10000</f>
        <v>100000</v>
      </c>
      <c r="H75" s="114">
        <f t="shared" si="10"/>
        <v>6000000</v>
      </c>
      <c r="I75" s="179">
        <f t="shared" si="11"/>
        <v>50000</v>
      </c>
      <c r="J75" s="115">
        <f t="shared" si="13"/>
        <v>833.33333333333337</v>
      </c>
      <c r="K75" s="115">
        <f t="shared" si="12"/>
        <v>83.333333333333343</v>
      </c>
      <c r="M75" s="128" t="s">
        <v>1162</v>
      </c>
      <c r="N75" s="125" t="s">
        <v>1125</v>
      </c>
      <c r="O75" s="126">
        <f>M79/3</f>
        <v>5138.8888888888896</v>
      </c>
      <c r="Q75" s="114" t="s">
        <v>1148</v>
      </c>
    </row>
    <row r="76" spans="1:24">
      <c r="A76" s="269">
        <v>74</v>
      </c>
      <c r="B76" s="269" t="s">
        <v>888</v>
      </c>
      <c r="C76" s="282" t="s">
        <v>1357</v>
      </c>
      <c r="D76" s="269">
        <v>1</v>
      </c>
      <c r="E76" s="272">
        <f>D76*230000/3</f>
        <v>76666.666666666672</v>
      </c>
      <c r="F76" s="271" t="s">
        <v>319</v>
      </c>
      <c r="G76" s="269">
        <v>50000</v>
      </c>
      <c r="H76" s="114">
        <f t="shared" si="10"/>
        <v>3000000</v>
      </c>
      <c r="I76" s="272">
        <f t="shared" si="11"/>
        <v>25000</v>
      </c>
      <c r="J76" s="115">
        <f t="shared" si="13"/>
        <v>416.66666666666669</v>
      </c>
      <c r="K76" s="115">
        <f t="shared" si="12"/>
        <v>416.66666666666669</v>
      </c>
      <c r="M76" s="129" t="s">
        <v>1118</v>
      </c>
      <c r="N76" s="130" t="s">
        <v>1144</v>
      </c>
      <c r="O76" s="131">
        <f>M79/5</f>
        <v>3083.3333333333335</v>
      </c>
      <c r="Q76" s="114" t="s">
        <v>1112</v>
      </c>
      <c r="R76" s="114" t="s">
        <v>1113</v>
      </c>
      <c r="S76" s="114" t="s">
        <v>684</v>
      </c>
      <c r="T76" s="114" t="s">
        <v>704</v>
      </c>
      <c r="V76" s="114" t="s">
        <v>141</v>
      </c>
      <c r="W76" s="114" t="s">
        <v>723</v>
      </c>
      <c r="X76" s="114" t="s">
        <v>1114</v>
      </c>
    </row>
    <row r="77" spans="1:24">
      <c r="A77" s="171">
        <v>75</v>
      </c>
      <c r="B77" s="171" t="s">
        <v>889</v>
      </c>
      <c r="C77" s="273" t="s">
        <v>1332</v>
      </c>
      <c r="D77" s="171">
        <v>7</v>
      </c>
      <c r="E77" s="179">
        <f>D77*40000/3</f>
        <v>93333.333333333328</v>
      </c>
      <c r="F77" s="172" t="s">
        <v>319</v>
      </c>
      <c r="G77" s="171">
        <f>D77*15000</f>
        <v>105000</v>
      </c>
      <c r="H77" s="114">
        <f t="shared" si="10"/>
        <v>6300000</v>
      </c>
      <c r="I77" s="179">
        <f t="shared" si="11"/>
        <v>52500</v>
      </c>
      <c r="J77" s="115">
        <f t="shared" si="13"/>
        <v>875</v>
      </c>
      <c r="K77" s="115">
        <f t="shared" si="12"/>
        <v>125</v>
      </c>
      <c r="M77" s="132">
        <f>M79/24</f>
        <v>642.3611111111112</v>
      </c>
      <c r="N77" s="130" t="s">
        <v>1145</v>
      </c>
      <c r="O77" s="131">
        <f>M79/7</f>
        <v>2202.3809523809527</v>
      </c>
      <c r="Q77" s="114" t="s">
        <v>284</v>
      </c>
      <c r="R77" s="114">
        <v>65</v>
      </c>
      <c r="S77" s="114">
        <v>29.7</v>
      </c>
      <c r="T77" s="114">
        <v>5</v>
      </c>
      <c r="V77" s="114">
        <v>0.3</v>
      </c>
      <c r="W77" s="114">
        <v>0</v>
      </c>
      <c r="X77" s="114">
        <v>0</v>
      </c>
    </row>
    <row r="78" spans="1:24">
      <c r="A78" s="171">
        <v>76</v>
      </c>
      <c r="B78" s="171" t="s">
        <v>890</v>
      </c>
      <c r="C78" s="273" t="s">
        <v>1334</v>
      </c>
      <c r="D78" s="171">
        <v>7</v>
      </c>
      <c r="E78" s="179">
        <f>D78*40000/3</f>
        <v>93333.333333333328</v>
      </c>
      <c r="F78" s="172" t="s">
        <v>319</v>
      </c>
      <c r="G78" s="171">
        <f>D78*15000</f>
        <v>105000</v>
      </c>
      <c r="H78" s="114">
        <f t="shared" si="10"/>
        <v>6300000</v>
      </c>
      <c r="I78" s="179">
        <f t="shared" si="11"/>
        <v>52500</v>
      </c>
      <c r="J78" s="115">
        <f t="shared" si="13"/>
        <v>875</v>
      </c>
      <c r="K78" s="115">
        <f t="shared" si="12"/>
        <v>125</v>
      </c>
      <c r="M78" s="129" t="s">
        <v>1117</v>
      </c>
      <c r="N78" s="130" t="s">
        <v>1146</v>
      </c>
      <c r="O78" s="131">
        <f>M79/9</f>
        <v>1712.962962962963</v>
      </c>
      <c r="Q78" s="114" t="s">
        <v>1149</v>
      </c>
      <c r="R78" s="114">
        <v>46.8</v>
      </c>
      <c r="S78" s="114">
        <v>37.840000000000003</v>
      </c>
      <c r="T78" s="114">
        <v>14.72</v>
      </c>
      <c r="V78" s="114">
        <v>0.5</v>
      </c>
      <c r="W78" s="114">
        <v>0.12</v>
      </c>
      <c r="X78" s="114">
        <v>0.02</v>
      </c>
    </row>
    <row r="79" spans="1:24">
      <c r="A79" s="171">
        <v>77</v>
      </c>
      <c r="B79" s="171" t="s">
        <v>891</v>
      </c>
      <c r="C79" s="273" t="s">
        <v>1336</v>
      </c>
      <c r="D79" s="171">
        <v>7</v>
      </c>
      <c r="E79" s="179">
        <f>D79*40000/3</f>
        <v>93333.333333333328</v>
      </c>
      <c r="F79" s="172" t="s">
        <v>319</v>
      </c>
      <c r="G79" s="171">
        <f>D79*15000</f>
        <v>105000</v>
      </c>
      <c r="H79" s="114">
        <f t="shared" si="10"/>
        <v>6300000</v>
      </c>
      <c r="I79" s="179">
        <f t="shared" si="11"/>
        <v>52500</v>
      </c>
      <c r="J79" s="115">
        <f t="shared" si="13"/>
        <v>875</v>
      </c>
      <c r="K79" s="115">
        <f t="shared" si="12"/>
        <v>125</v>
      </c>
      <c r="M79" s="177">
        <f>SUM(J67:J85)</f>
        <v>15416.666666666668</v>
      </c>
      <c r="N79" s="134" t="s">
        <v>1139</v>
      </c>
      <c r="O79" s="135">
        <f>M79/12</f>
        <v>1284.7222222222224</v>
      </c>
    </row>
    <row r="80" spans="1:24">
      <c r="A80" s="269">
        <v>78</v>
      </c>
      <c r="B80" s="269" t="s">
        <v>892</v>
      </c>
      <c r="C80" s="270" t="s">
        <v>1433</v>
      </c>
      <c r="D80" s="269">
        <v>10</v>
      </c>
      <c r="E80" s="272">
        <f>D80*20000/3</f>
        <v>66666.666666666672</v>
      </c>
      <c r="F80" s="271" t="s">
        <v>319</v>
      </c>
      <c r="G80" s="269">
        <f>D80*15000</f>
        <v>150000</v>
      </c>
      <c r="H80" s="114">
        <f t="shared" si="10"/>
        <v>9000000</v>
      </c>
      <c r="I80" s="272">
        <f t="shared" si="11"/>
        <v>75000</v>
      </c>
      <c r="J80" s="115">
        <f t="shared" si="13"/>
        <v>1250</v>
      </c>
      <c r="K80" s="115">
        <f t="shared" si="12"/>
        <v>125</v>
      </c>
      <c r="M80" s="129" t="s">
        <v>1119</v>
      </c>
      <c r="N80" s="134" t="s">
        <v>1138</v>
      </c>
      <c r="O80" s="135">
        <f>M79/16</f>
        <v>963.54166666666674</v>
      </c>
      <c r="Q80" s="114" t="s">
        <v>1153</v>
      </c>
    </row>
    <row r="81" spans="1:21">
      <c r="A81" s="269">
        <v>79</v>
      </c>
      <c r="B81" s="269" t="s">
        <v>893</v>
      </c>
      <c r="C81" s="270" t="s">
        <v>1435</v>
      </c>
      <c r="D81" s="269">
        <v>10</v>
      </c>
      <c r="E81" s="272">
        <f>D81*15000/3</f>
        <v>50000</v>
      </c>
      <c r="F81" s="271" t="s">
        <v>319</v>
      </c>
      <c r="G81" s="269">
        <f>D81*13000</f>
        <v>130000</v>
      </c>
      <c r="H81" s="114">
        <f t="shared" si="10"/>
        <v>7800000</v>
      </c>
      <c r="I81" s="272">
        <f t="shared" si="11"/>
        <v>65000</v>
      </c>
      <c r="J81" s="115">
        <f t="shared" si="13"/>
        <v>1083.3333333333333</v>
      </c>
      <c r="K81" s="115">
        <f t="shared" si="12"/>
        <v>108.33333333333333</v>
      </c>
      <c r="M81" s="177">
        <f>SUM(I67:I85)</f>
        <v>925000</v>
      </c>
      <c r="N81" s="134" t="s">
        <v>1137</v>
      </c>
      <c r="O81" s="135">
        <f>M79/24</f>
        <v>642.3611111111112</v>
      </c>
      <c r="Q81" s="114" t="s">
        <v>1154</v>
      </c>
    </row>
    <row r="82" spans="1:21">
      <c r="A82" s="269">
        <v>80</v>
      </c>
      <c r="B82" s="269" t="s">
        <v>894</v>
      </c>
      <c r="C82" s="270" t="s">
        <v>1434</v>
      </c>
      <c r="D82" s="269">
        <v>10</v>
      </c>
      <c r="E82" s="272">
        <f>D82*10000/3</f>
        <v>33333.333333333336</v>
      </c>
      <c r="F82" s="271" t="s">
        <v>319</v>
      </c>
      <c r="G82" s="269">
        <f>D82*11000</f>
        <v>110000</v>
      </c>
      <c r="H82" s="114">
        <f t="shared" si="10"/>
        <v>6600000</v>
      </c>
      <c r="I82" s="272">
        <f t="shared" si="11"/>
        <v>55000</v>
      </c>
      <c r="J82" s="115">
        <f t="shared" si="13"/>
        <v>916.66666666666663</v>
      </c>
      <c r="K82" s="115">
        <f t="shared" si="12"/>
        <v>91.666666666666657</v>
      </c>
      <c r="N82" s="136" t="s">
        <v>1134</v>
      </c>
      <c r="O82" s="137">
        <f>M77/3</f>
        <v>214.12037037037041</v>
      </c>
    </row>
    <row r="83" spans="1:21">
      <c r="A83" s="171">
        <v>81</v>
      </c>
      <c r="B83" s="171" t="s">
        <v>895</v>
      </c>
      <c r="C83" s="273" t="s">
        <v>1322</v>
      </c>
      <c r="D83" s="171">
        <v>10</v>
      </c>
      <c r="E83" s="179">
        <f>D83*25000/3</f>
        <v>83333.333333333328</v>
      </c>
      <c r="F83" s="172" t="s">
        <v>319</v>
      </c>
      <c r="G83" s="171">
        <f>D83*13000</f>
        <v>130000</v>
      </c>
      <c r="H83" s="114">
        <f t="shared" si="10"/>
        <v>7800000</v>
      </c>
      <c r="I83" s="179">
        <f t="shared" si="11"/>
        <v>65000</v>
      </c>
      <c r="J83" s="115">
        <f t="shared" si="13"/>
        <v>1083.3333333333333</v>
      </c>
      <c r="K83" s="115">
        <f t="shared" si="12"/>
        <v>108.33333333333333</v>
      </c>
      <c r="M83" s="128" t="s">
        <v>1116</v>
      </c>
      <c r="N83" s="136" t="s">
        <v>1135</v>
      </c>
      <c r="O83" s="138">
        <f>M77/5</f>
        <v>128.47222222222223</v>
      </c>
      <c r="Q83" s="155" t="s">
        <v>1150</v>
      </c>
      <c r="R83" s="155" t="s">
        <v>1127</v>
      </c>
      <c r="S83" s="156" t="s">
        <v>1151</v>
      </c>
      <c r="T83" s="155" t="s">
        <v>1155</v>
      </c>
      <c r="U83" s="155"/>
    </row>
    <row r="84" spans="1:21">
      <c r="A84" s="171">
        <v>82</v>
      </c>
      <c r="B84" s="171" t="s">
        <v>896</v>
      </c>
      <c r="C84" s="273" t="s">
        <v>1321</v>
      </c>
      <c r="D84" s="171">
        <v>10</v>
      </c>
      <c r="E84" s="179">
        <f>D84*25000/3</f>
        <v>83333.333333333328</v>
      </c>
      <c r="F84" s="172" t="s">
        <v>319</v>
      </c>
      <c r="G84" s="171">
        <f>D84*13000</f>
        <v>130000</v>
      </c>
      <c r="H84" s="114">
        <f t="shared" si="10"/>
        <v>7800000</v>
      </c>
      <c r="I84" s="179">
        <f t="shared" si="11"/>
        <v>65000</v>
      </c>
      <c r="J84" s="115">
        <f t="shared" si="13"/>
        <v>1083.3333333333333</v>
      </c>
      <c r="K84" s="115">
        <f t="shared" si="12"/>
        <v>108.33333333333333</v>
      </c>
      <c r="M84" s="177">
        <f>SUM(E67:E85)</f>
        <v>1323333.333333333</v>
      </c>
      <c r="N84" s="136" t="s">
        <v>1136</v>
      </c>
      <c r="O84" s="138">
        <f>M77/7</f>
        <v>91.765873015873026</v>
      </c>
      <c r="Q84" s="114">
        <v>0</v>
      </c>
      <c r="R84" s="119" t="s">
        <v>1412</v>
      </c>
      <c r="S84" s="157">
        <v>2714</v>
      </c>
      <c r="T84" s="158">
        <f>S84</f>
        <v>2714</v>
      </c>
      <c r="U84" s="158"/>
    </row>
    <row r="85" spans="1:21">
      <c r="A85" s="269">
        <v>83</v>
      </c>
      <c r="B85" s="269" t="s">
        <v>897</v>
      </c>
      <c r="C85" s="270" t="s">
        <v>1371</v>
      </c>
      <c r="D85" s="269">
        <v>1</v>
      </c>
      <c r="E85" s="272">
        <f>D85*250000/3</f>
        <v>83333.333333333328</v>
      </c>
      <c r="F85" s="271" t="s">
        <v>319</v>
      </c>
      <c r="G85" s="269">
        <f>D85*55000</f>
        <v>55000</v>
      </c>
      <c r="H85" s="114">
        <f t="shared" si="10"/>
        <v>3300000</v>
      </c>
      <c r="I85" s="272">
        <f t="shared" si="11"/>
        <v>27500</v>
      </c>
      <c r="J85" s="115">
        <f t="shared" si="13"/>
        <v>458.33333333333331</v>
      </c>
      <c r="K85" s="115">
        <f t="shared" si="12"/>
        <v>458.33333333333331</v>
      </c>
      <c r="Q85" s="114">
        <v>1</v>
      </c>
      <c r="R85" s="119" t="s">
        <v>1418</v>
      </c>
      <c r="S85" s="157">
        <v>1680</v>
      </c>
      <c r="T85" s="114">
        <f>S85*3</f>
        <v>5040</v>
      </c>
    </row>
    <row r="86" spans="1:21">
      <c r="A86" s="127">
        <v>84</v>
      </c>
      <c r="B86" s="127" t="s">
        <v>34</v>
      </c>
      <c r="C86" s="274" t="s">
        <v>1323</v>
      </c>
      <c r="D86" s="127">
        <v>1</v>
      </c>
      <c r="E86" s="312">
        <f>D86*250000/3</f>
        <v>83333.333333333328</v>
      </c>
      <c r="F86" s="128" t="s">
        <v>319</v>
      </c>
      <c r="G86" s="127">
        <f>D86*60000</f>
        <v>60000</v>
      </c>
      <c r="H86" s="114">
        <f t="shared" si="10"/>
        <v>3600000</v>
      </c>
      <c r="I86" s="127">
        <f t="shared" si="11"/>
        <v>30000</v>
      </c>
      <c r="J86" s="115">
        <f t="shared" si="13"/>
        <v>500</v>
      </c>
      <c r="K86" s="115">
        <f t="shared" si="12"/>
        <v>500</v>
      </c>
      <c r="N86" s="114" t="s">
        <v>1127</v>
      </c>
      <c r="O86" s="121" t="s">
        <v>1541</v>
      </c>
      <c r="Q86" s="114">
        <v>2</v>
      </c>
      <c r="R86" s="119" t="s">
        <v>1424</v>
      </c>
      <c r="S86" s="157">
        <v>1179</v>
      </c>
      <c r="T86" s="114">
        <f>S86*5</f>
        <v>5895</v>
      </c>
    </row>
    <row r="87" spans="1:21">
      <c r="A87" s="275">
        <v>85</v>
      </c>
      <c r="B87" s="275" t="s">
        <v>1763</v>
      </c>
      <c r="C87" s="276" t="s">
        <v>1101</v>
      </c>
      <c r="D87" s="275">
        <v>3</v>
      </c>
      <c r="E87" s="314">
        <f>D87*80000/3</f>
        <v>80000</v>
      </c>
      <c r="F87" s="277" t="s">
        <v>319</v>
      </c>
      <c r="G87" s="275">
        <f>D87*25000</f>
        <v>75000</v>
      </c>
      <c r="H87" s="114">
        <f t="shared" si="10"/>
        <v>4500000</v>
      </c>
      <c r="I87" s="275">
        <f t="shared" si="11"/>
        <v>37500</v>
      </c>
      <c r="J87" s="115">
        <f t="shared" si="13"/>
        <v>625</v>
      </c>
      <c r="K87" s="115">
        <f t="shared" si="12"/>
        <v>208.33333333333334</v>
      </c>
      <c r="N87" s="119" t="s">
        <v>1121</v>
      </c>
      <c r="O87" s="120">
        <f>M101</f>
        <v>1247500</v>
      </c>
      <c r="Q87" s="114">
        <v>3</v>
      </c>
      <c r="R87" s="122" t="s">
        <v>1413</v>
      </c>
      <c r="S87" s="159">
        <v>1036</v>
      </c>
      <c r="T87" s="114">
        <f>S87*10</f>
        <v>10360</v>
      </c>
    </row>
    <row r="88" spans="1:21">
      <c r="A88" s="275">
        <v>86</v>
      </c>
      <c r="B88" s="275" t="s">
        <v>35</v>
      </c>
      <c r="C88" s="276" t="s">
        <v>1545</v>
      </c>
      <c r="D88" s="275">
        <v>3</v>
      </c>
      <c r="E88" s="314">
        <f>D88*80000/3</f>
        <v>80000</v>
      </c>
      <c r="F88" s="277" t="s">
        <v>319</v>
      </c>
      <c r="G88" s="275">
        <f>D88*25000</f>
        <v>75000</v>
      </c>
      <c r="H88" s="114">
        <f t="shared" si="10"/>
        <v>4500000</v>
      </c>
      <c r="I88" s="275">
        <f t="shared" si="11"/>
        <v>37500</v>
      </c>
      <c r="J88" s="115">
        <f t="shared" si="13"/>
        <v>625</v>
      </c>
      <c r="K88" s="115">
        <f t="shared" si="12"/>
        <v>208.33333333333334</v>
      </c>
      <c r="N88" s="119" t="s">
        <v>1140</v>
      </c>
      <c r="O88" s="120">
        <f>M101/3</f>
        <v>415833.33333333331</v>
      </c>
      <c r="Q88" s="114">
        <v>4</v>
      </c>
      <c r="R88" s="122" t="s">
        <v>1419</v>
      </c>
      <c r="S88" s="159">
        <v>631</v>
      </c>
      <c r="T88" s="114">
        <f>S88*15</f>
        <v>9465</v>
      </c>
    </row>
    <row r="89" spans="1:21">
      <c r="A89" s="127">
        <v>87</v>
      </c>
      <c r="B89" s="127" t="s">
        <v>898</v>
      </c>
      <c r="C89" s="274" t="s">
        <v>1372</v>
      </c>
      <c r="D89" s="127">
        <v>1</v>
      </c>
      <c r="E89" s="312">
        <f>280000/3</f>
        <v>93333.333333333328</v>
      </c>
      <c r="F89" s="128" t="s">
        <v>319</v>
      </c>
      <c r="G89" s="127">
        <f>D89*65000</f>
        <v>65000</v>
      </c>
      <c r="H89" s="114">
        <f t="shared" si="10"/>
        <v>3900000</v>
      </c>
      <c r="I89" s="127">
        <f t="shared" si="11"/>
        <v>32500</v>
      </c>
      <c r="J89" s="115">
        <f t="shared" si="13"/>
        <v>541.66666666666663</v>
      </c>
      <c r="K89" s="115">
        <f t="shared" si="12"/>
        <v>541.66666666666663</v>
      </c>
      <c r="N89" s="119" t="s">
        <v>1122</v>
      </c>
      <c r="O89" s="120">
        <f>M101/5</f>
        <v>249500</v>
      </c>
      <c r="Q89" s="114">
        <v>5</v>
      </c>
      <c r="R89" s="122" t="s">
        <v>1425</v>
      </c>
      <c r="S89" s="159">
        <v>436</v>
      </c>
      <c r="T89" s="114">
        <f>S89*30</f>
        <v>13080</v>
      </c>
    </row>
    <row r="90" spans="1:21">
      <c r="A90" s="275">
        <v>88</v>
      </c>
      <c r="B90" s="275" t="s">
        <v>36</v>
      </c>
      <c r="C90" s="276" t="s">
        <v>1431</v>
      </c>
      <c r="D90" s="275">
        <v>10</v>
      </c>
      <c r="E90" s="314">
        <f>D90*30000/3</f>
        <v>100000</v>
      </c>
      <c r="F90" s="277" t="s">
        <v>319</v>
      </c>
      <c r="G90" s="275">
        <f>D90*25000</f>
        <v>250000</v>
      </c>
      <c r="H90" s="114">
        <f t="shared" si="10"/>
        <v>15000000</v>
      </c>
      <c r="I90" s="275">
        <f t="shared" si="11"/>
        <v>125000</v>
      </c>
      <c r="J90" s="115">
        <f t="shared" si="13"/>
        <v>2083.3333333333335</v>
      </c>
      <c r="K90" s="115">
        <f t="shared" si="12"/>
        <v>208.33333333333334</v>
      </c>
      <c r="N90" s="122" t="s">
        <v>1141</v>
      </c>
      <c r="O90" s="123">
        <f>M101/10</f>
        <v>124750</v>
      </c>
      <c r="Q90" s="114">
        <v>6</v>
      </c>
      <c r="R90" s="125" t="s">
        <v>1414</v>
      </c>
      <c r="S90" s="160">
        <v>621</v>
      </c>
      <c r="T90" s="114">
        <f>S90*60</f>
        <v>37260</v>
      </c>
    </row>
    <row r="91" spans="1:21">
      <c r="A91" s="275">
        <v>89</v>
      </c>
      <c r="B91" s="275" t="s">
        <v>899</v>
      </c>
      <c r="C91" s="276" t="s">
        <v>1432</v>
      </c>
      <c r="D91" s="275">
        <v>10</v>
      </c>
      <c r="E91" s="314">
        <f>D91*25000/3</f>
        <v>83333.333333333328</v>
      </c>
      <c r="F91" s="277" t="s">
        <v>319</v>
      </c>
      <c r="G91" s="275">
        <f>D91*20000</f>
        <v>200000</v>
      </c>
      <c r="H91" s="114">
        <f t="shared" si="10"/>
        <v>12000000</v>
      </c>
      <c r="I91" s="275">
        <f t="shared" si="11"/>
        <v>100000</v>
      </c>
      <c r="J91" s="115">
        <f t="shared" si="13"/>
        <v>1666.6666666666667</v>
      </c>
      <c r="K91" s="115">
        <f t="shared" si="12"/>
        <v>166.66666666666669</v>
      </c>
      <c r="N91" s="122" t="s">
        <v>1123</v>
      </c>
      <c r="O91" s="123">
        <f>M101/15</f>
        <v>83166.666666666672</v>
      </c>
      <c r="Q91" s="114">
        <v>7</v>
      </c>
      <c r="R91" s="125" t="s">
        <v>1420</v>
      </c>
      <c r="S91" s="160">
        <v>382</v>
      </c>
      <c r="T91" s="114">
        <f>S91*120</f>
        <v>45840</v>
      </c>
    </row>
    <row r="92" spans="1:21">
      <c r="A92" s="127">
        <v>90</v>
      </c>
      <c r="B92" s="127" t="s">
        <v>900</v>
      </c>
      <c r="C92" s="274" t="s">
        <v>1548</v>
      </c>
      <c r="D92" s="127">
        <v>1</v>
      </c>
      <c r="E92" s="312">
        <f>300000/3</f>
        <v>100000</v>
      </c>
      <c r="F92" s="128" t="s">
        <v>319</v>
      </c>
      <c r="G92" s="127">
        <f>D92*70000</f>
        <v>70000</v>
      </c>
      <c r="H92" s="114">
        <f t="shared" si="10"/>
        <v>4200000</v>
      </c>
      <c r="I92" s="127">
        <f t="shared" si="11"/>
        <v>35000</v>
      </c>
      <c r="J92" s="115">
        <f t="shared" si="13"/>
        <v>583.33333333333337</v>
      </c>
      <c r="K92" s="115">
        <f t="shared" si="12"/>
        <v>583.33333333333337</v>
      </c>
      <c r="N92" s="122" t="s">
        <v>1124</v>
      </c>
      <c r="O92" s="123">
        <f>M101/30</f>
        <v>41583.333333333336</v>
      </c>
      <c r="Q92" s="114">
        <v>8</v>
      </c>
      <c r="R92" s="125" t="s">
        <v>1125</v>
      </c>
      <c r="S92" s="160">
        <v>274</v>
      </c>
      <c r="T92" s="114">
        <f>S92*180</f>
        <v>49320</v>
      </c>
    </row>
    <row r="93" spans="1:21">
      <c r="A93" s="275">
        <v>91</v>
      </c>
      <c r="B93" s="275" t="s">
        <v>901</v>
      </c>
      <c r="C93" s="276" t="s">
        <v>1356</v>
      </c>
      <c r="D93" s="275">
        <v>5</v>
      </c>
      <c r="E93" s="314">
        <f>D93*80000/3</f>
        <v>133333.33333333334</v>
      </c>
      <c r="F93" s="277" t="s">
        <v>319</v>
      </c>
      <c r="G93" s="275">
        <f>D93*25000</f>
        <v>125000</v>
      </c>
      <c r="H93" s="114">
        <f t="shared" si="10"/>
        <v>7500000</v>
      </c>
      <c r="I93" s="275">
        <f t="shared" si="11"/>
        <v>62500</v>
      </c>
      <c r="J93" s="115">
        <f t="shared" si="13"/>
        <v>1041.6666666666667</v>
      </c>
      <c r="K93" s="115">
        <f t="shared" si="12"/>
        <v>208.33333333333334</v>
      </c>
      <c r="N93" s="125" t="s">
        <v>1142</v>
      </c>
      <c r="O93" s="126">
        <f>M99/1</f>
        <v>20791.666666666664</v>
      </c>
      <c r="Q93" s="114">
        <v>9</v>
      </c>
      <c r="R93" s="130" t="s">
        <v>1415</v>
      </c>
      <c r="S93" s="161">
        <v>15</v>
      </c>
      <c r="T93" s="114">
        <f>S93*300</f>
        <v>4500</v>
      </c>
    </row>
    <row r="94" spans="1:21">
      <c r="A94" s="275">
        <v>92</v>
      </c>
      <c r="B94" s="275" t="s">
        <v>902</v>
      </c>
      <c r="C94" s="276" t="s">
        <v>1358</v>
      </c>
      <c r="D94" s="275">
        <v>5</v>
      </c>
      <c r="E94" s="314">
        <f>D94*80000/3</f>
        <v>133333.33333333334</v>
      </c>
      <c r="F94" s="277" t="s">
        <v>319</v>
      </c>
      <c r="G94" s="275">
        <f>D94*25000</f>
        <v>125000</v>
      </c>
      <c r="H94" s="114">
        <f t="shared" si="10"/>
        <v>7500000</v>
      </c>
      <c r="I94" s="275">
        <f t="shared" si="11"/>
        <v>62500</v>
      </c>
      <c r="J94" s="115">
        <f t="shared" si="13"/>
        <v>1041.6666666666667</v>
      </c>
      <c r="K94" s="115">
        <f t="shared" si="12"/>
        <v>208.33333333333334</v>
      </c>
      <c r="N94" s="125" t="s">
        <v>1143</v>
      </c>
      <c r="O94" s="126">
        <f>M99/2</f>
        <v>10395.833333333332</v>
      </c>
      <c r="Q94" s="114">
        <v>10</v>
      </c>
      <c r="R94" s="130" t="s">
        <v>1421</v>
      </c>
      <c r="S94" s="161">
        <v>8</v>
      </c>
      <c r="T94" s="114">
        <f>S94*420</f>
        <v>3360</v>
      </c>
    </row>
    <row r="95" spans="1:21">
      <c r="A95" s="275">
        <v>93</v>
      </c>
      <c r="B95" s="275" t="s">
        <v>903</v>
      </c>
      <c r="C95" s="276" t="s">
        <v>1361</v>
      </c>
      <c r="D95" s="275">
        <v>5</v>
      </c>
      <c r="E95" s="314">
        <f>D95*80000/3</f>
        <v>133333.33333333334</v>
      </c>
      <c r="F95" s="277" t="s">
        <v>319</v>
      </c>
      <c r="G95" s="275">
        <f>D95*25000</f>
        <v>125000</v>
      </c>
      <c r="H95" s="114">
        <f t="shared" si="10"/>
        <v>7500000</v>
      </c>
      <c r="I95" s="275">
        <f t="shared" si="11"/>
        <v>62500</v>
      </c>
      <c r="J95" s="115">
        <f t="shared" si="13"/>
        <v>1041.6666666666667</v>
      </c>
      <c r="K95" s="115">
        <f t="shared" si="12"/>
        <v>208.33333333333334</v>
      </c>
      <c r="M95" s="128" t="s">
        <v>1162</v>
      </c>
      <c r="N95" s="125" t="s">
        <v>1125</v>
      </c>
      <c r="O95" s="126">
        <f>M99/3</f>
        <v>6930.5555555555547</v>
      </c>
      <c r="Q95" s="114">
        <v>11</v>
      </c>
      <c r="R95" s="130" t="s">
        <v>1426</v>
      </c>
      <c r="S95" s="161">
        <v>7</v>
      </c>
      <c r="T95" s="114">
        <f>S95*540</f>
        <v>3780</v>
      </c>
    </row>
    <row r="96" spans="1:21">
      <c r="A96" s="275">
        <v>94</v>
      </c>
      <c r="B96" s="275" t="s">
        <v>904</v>
      </c>
      <c r="C96" s="276" t="s">
        <v>1362</v>
      </c>
      <c r="D96" s="275">
        <v>5</v>
      </c>
      <c r="E96" s="314">
        <f>D96*80000/3</f>
        <v>133333.33333333334</v>
      </c>
      <c r="F96" s="277" t="s">
        <v>319</v>
      </c>
      <c r="G96" s="275">
        <f>D96*25000</f>
        <v>125000</v>
      </c>
      <c r="H96" s="114">
        <f t="shared" si="10"/>
        <v>7500000</v>
      </c>
      <c r="I96" s="275">
        <f t="shared" si="11"/>
        <v>62500</v>
      </c>
      <c r="J96" s="115">
        <f t="shared" si="13"/>
        <v>1041.6666666666667</v>
      </c>
      <c r="K96" s="115">
        <f t="shared" si="12"/>
        <v>208.33333333333334</v>
      </c>
      <c r="M96" s="129" t="s">
        <v>1118</v>
      </c>
      <c r="N96" s="130" t="s">
        <v>1144</v>
      </c>
      <c r="O96" s="131">
        <f>M99/5</f>
        <v>4158.333333333333</v>
      </c>
      <c r="Q96" s="114">
        <v>12</v>
      </c>
      <c r="R96" s="134" t="s">
        <v>1416</v>
      </c>
      <c r="S96" s="162">
        <v>5</v>
      </c>
      <c r="T96" s="114">
        <f>S96*720</f>
        <v>3600</v>
      </c>
    </row>
    <row r="97" spans="1:23">
      <c r="A97" s="127">
        <v>95</v>
      </c>
      <c r="B97" s="127" t="s">
        <v>905</v>
      </c>
      <c r="C97" s="274" t="s">
        <v>1364</v>
      </c>
      <c r="D97" s="127">
        <v>10</v>
      </c>
      <c r="E97" s="312">
        <f>D97*70000/3</f>
        <v>233333.33333333334</v>
      </c>
      <c r="F97" s="128" t="s">
        <v>319</v>
      </c>
      <c r="G97" s="127">
        <f>D97*40000</f>
        <v>400000</v>
      </c>
      <c r="H97" s="114">
        <f t="shared" si="10"/>
        <v>24000000</v>
      </c>
      <c r="I97" s="127">
        <f t="shared" si="11"/>
        <v>200000</v>
      </c>
      <c r="J97" s="115">
        <f t="shared" si="13"/>
        <v>3333.3333333333335</v>
      </c>
      <c r="K97" s="115">
        <f t="shared" si="12"/>
        <v>333.33333333333337</v>
      </c>
      <c r="M97" s="132">
        <f>M99/24</f>
        <v>866.31944444444434</v>
      </c>
      <c r="N97" s="130" t="s">
        <v>1145</v>
      </c>
      <c r="O97" s="131">
        <f>M99/7</f>
        <v>2970.238095238095</v>
      </c>
      <c r="Q97" s="114">
        <v>13</v>
      </c>
      <c r="R97" s="134" t="s">
        <v>1422</v>
      </c>
      <c r="S97" s="162">
        <v>8</v>
      </c>
      <c r="T97" s="114">
        <f>S97*960</f>
        <v>7680</v>
      </c>
    </row>
    <row r="98" spans="1:23">
      <c r="A98" s="127">
        <v>96</v>
      </c>
      <c r="B98" s="127" t="s">
        <v>906</v>
      </c>
      <c r="C98" s="274" t="s">
        <v>1365</v>
      </c>
      <c r="D98" s="127">
        <v>10</v>
      </c>
      <c r="E98" s="312">
        <f>D98*35000/3</f>
        <v>116666.66666666667</v>
      </c>
      <c r="F98" s="128" t="s">
        <v>319</v>
      </c>
      <c r="G98" s="127">
        <f>D98*30000</f>
        <v>300000</v>
      </c>
      <c r="H98" s="114">
        <f t="shared" si="10"/>
        <v>18000000</v>
      </c>
      <c r="I98" s="127">
        <f t="shared" si="11"/>
        <v>150000</v>
      </c>
      <c r="J98" s="115">
        <f t="shared" si="13"/>
        <v>2500</v>
      </c>
      <c r="K98" s="115">
        <f t="shared" si="12"/>
        <v>250</v>
      </c>
      <c r="M98" s="129" t="s">
        <v>1117</v>
      </c>
      <c r="N98" s="130" t="s">
        <v>1146</v>
      </c>
      <c r="O98" s="131">
        <f>M99/9</f>
        <v>2310.1851851851848</v>
      </c>
      <c r="Q98" s="114">
        <v>14</v>
      </c>
      <c r="R98" s="134" t="s">
        <v>1427</v>
      </c>
      <c r="S98" s="162">
        <v>2</v>
      </c>
      <c r="T98" s="114">
        <f>S98*1440</f>
        <v>2880</v>
      </c>
    </row>
    <row r="99" spans="1:23">
      <c r="A99" s="275">
        <v>97</v>
      </c>
      <c r="B99" s="275" t="s">
        <v>907</v>
      </c>
      <c r="C99" s="276" t="s">
        <v>1321</v>
      </c>
      <c r="D99" s="275">
        <v>10</v>
      </c>
      <c r="E99" s="314">
        <f>D99*40000/3</f>
        <v>133333.33333333334</v>
      </c>
      <c r="F99" s="277" t="s">
        <v>319</v>
      </c>
      <c r="G99" s="275">
        <f>D99*25000</f>
        <v>250000</v>
      </c>
      <c r="H99" s="114">
        <f t="shared" ref="H99:H116" si="14">G99*60</f>
        <v>15000000</v>
      </c>
      <c r="I99" s="275">
        <f t="shared" ref="I99:I116" si="15">G99/2</f>
        <v>125000</v>
      </c>
      <c r="J99" s="115">
        <f t="shared" si="13"/>
        <v>2083.3333333333335</v>
      </c>
      <c r="K99" s="115">
        <f t="shared" ref="K99:K116" si="16">J99/D99</f>
        <v>208.33333333333334</v>
      </c>
      <c r="M99" s="177">
        <f>SUM(J86:J100)</f>
        <v>20791.666666666664</v>
      </c>
      <c r="N99" s="134" t="s">
        <v>1139</v>
      </c>
      <c r="O99" s="135">
        <f>M99/12</f>
        <v>1732.6388888888887</v>
      </c>
      <c r="Q99" s="114">
        <v>15</v>
      </c>
      <c r="R99" s="136" t="s">
        <v>1417</v>
      </c>
      <c r="S99" s="163">
        <v>0</v>
      </c>
      <c r="T99" s="114">
        <f>S99*4320</f>
        <v>0</v>
      </c>
    </row>
    <row r="100" spans="1:23">
      <c r="A100" s="275">
        <v>98</v>
      </c>
      <c r="B100" s="275" t="s">
        <v>908</v>
      </c>
      <c r="C100" s="276" t="s">
        <v>1546</v>
      </c>
      <c r="D100" s="275">
        <v>10</v>
      </c>
      <c r="E100" s="314">
        <f>D100*40000/3</f>
        <v>133333.33333333334</v>
      </c>
      <c r="F100" s="277" t="s">
        <v>319</v>
      </c>
      <c r="G100" s="275">
        <f>D100*25000</f>
        <v>250000</v>
      </c>
      <c r="H100" s="114">
        <f t="shared" si="14"/>
        <v>15000000</v>
      </c>
      <c r="I100" s="275">
        <f t="shared" si="15"/>
        <v>125000</v>
      </c>
      <c r="J100" s="115">
        <f t="shared" si="13"/>
        <v>2083.3333333333335</v>
      </c>
      <c r="K100" s="115">
        <f t="shared" si="16"/>
        <v>208.33333333333334</v>
      </c>
      <c r="M100" s="129" t="s">
        <v>1119</v>
      </c>
      <c r="N100" s="134" t="s">
        <v>1138</v>
      </c>
      <c r="O100" s="135">
        <f>M99/16</f>
        <v>1299.4791666666665</v>
      </c>
      <c r="Q100" s="114">
        <v>16</v>
      </c>
      <c r="R100" s="136" t="s">
        <v>1423</v>
      </c>
      <c r="S100" s="164">
        <v>1</v>
      </c>
      <c r="T100" s="114">
        <f>S100*7200</f>
        <v>7200</v>
      </c>
    </row>
    <row r="101" spans="1:23">
      <c r="A101" s="133">
        <v>99</v>
      </c>
      <c r="B101" s="133" t="s">
        <v>909</v>
      </c>
      <c r="C101" s="151" t="s">
        <v>1371</v>
      </c>
      <c r="D101" s="133">
        <v>1</v>
      </c>
      <c r="E101" s="153">
        <f>D101*300000/3</f>
        <v>100000</v>
      </c>
      <c r="F101" s="152" t="s">
        <v>319</v>
      </c>
      <c r="G101" s="133">
        <f>D101*80000</f>
        <v>80000</v>
      </c>
      <c r="H101" s="114">
        <f t="shared" si="14"/>
        <v>4800000</v>
      </c>
      <c r="I101" s="133">
        <f t="shared" si="15"/>
        <v>40000</v>
      </c>
      <c r="J101" s="115">
        <f t="shared" si="13"/>
        <v>666.66666666666663</v>
      </c>
      <c r="K101" s="115">
        <f t="shared" si="16"/>
        <v>666.66666666666663</v>
      </c>
      <c r="M101" s="177">
        <f>SUM(I86:I100)</f>
        <v>1247500</v>
      </c>
      <c r="N101" s="134" t="s">
        <v>1137</v>
      </c>
      <c r="O101" s="135">
        <f>M99/24</f>
        <v>866.31944444444434</v>
      </c>
      <c r="Q101" s="114">
        <v>17</v>
      </c>
      <c r="R101" s="136" t="s">
        <v>1428</v>
      </c>
      <c r="S101" s="164">
        <v>1</v>
      </c>
      <c r="T101" s="114">
        <f>S101*10080</f>
        <v>10080</v>
      </c>
    </row>
    <row r="102" spans="1:23">
      <c r="A102" s="175">
        <v>100</v>
      </c>
      <c r="B102" s="175" t="s">
        <v>910</v>
      </c>
      <c r="C102" s="278" t="s">
        <v>1346</v>
      </c>
      <c r="D102" s="175">
        <v>7</v>
      </c>
      <c r="E102" s="187">
        <f>D102*60000/3</f>
        <v>140000</v>
      </c>
      <c r="F102" s="176" t="s">
        <v>319</v>
      </c>
      <c r="G102" s="175">
        <f t="shared" ref="G102:G111" si="17">D102*25000</f>
        <v>175000</v>
      </c>
      <c r="H102" s="114">
        <f t="shared" si="14"/>
        <v>10500000</v>
      </c>
      <c r="I102" s="175">
        <f t="shared" si="15"/>
        <v>87500</v>
      </c>
      <c r="J102" s="115">
        <f t="shared" si="13"/>
        <v>1458.3333333333333</v>
      </c>
      <c r="K102" s="115">
        <f t="shared" si="16"/>
        <v>208.33333333333331</v>
      </c>
      <c r="N102" s="136" t="s">
        <v>1134</v>
      </c>
      <c r="O102" s="137">
        <f>M97/3</f>
        <v>288.7731481481481</v>
      </c>
      <c r="R102" s="114" t="s">
        <v>1156</v>
      </c>
      <c r="S102" s="165">
        <f>SUM($S$84:S101)</f>
        <v>9000</v>
      </c>
      <c r="T102" s="166">
        <f>SUM(T84:T101)/60</f>
        <v>3700.9</v>
      </c>
      <c r="U102" s="166"/>
      <c r="V102" s="114" t="s">
        <v>1152</v>
      </c>
      <c r="W102" s="114" t="s">
        <v>1157</v>
      </c>
    </row>
    <row r="103" spans="1:23">
      <c r="A103" s="175">
        <v>101</v>
      </c>
      <c r="B103" s="175" t="s">
        <v>911</v>
      </c>
      <c r="C103" s="278" t="s">
        <v>1347</v>
      </c>
      <c r="D103" s="175">
        <v>7</v>
      </c>
      <c r="E103" s="187">
        <f>D103*60000/3</f>
        <v>140000</v>
      </c>
      <c r="F103" s="176" t="s">
        <v>319</v>
      </c>
      <c r="G103" s="175">
        <f t="shared" si="17"/>
        <v>175000</v>
      </c>
      <c r="H103" s="114">
        <f t="shared" si="14"/>
        <v>10500000</v>
      </c>
      <c r="I103" s="175">
        <f t="shared" si="15"/>
        <v>87500</v>
      </c>
      <c r="J103" s="115">
        <f t="shared" si="13"/>
        <v>1458.3333333333333</v>
      </c>
      <c r="K103" s="115">
        <f t="shared" si="16"/>
        <v>208.33333333333331</v>
      </c>
      <c r="M103" s="128" t="s">
        <v>1116</v>
      </c>
      <c r="N103" s="136" t="s">
        <v>1135</v>
      </c>
      <c r="O103" s="138">
        <f>M97/5</f>
        <v>173.26388888888886</v>
      </c>
      <c r="R103" s="114" t="s">
        <v>1158</v>
      </c>
      <c r="S103" s="114">
        <v>18000</v>
      </c>
      <c r="T103" s="114" t="s">
        <v>1159</v>
      </c>
    </row>
    <row r="104" spans="1:23">
      <c r="A104" s="175">
        <v>102</v>
      </c>
      <c r="B104" s="175" t="s">
        <v>912</v>
      </c>
      <c r="C104" s="278" t="s">
        <v>1348</v>
      </c>
      <c r="D104" s="175">
        <v>7</v>
      </c>
      <c r="E104" s="187">
        <f>D104*60000/3</f>
        <v>140000</v>
      </c>
      <c r="F104" s="176" t="s">
        <v>319</v>
      </c>
      <c r="G104" s="175">
        <f t="shared" si="17"/>
        <v>175000</v>
      </c>
      <c r="H104" s="114">
        <f t="shared" si="14"/>
        <v>10500000</v>
      </c>
      <c r="I104" s="175">
        <f t="shared" si="15"/>
        <v>87500</v>
      </c>
      <c r="J104" s="115">
        <f t="shared" si="13"/>
        <v>1458.3333333333333</v>
      </c>
      <c r="K104" s="115">
        <f t="shared" si="16"/>
        <v>208.33333333333331</v>
      </c>
      <c r="M104" s="129">
        <f>SUM(E86:E100)</f>
        <v>1770000</v>
      </c>
      <c r="N104" s="136" t="s">
        <v>1136</v>
      </c>
      <c r="O104" s="138">
        <f>M97/7</f>
        <v>123.75992063492062</v>
      </c>
      <c r="R104" s="114" t="s">
        <v>1312</v>
      </c>
      <c r="S104" s="114">
        <v>2100</v>
      </c>
      <c r="T104" s="114" t="s">
        <v>1313</v>
      </c>
    </row>
    <row r="105" spans="1:23">
      <c r="A105" s="175">
        <v>103</v>
      </c>
      <c r="B105" s="175" t="s">
        <v>913</v>
      </c>
      <c r="C105" s="278" t="s">
        <v>1349</v>
      </c>
      <c r="D105" s="175">
        <v>7</v>
      </c>
      <c r="E105" s="187">
        <f>D105*60000/3</f>
        <v>140000</v>
      </c>
      <c r="F105" s="176" t="s">
        <v>319</v>
      </c>
      <c r="G105" s="175">
        <f t="shared" si="17"/>
        <v>175000</v>
      </c>
      <c r="H105" s="114">
        <f t="shared" si="14"/>
        <v>10500000</v>
      </c>
      <c r="I105" s="175">
        <f t="shared" si="15"/>
        <v>87500</v>
      </c>
      <c r="J105" s="115">
        <f t="shared" si="13"/>
        <v>1458.3333333333333</v>
      </c>
      <c r="K105" s="115">
        <f t="shared" si="16"/>
        <v>208.33333333333331</v>
      </c>
      <c r="R105" s="114" t="s">
        <v>1543</v>
      </c>
      <c r="S105" s="114">
        <v>36000</v>
      </c>
      <c r="T105" s="114" t="s">
        <v>1544</v>
      </c>
    </row>
    <row r="106" spans="1:23">
      <c r="A106" s="133">
        <v>104</v>
      </c>
      <c r="B106" s="133" t="s">
        <v>914</v>
      </c>
      <c r="C106" s="151" t="s">
        <v>1372</v>
      </c>
      <c r="D106" s="133">
        <v>5</v>
      </c>
      <c r="E106" s="153">
        <f>D106*80000/3</f>
        <v>133333.33333333334</v>
      </c>
      <c r="F106" s="152" t="s">
        <v>319</v>
      </c>
      <c r="G106" s="133">
        <f t="shared" si="17"/>
        <v>125000</v>
      </c>
      <c r="H106" s="114">
        <f t="shared" si="14"/>
        <v>7500000</v>
      </c>
      <c r="I106" s="133">
        <f t="shared" si="15"/>
        <v>62500</v>
      </c>
      <c r="J106" s="115">
        <f t="shared" si="13"/>
        <v>1041.6666666666667</v>
      </c>
      <c r="K106" s="115">
        <f t="shared" si="16"/>
        <v>208.33333333333334</v>
      </c>
      <c r="N106" s="114" t="s">
        <v>1127</v>
      </c>
      <c r="O106" s="121" t="s">
        <v>1542</v>
      </c>
      <c r="R106" s="114" t="s">
        <v>1429</v>
      </c>
      <c r="T106" s="114" t="s">
        <v>1430</v>
      </c>
    </row>
    <row r="107" spans="1:23">
      <c r="A107" s="133">
        <v>105</v>
      </c>
      <c r="B107" s="133" t="s">
        <v>915</v>
      </c>
      <c r="C107" s="151" t="s">
        <v>1523</v>
      </c>
      <c r="D107" s="133">
        <v>5</v>
      </c>
      <c r="E107" s="153">
        <f>D107*80000/3</f>
        <v>133333.33333333334</v>
      </c>
      <c r="F107" s="152" t="s">
        <v>319</v>
      </c>
      <c r="G107" s="133">
        <f t="shared" si="17"/>
        <v>125000</v>
      </c>
      <c r="H107" s="114">
        <f t="shared" si="14"/>
        <v>7500000</v>
      </c>
      <c r="I107" s="133">
        <f t="shared" si="15"/>
        <v>62500</v>
      </c>
      <c r="J107" s="115">
        <f t="shared" si="13"/>
        <v>1041.6666666666667</v>
      </c>
      <c r="K107" s="115">
        <f t="shared" si="16"/>
        <v>208.33333333333334</v>
      </c>
      <c r="N107" s="119" t="s">
        <v>1121</v>
      </c>
      <c r="O107" s="120">
        <f>M114</f>
        <v>1487500</v>
      </c>
    </row>
    <row r="108" spans="1:23">
      <c r="A108" s="175">
        <v>106</v>
      </c>
      <c r="B108" s="175" t="s">
        <v>916</v>
      </c>
      <c r="C108" s="278" t="s">
        <v>1371</v>
      </c>
      <c r="D108" s="175">
        <v>10</v>
      </c>
      <c r="E108" s="187">
        <f>D108*40000/3</f>
        <v>133333.33333333334</v>
      </c>
      <c r="F108" s="176" t="s">
        <v>319</v>
      </c>
      <c r="G108" s="175">
        <f t="shared" si="17"/>
        <v>250000</v>
      </c>
      <c r="H108" s="114">
        <f t="shared" si="14"/>
        <v>15000000</v>
      </c>
      <c r="I108" s="175">
        <f t="shared" si="15"/>
        <v>125000</v>
      </c>
      <c r="J108" s="115">
        <f t="shared" si="13"/>
        <v>2083.3333333333335</v>
      </c>
      <c r="K108" s="115">
        <f t="shared" si="16"/>
        <v>208.33333333333334</v>
      </c>
      <c r="M108" s="128" t="s">
        <v>1162</v>
      </c>
      <c r="N108" s="119" t="s">
        <v>1140</v>
      </c>
      <c r="O108" s="120">
        <f>M114/3</f>
        <v>495833.33333333331</v>
      </c>
      <c r="R108" s="114" t="s">
        <v>1848</v>
      </c>
      <c r="T108" s="114" t="s">
        <v>1847</v>
      </c>
    </row>
    <row r="109" spans="1:23">
      <c r="A109" s="175">
        <v>107</v>
      </c>
      <c r="B109" s="175" t="s">
        <v>687</v>
      </c>
      <c r="C109" s="278" t="s">
        <v>1323</v>
      </c>
      <c r="D109" s="175">
        <v>10</v>
      </c>
      <c r="E109" s="187">
        <f>D109*40000/3</f>
        <v>133333.33333333334</v>
      </c>
      <c r="F109" s="176" t="s">
        <v>319</v>
      </c>
      <c r="G109" s="175">
        <f t="shared" si="17"/>
        <v>250000</v>
      </c>
      <c r="H109" s="114">
        <f t="shared" si="14"/>
        <v>15000000</v>
      </c>
      <c r="I109" s="175">
        <f t="shared" si="15"/>
        <v>125000</v>
      </c>
      <c r="J109" s="115">
        <f t="shared" si="13"/>
        <v>2083.3333333333335</v>
      </c>
      <c r="K109" s="115">
        <f t="shared" si="16"/>
        <v>208.33333333333334</v>
      </c>
      <c r="M109" s="129" t="s">
        <v>1118</v>
      </c>
      <c r="N109" s="119" t="s">
        <v>1122</v>
      </c>
      <c r="O109" s="120">
        <f>M114/5</f>
        <v>297500</v>
      </c>
      <c r="R109" s="114" t="s">
        <v>1846</v>
      </c>
      <c r="T109" s="114" t="s">
        <v>1845</v>
      </c>
    </row>
    <row r="110" spans="1:23">
      <c r="A110" s="175">
        <v>108</v>
      </c>
      <c r="B110" s="175" t="s">
        <v>663</v>
      </c>
      <c r="C110" s="278" t="s">
        <v>1101</v>
      </c>
      <c r="D110" s="175">
        <v>10</v>
      </c>
      <c r="E110" s="187">
        <f>D110*40000/3</f>
        <v>133333.33333333334</v>
      </c>
      <c r="F110" s="176" t="s">
        <v>319</v>
      </c>
      <c r="G110" s="175">
        <f t="shared" si="17"/>
        <v>250000</v>
      </c>
      <c r="H110" s="114">
        <f t="shared" si="14"/>
        <v>15000000</v>
      </c>
      <c r="I110" s="175">
        <f t="shared" si="15"/>
        <v>125000</v>
      </c>
      <c r="J110" s="115">
        <f t="shared" si="13"/>
        <v>2083.3333333333335</v>
      </c>
      <c r="K110" s="115">
        <f t="shared" si="16"/>
        <v>208.33333333333334</v>
      </c>
      <c r="M110" s="132">
        <f>M112/24</f>
        <v>1032.9861111111111</v>
      </c>
      <c r="N110" s="122" t="s">
        <v>1141</v>
      </c>
      <c r="O110" s="123">
        <f>M114/10</f>
        <v>148750</v>
      </c>
      <c r="R110" s="114" t="s">
        <v>1843</v>
      </c>
      <c r="T110" s="114" t="s">
        <v>1844</v>
      </c>
    </row>
    <row r="111" spans="1:23">
      <c r="A111" s="175">
        <v>109</v>
      </c>
      <c r="B111" s="175" t="s">
        <v>756</v>
      </c>
      <c r="C111" s="278" t="s">
        <v>1321</v>
      </c>
      <c r="D111" s="175">
        <v>10</v>
      </c>
      <c r="E111" s="187">
        <f>D111*40000/3</f>
        <v>133333.33333333334</v>
      </c>
      <c r="F111" s="176" t="s">
        <v>319</v>
      </c>
      <c r="G111" s="175">
        <f t="shared" si="17"/>
        <v>250000</v>
      </c>
      <c r="H111" s="114">
        <f t="shared" si="14"/>
        <v>15000000</v>
      </c>
      <c r="I111" s="175">
        <f t="shared" si="15"/>
        <v>125000</v>
      </c>
      <c r="J111" s="115">
        <f t="shared" si="13"/>
        <v>2083.3333333333335</v>
      </c>
      <c r="K111" s="115">
        <f t="shared" si="16"/>
        <v>208.33333333333334</v>
      </c>
      <c r="M111" s="129" t="s">
        <v>1117</v>
      </c>
      <c r="N111" s="122" t="s">
        <v>1123</v>
      </c>
      <c r="O111" s="123">
        <f>M114/15</f>
        <v>99166.666666666672</v>
      </c>
    </row>
    <row r="112" spans="1:23">
      <c r="A112" s="133">
        <v>110</v>
      </c>
      <c r="B112" s="133" t="s">
        <v>917</v>
      </c>
      <c r="C112" s="151" t="s">
        <v>1547</v>
      </c>
      <c r="D112" s="133">
        <v>1</v>
      </c>
      <c r="E112" s="153">
        <f>D112*320000/3</f>
        <v>106666.66666666667</v>
      </c>
      <c r="F112" s="152" t="s">
        <v>319</v>
      </c>
      <c r="G112" s="133">
        <f>D112*90000</f>
        <v>90000</v>
      </c>
      <c r="H112" s="114">
        <f t="shared" si="14"/>
        <v>5400000</v>
      </c>
      <c r="I112" s="133">
        <f t="shared" si="15"/>
        <v>45000</v>
      </c>
      <c r="J112" s="115">
        <f t="shared" si="13"/>
        <v>750</v>
      </c>
      <c r="K112" s="115">
        <f t="shared" si="16"/>
        <v>750</v>
      </c>
      <c r="M112" s="177">
        <f>SUM(J101:J116)</f>
        <v>24791.666666666668</v>
      </c>
      <c r="N112" s="122" t="s">
        <v>1124</v>
      </c>
      <c r="O112" s="123">
        <f>M114/30</f>
        <v>49583.333333333336</v>
      </c>
    </row>
    <row r="113" spans="1:15">
      <c r="A113" s="175">
        <v>111</v>
      </c>
      <c r="B113" s="175" t="s">
        <v>918</v>
      </c>
      <c r="C113" s="278" t="s">
        <v>1359</v>
      </c>
      <c r="D113" s="175">
        <v>5</v>
      </c>
      <c r="E113" s="187">
        <f>D113*100000/3</f>
        <v>166666.66666666666</v>
      </c>
      <c r="F113" s="176" t="s">
        <v>319</v>
      </c>
      <c r="G113" s="175">
        <f>D113*30000</f>
        <v>150000</v>
      </c>
      <c r="H113" s="114">
        <f t="shared" si="14"/>
        <v>9000000</v>
      </c>
      <c r="I113" s="175">
        <f t="shared" si="15"/>
        <v>75000</v>
      </c>
      <c r="J113" s="115">
        <f t="shared" si="13"/>
        <v>1250</v>
      </c>
      <c r="K113" s="115">
        <f t="shared" si="16"/>
        <v>250</v>
      </c>
      <c r="M113" s="129" t="s">
        <v>1119</v>
      </c>
      <c r="N113" s="125" t="s">
        <v>1142</v>
      </c>
      <c r="O113" s="126">
        <f>M112/1</f>
        <v>24791.666666666668</v>
      </c>
    </row>
    <row r="114" spans="1:15">
      <c r="A114" s="133">
        <v>112</v>
      </c>
      <c r="B114" s="133" t="s">
        <v>919</v>
      </c>
      <c r="C114" s="151" t="s">
        <v>1371</v>
      </c>
      <c r="D114" s="133">
        <v>10</v>
      </c>
      <c r="E114" s="153">
        <f>D114*50000/3</f>
        <v>166666.66666666666</v>
      </c>
      <c r="F114" s="152" t="s">
        <v>319</v>
      </c>
      <c r="G114" s="133">
        <f>D114*27000</f>
        <v>270000</v>
      </c>
      <c r="H114" s="114">
        <f t="shared" si="14"/>
        <v>16200000</v>
      </c>
      <c r="I114" s="133">
        <f t="shared" si="15"/>
        <v>135000</v>
      </c>
      <c r="J114" s="115">
        <f t="shared" si="13"/>
        <v>2250</v>
      </c>
      <c r="K114" s="115">
        <f t="shared" si="16"/>
        <v>225</v>
      </c>
      <c r="M114" s="177">
        <f>SUM(I101:I116)</f>
        <v>1487500</v>
      </c>
      <c r="N114" s="125" t="s">
        <v>1143</v>
      </c>
      <c r="O114" s="126">
        <f>M112/2</f>
        <v>12395.833333333334</v>
      </c>
    </row>
    <row r="115" spans="1:15">
      <c r="A115" s="133">
        <v>113</v>
      </c>
      <c r="B115" s="133" t="s">
        <v>920</v>
      </c>
      <c r="C115" s="151" t="s">
        <v>1372</v>
      </c>
      <c r="D115" s="133">
        <v>10</v>
      </c>
      <c r="E115" s="153">
        <f>D115*50000/3</f>
        <v>166666.66666666666</v>
      </c>
      <c r="F115" s="152" t="s">
        <v>319</v>
      </c>
      <c r="G115" s="133">
        <f>D115*27000</f>
        <v>270000</v>
      </c>
      <c r="H115" s="114">
        <f t="shared" si="14"/>
        <v>16200000</v>
      </c>
      <c r="I115" s="133">
        <f t="shared" si="15"/>
        <v>135000</v>
      </c>
      <c r="J115" s="115">
        <f t="shared" si="13"/>
        <v>2250</v>
      </c>
      <c r="K115" s="115">
        <f t="shared" si="16"/>
        <v>225</v>
      </c>
      <c r="N115" s="125" t="s">
        <v>1125</v>
      </c>
      <c r="O115" s="126">
        <f>M112/3</f>
        <v>8263.8888888888887</v>
      </c>
    </row>
    <row r="116" spans="1:15">
      <c r="A116" s="175">
        <v>114</v>
      </c>
      <c r="B116" s="175" t="s">
        <v>921</v>
      </c>
      <c r="C116" s="278" t="s">
        <v>1322</v>
      </c>
      <c r="D116" s="175">
        <v>3</v>
      </c>
      <c r="E116" s="175">
        <f>D116*150000/3</f>
        <v>150000</v>
      </c>
      <c r="F116" s="176" t="s">
        <v>319</v>
      </c>
      <c r="G116" s="175">
        <f>D116*55000</f>
        <v>165000</v>
      </c>
      <c r="H116" s="114">
        <f t="shared" si="14"/>
        <v>9900000</v>
      </c>
      <c r="I116" s="175">
        <f t="shared" si="15"/>
        <v>82500</v>
      </c>
      <c r="J116" s="115">
        <f t="shared" si="13"/>
        <v>1375</v>
      </c>
      <c r="K116" s="115">
        <f t="shared" si="16"/>
        <v>458.33333333333331</v>
      </c>
      <c r="M116" s="128" t="s">
        <v>1116</v>
      </c>
      <c r="N116" s="130" t="s">
        <v>1144</v>
      </c>
      <c r="O116" s="131">
        <f>M112/5</f>
        <v>4958.3333333333339</v>
      </c>
    </row>
    <row r="117" spans="1:15">
      <c r="D117" s="150">
        <f>SUM(D67:D116)</f>
        <v>320</v>
      </c>
      <c r="E117" s="150">
        <f>SUM(E67:E116)</f>
        <v>5310000.0000000009</v>
      </c>
      <c r="F117" s="129"/>
      <c r="I117" s="150">
        <f>SUM(I67:I116)</f>
        <v>3660000</v>
      </c>
      <c r="J117" s="313" t="s">
        <v>1757</v>
      </c>
      <c r="K117" s="115"/>
      <c r="M117" s="177">
        <f>SUM(E101:E116)</f>
        <v>2216666.666666667</v>
      </c>
      <c r="N117" s="130" t="s">
        <v>1145</v>
      </c>
      <c r="O117" s="131">
        <f>M112/7</f>
        <v>3541.666666666667</v>
      </c>
    </row>
    <row r="118" spans="1:15">
      <c r="A118" s="127">
        <v>115</v>
      </c>
      <c r="B118" s="127" t="s">
        <v>922</v>
      </c>
      <c r="C118" s="274" t="s">
        <v>1371</v>
      </c>
      <c r="D118" s="127">
        <v>3</v>
      </c>
      <c r="E118" s="312">
        <f>D118*150000/3</f>
        <v>150000</v>
      </c>
      <c r="F118" s="128" t="s">
        <v>319</v>
      </c>
      <c r="G118" s="127">
        <f>D118*150000</f>
        <v>450000</v>
      </c>
      <c r="H118" s="114">
        <f t="shared" ref="H118:H149" si="18">G118*60</f>
        <v>27000000</v>
      </c>
      <c r="I118" s="312">
        <f t="shared" ref="I118:I149" si="19">G118/4</f>
        <v>112500</v>
      </c>
      <c r="J118" s="158">
        <f t="shared" si="13"/>
        <v>1875</v>
      </c>
      <c r="K118" s="115">
        <f t="shared" ref="K118:K149" si="20">J118/D118</f>
        <v>625</v>
      </c>
      <c r="N118" s="130" t="s">
        <v>1146</v>
      </c>
      <c r="O118" s="131">
        <f>M112/9</f>
        <v>2754.6296296296296</v>
      </c>
    </row>
    <row r="119" spans="1:15">
      <c r="A119" s="275">
        <v>116</v>
      </c>
      <c r="B119" s="275" t="s">
        <v>923</v>
      </c>
      <c r="C119" s="276" t="s">
        <v>1331</v>
      </c>
      <c r="D119" s="275">
        <v>10</v>
      </c>
      <c r="E119" s="314">
        <f>D119*60000/3</f>
        <v>200000</v>
      </c>
      <c r="F119" s="277" t="s">
        <v>319</v>
      </c>
      <c r="G119" s="275">
        <f>D119*50000</f>
        <v>500000</v>
      </c>
      <c r="H119" s="114">
        <f t="shared" si="18"/>
        <v>30000000</v>
      </c>
      <c r="I119" s="314">
        <f t="shared" si="19"/>
        <v>125000</v>
      </c>
      <c r="J119" s="158">
        <f t="shared" si="13"/>
        <v>2083.3333333333335</v>
      </c>
      <c r="K119" s="115">
        <f t="shared" si="20"/>
        <v>208.33333333333334</v>
      </c>
      <c r="M119" s="315" t="s">
        <v>1760</v>
      </c>
      <c r="N119" s="134" t="s">
        <v>1139</v>
      </c>
      <c r="O119" s="135">
        <f>M112/12</f>
        <v>2065.9722222222222</v>
      </c>
    </row>
    <row r="120" spans="1:15">
      <c r="A120" s="275">
        <v>117</v>
      </c>
      <c r="B120" s="275" t="s">
        <v>924</v>
      </c>
      <c r="C120" s="276" t="s">
        <v>1333</v>
      </c>
      <c r="D120" s="275">
        <v>10</v>
      </c>
      <c r="E120" s="314">
        <f>D120*60000/3</f>
        <v>200000</v>
      </c>
      <c r="F120" s="277" t="s">
        <v>319</v>
      </c>
      <c r="G120" s="275">
        <f>D120*50000</f>
        <v>500000</v>
      </c>
      <c r="H120" s="114">
        <f t="shared" si="18"/>
        <v>30000000</v>
      </c>
      <c r="I120" s="314">
        <f t="shared" si="19"/>
        <v>125000</v>
      </c>
      <c r="J120" s="158">
        <f t="shared" si="13"/>
        <v>2083.3333333333335</v>
      </c>
      <c r="K120" s="115">
        <f t="shared" si="20"/>
        <v>208.33333333333334</v>
      </c>
      <c r="M120" s="177">
        <f>SUM(M79,M99,M112)</f>
        <v>61000</v>
      </c>
      <c r="N120" s="134" t="s">
        <v>1138</v>
      </c>
      <c r="O120" s="135">
        <f>M112/16</f>
        <v>1549.4791666666667</v>
      </c>
    </row>
    <row r="121" spans="1:15">
      <c r="A121" s="275">
        <v>118</v>
      </c>
      <c r="B121" s="275" t="s">
        <v>925</v>
      </c>
      <c r="C121" s="276" t="s">
        <v>1335</v>
      </c>
      <c r="D121" s="275">
        <v>10</v>
      </c>
      <c r="E121" s="314">
        <f>D121*60000/3</f>
        <v>200000</v>
      </c>
      <c r="F121" s="277" t="s">
        <v>319</v>
      </c>
      <c r="G121" s="275">
        <f>D121*50000</f>
        <v>500000</v>
      </c>
      <c r="H121" s="114">
        <f t="shared" si="18"/>
        <v>30000000</v>
      </c>
      <c r="I121" s="314">
        <f t="shared" si="19"/>
        <v>125000</v>
      </c>
      <c r="J121" s="158">
        <f t="shared" si="13"/>
        <v>2083.3333333333335</v>
      </c>
      <c r="K121" s="115">
        <f t="shared" si="20"/>
        <v>208.33333333333334</v>
      </c>
      <c r="M121" s="315" t="s">
        <v>1762</v>
      </c>
      <c r="N121" s="134" t="s">
        <v>1137</v>
      </c>
      <c r="O121" s="135">
        <f>M112/24</f>
        <v>1032.9861111111111</v>
      </c>
    </row>
    <row r="122" spans="1:15">
      <c r="A122" s="127">
        <v>119</v>
      </c>
      <c r="B122" s="127" t="s">
        <v>926</v>
      </c>
      <c r="C122" s="274" t="s">
        <v>1372</v>
      </c>
      <c r="D122" s="268">
        <v>1</v>
      </c>
      <c r="E122" s="312">
        <f>D122*400000/3</f>
        <v>133333.33333333334</v>
      </c>
      <c r="F122" s="128" t="s">
        <v>319</v>
      </c>
      <c r="G122" s="127">
        <f>D122*450000</f>
        <v>450000</v>
      </c>
      <c r="H122" s="114">
        <f t="shared" si="18"/>
        <v>27000000</v>
      </c>
      <c r="I122" s="312">
        <f t="shared" si="19"/>
        <v>112500</v>
      </c>
      <c r="J122" s="158">
        <f t="shared" si="13"/>
        <v>1875</v>
      </c>
      <c r="K122" s="115">
        <f t="shared" si="20"/>
        <v>1875</v>
      </c>
      <c r="M122" s="177">
        <f>SUM(M77,M97,M110)</f>
        <v>2541.666666666667</v>
      </c>
      <c r="N122" s="136" t="s">
        <v>1134</v>
      </c>
      <c r="O122" s="137">
        <f>M110/3</f>
        <v>344.3287037037037</v>
      </c>
    </row>
    <row r="123" spans="1:15">
      <c r="A123" s="275">
        <v>120</v>
      </c>
      <c r="B123" s="320" t="s">
        <v>927</v>
      </c>
      <c r="C123" s="337" t="s">
        <v>1436</v>
      </c>
      <c r="D123" s="275">
        <v>5</v>
      </c>
      <c r="E123" s="314">
        <f>D123*110000/3</f>
        <v>183333.33333333334</v>
      </c>
      <c r="F123" s="277" t="s">
        <v>319</v>
      </c>
      <c r="G123" s="275">
        <f>D123*100000</f>
        <v>500000</v>
      </c>
      <c r="H123" s="114">
        <f t="shared" si="18"/>
        <v>30000000</v>
      </c>
      <c r="I123" s="314">
        <f t="shared" si="19"/>
        <v>125000</v>
      </c>
      <c r="J123" s="158">
        <f t="shared" si="13"/>
        <v>2083.3333333333335</v>
      </c>
      <c r="K123" s="115">
        <f t="shared" si="20"/>
        <v>416.66666666666669</v>
      </c>
      <c r="M123" s="316" t="s">
        <v>1761</v>
      </c>
      <c r="N123" s="136" t="s">
        <v>1135</v>
      </c>
      <c r="O123" s="138">
        <f>M110/5</f>
        <v>206.59722222222223</v>
      </c>
    </row>
    <row r="124" spans="1:15">
      <c r="A124" s="275">
        <v>121</v>
      </c>
      <c r="B124" s="320" t="s">
        <v>928</v>
      </c>
      <c r="C124" s="337" t="s">
        <v>1437</v>
      </c>
      <c r="D124" s="275">
        <v>5</v>
      </c>
      <c r="E124" s="314">
        <f>D124*100000/3</f>
        <v>166666.66666666666</v>
      </c>
      <c r="F124" s="277" t="s">
        <v>319</v>
      </c>
      <c r="G124" s="275">
        <f>D124*90000</f>
        <v>450000</v>
      </c>
      <c r="H124" s="114">
        <f t="shared" si="18"/>
        <v>27000000</v>
      </c>
      <c r="I124" s="314">
        <f t="shared" si="19"/>
        <v>112500</v>
      </c>
      <c r="J124" s="158">
        <f t="shared" si="13"/>
        <v>1875</v>
      </c>
      <c r="K124" s="115">
        <f t="shared" si="20"/>
        <v>375</v>
      </c>
      <c r="M124" s="177">
        <f>SUM(M84,M104,M117)</f>
        <v>5310000</v>
      </c>
      <c r="N124" s="136" t="s">
        <v>1136</v>
      </c>
      <c r="O124" s="138">
        <f>M110/7</f>
        <v>147.56944444444443</v>
      </c>
    </row>
    <row r="125" spans="1:15">
      <c r="A125" s="127">
        <v>122</v>
      </c>
      <c r="B125" s="127" t="s">
        <v>42</v>
      </c>
      <c r="C125" s="274" t="s">
        <v>1358</v>
      </c>
      <c r="D125" s="268">
        <v>1</v>
      </c>
      <c r="E125" s="312">
        <f>D125*450000/3</f>
        <v>150000</v>
      </c>
      <c r="F125" s="128" t="s">
        <v>319</v>
      </c>
      <c r="G125" s="127">
        <f>D125*500000</f>
        <v>500000</v>
      </c>
      <c r="H125" s="114">
        <f t="shared" si="18"/>
        <v>30000000</v>
      </c>
      <c r="I125" s="312">
        <f t="shared" si="19"/>
        <v>125000</v>
      </c>
      <c r="J125" s="158">
        <f t="shared" si="13"/>
        <v>2083.3333333333335</v>
      </c>
      <c r="K125" s="115">
        <f t="shared" si="20"/>
        <v>2083.3333333333335</v>
      </c>
    </row>
    <row r="126" spans="1:15">
      <c r="A126" s="275">
        <v>123</v>
      </c>
      <c r="B126" s="320" t="s">
        <v>929</v>
      </c>
      <c r="C126" s="337" t="s">
        <v>1431</v>
      </c>
      <c r="D126" s="275">
        <v>10</v>
      </c>
      <c r="E126" s="314">
        <f>D126*45000/3</f>
        <v>150000</v>
      </c>
      <c r="F126" s="277" t="s">
        <v>319</v>
      </c>
      <c r="G126" s="275">
        <f>D126*40000</f>
        <v>400000</v>
      </c>
      <c r="H126" s="114">
        <f t="shared" si="18"/>
        <v>24000000</v>
      </c>
      <c r="I126" s="314">
        <f t="shared" si="19"/>
        <v>100000</v>
      </c>
      <c r="J126" s="158">
        <f t="shared" si="13"/>
        <v>1666.6666666666667</v>
      </c>
      <c r="K126" s="115">
        <f t="shared" si="20"/>
        <v>166.66666666666669</v>
      </c>
      <c r="N126" s="114" t="s">
        <v>1127</v>
      </c>
      <c r="O126" s="121" t="s">
        <v>1589</v>
      </c>
    </row>
    <row r="127" spans="1:15">
      <c r="A127" s="275">
        <v>124</v>
      </c>
      <c r="B127" s="320" t="s">
        <v>930</v>
      </c>
      <c r="C127" s="337" t="s">
        <v>1432</v>
      </c>
      <c r="D127" s="275">
        <v>10</v>
      </c>
      <c r="E127" s="314">
        <f>D127*40000/3</f>
        <v>133333.33333333334</v>
      </c>
      <c r="F127" s="277" t="s">
        <v>319</v>
      </c>
      <c r="G127" s="275">
        <f>D127*38000</f>
        <v>380000</v>
      </c>
      <c r="H127" s="114">
        <f t="shared" si="18"/>
        <v>22800000</v>
      </c>
      <c r="I127" s="314">
        <f t="shared" si="19"/>
        <v>95000</v>
      </c>
      <c r="J127" s="158">
        <f t="shared" si="13"/>
        <v>1583.3333333333333</v>
      </c>
      <c r="K127" s="115">
        <f t="shared" si="20"/>
        <v>158.33333333333331</v>
      </c>
      <c r="N127" s="119" t="s">
        <v>1121</v>
      </c>
      <c r="O127" s="120">
        <f>M141</f>
        <v>2327500</v>
      </c>
    </row>
    <row r="128" spans="1:15">
      <c r="A128" s="275">
        <v>125</v>
      </c>
      <c r="B128" s="320" t="s">
        <v>931</v>
      </c>
      <c r="C128" s="337" t="s">
        <v>1433</v>
      </c>
      <c r="D128" s="275">
        <v>10</v>
      </c>
      <c r="E128" s="314">
        <f>D128*35000/3</f>
        <v>116666.66666666667</v>
      </c>
      <c r="F128" s="277" t="s">
        <v>319</v>
      </c>
      <c r="G128" s="275">
        <f>D128*36000</f>
        <v>360000</v>
      </c>
      <c r="H128" s="114">
        <f t="shared" si="18"/>
        <v>21600000</v>
      </c>
      <c r="I128" s="314">
        <f t="shared" si="19"/>
        <v>90000</v>
      </c>
      <c r="J128" s="158">
        <f t="shared" si="13"/>
        <v>1500</v>
      </c>
      <c r="K128" s="115">
        <f t="shared" si="20"/>
        <v>150</v>
      </c>
      <c r="N128" s="119" t="s">
        <v>1140</v>
      </c>
      <c r="O128" s="120">
        <f>M141/3</f>
        <v>775833.33333333337</v>
      </c>
    </row>
    <row r="129" spans="1:15">
      <c r="A129" s="275">
        <v>126</v>
      </c>
      <c r="B129" s="320" t="s">
        <v>932</v>
      </c>
      <c r="C129" s="337" t="s">
        <v>1435</v>
      </c>
      <c r="D129" s="275">
        <v>10</v>
      </c>
      <c r="E129" s="314">
        <f>D129*30000/3</f>
        <v>100000</v>
      </c>
      <c r="F129" s="277" t="s">
        <v>319</v>
      </c>
      <c r="G129" s="275">
        <f>D129*34000</f>
        <v>340000</v>
      </c>
      <c r="H129" s="114">
        <f t="shared" si="18"/>
        <v>20400000</v>
      </c>
      <c r="I129" s="314">
        <f t="shared" si="19"/>
        <v>85000</v>
      </c>
      <c r="J129" s="158">
        <f t="shared" si="13"/>
        <v>1416.6666666666667</v>
      </c>
      <c r="K129" s="115">
        <f t="shared" si="20"/>
        <v>141.66666666666669</v>
      </c>
      <c r="N129" s="119" t="s">
        <v>1122</v>
      </c>
      <c r="O129" s="120">
        <f>M141/5</f>
        <v>465500</v>
      </c>
    </row>
    <row r="130" spans="1:15">
      <c r="A130" s="275">
        <v>127</v>
      </c>
      <c r="B130" s="320" t="s">
        <v>933</v>
      </c>
      <c r="C130" s="337" t="s">
        <v>1434</v>
      </c>
      <c r="D130" s="275">
        <v>10</v>
      </c>
      <c r="E130" s="314">
        <f>D130*25000/3</f>
        <v>83333.333333333328</v>
      </c>
      <c r="F130" s="277" t="s">
        <v>319</v>
      </c>
      <c r="G130" s="275">
        <f>D130*32000</f>
        <v>320000</v>
      </c>
      <c r="H130" s="114">
        <f t="shared" si="18"/>
        <v>19200000</v>
      </c>
      <c r="I130" s="314">
        <f t="shared" si="19"/>
        <v>80000</v>
      </c>
      <c r="J130" s="158">
        <f t="shared" si="13"/>
        <v>1333.3333333333333</v>
      </c>
      <c r="K130" s="115">
        <f t="shared" si="20"/>
        <v>133.33333333333331</v>
      </c>
      <c r="N130" s="122" t="s">
        <v>1141</v>
      </c>
      <c r="O130" s="123">
        <f>M141/10</f>
        <v>232750</v>
      </c>
    </row>
    <row r="131" spans="1:15">
      <c r="A131" s="127">
        <v>128</v>
      </c>
      <c r="B131" s="127" t="s">
        <v>934</v>
      </c>
      <c r="C131" s="274" t="s">
        <v>1547</v>
      </c>
      <c r="D131" s="127">
        <v>5</v>
      </c>
      <c r="E131" s="312">
        <f>D131*120000/3</f>
        <v>200000</v>
      </c>
      <c r="F131" s="128" t="s">
        <v>319</v>
      </c>
      <c r="G131" s="127">
        <f>D131*100000</f>
        <v>500000</v>
      </c>
      <c r="H131" s="114">
        <f t="shared" si="18"/>
        <v>30000000</v>
      </c>
      <c r="I131" s="312">
        <f t="shared" si="19"/>
        <v>125000</v>
      </c>
      <c r="J131" s="158">
        <f t="shared" si="13"/>
        <v>2083.3333333333335</v>
      </c>
      <c r="K131" s="115">
        <f t="shared" si="20"/>
        <v>416.66666666666669</v>
      </c>
      <c r="N131" s="122" t="s">
        <v>1123</v>
      </c>
      <c r="O131" s="123">
        <f>M141/15</f>
        <v>155166.66666666666</v>
      </c>
    </row>
    <row r="132" spans="1:15">
      <c r="A132" s="127">
        <v>129</v>
      </c>
      <c r="B132" s="127" t="s">
        <v>935</v>
      </c>
      <c r="C132" s="274" t="s">
        <v>2223</v>
      </c>
      <c r="D132" s="127">
        <v>5</v>
      </c>
      <c r="E132" s="312">
        <f>D132*120000/3</f>
        <v>200000</v>
      </c>
      <c r="F132" s="128" t="s">
        <v>319</v>
      </c>
      <c r="G132" s="127">
        <f>D132*100000</f>
        <v>500000</v>
      </c>
      <c r="H132" s="114">
        <f t="shared" si="18"/>
        <v>30000000</v>
      </c>
      <c r="I132" s="312">
        <f t="shared" si="19"/>
        <v>125000</v>
      </c>
      <c r="J132" s="158">
        <f t="shared" ref="J132:J174" si="21">I132/60</f>
        <v>2083.3333333333335</v>
      </c>
      <c r="K132" s="115">
        <f t="shared" si="20"/>
        <v>416.66666666666669</v>
      </c>
      <c r="N132" s="122" t="s">
        <v>1124</v>
      </c>
      <c r="O132" s="123">
        <f>M141/30</f>
        <v>77583.333333333328</v>
      </c>
    </row>
    <row r="133" spans="1:15">
      <c r="A133" s="127">
        <v>130</v>
      </c>
      <c r="B133" s="127" t="s">
        <v>43</v>
      </c>
      <c r="C133" s="274" t="s">
        <v>2224</v>
      </c>
      <c r="D133" s="127">
        <v>5</v>
      </c>
      <c r="E133" s="312">
        <f>D133*120000/3</f>
        <v>200000</v>
      </c>
      <c r="F133" s="128" t="s">
        <v>319</v>
      </c>
      <c r="G133" s="127">
        <f>D133*100000</f>
        <v>500000</v>
      </c>
      <c r="H133" s="114">
        <f t="shared" si="18"/>
        <v>30000000</v>
      </c>
      <c r="I133" s="312">
        <f t="shared" si="19"/>
        <v>125000</v>
      </c>
      <c r="J133" s="158">
        <f t="shared" si="21"/>
        <v>2083.3333333333335</v>
      </c>
      <c r="K133" s="115">
        <f t="shared" si="20"/>
        <v>416.66666666666669</v>
      </c>
      <c r="N133" s="125" t="s">
        <v>1142</v>
      </c>
      <c r="O133" s="126">
        <f>M139/1</f>
        <v>38791.666666666657</v>
      </c>
    </row>
    <row r="134" spans="1:15">
      <c r="A134" s="275">
        <v>131</v>
      </c>
      <c r="B134" s="275" t="s">
        <v>936</v>
      </c>
      <c r="C134" s="276" t="s">
        <v>1322</v>
      </c>
      <c r="D134" s="275">
        <v>3</v>
      </c>
      <c r="E134" s="314">
        <f>D134*200000/3</f>
        <v>200000</v>
      </c>
      <c r="F134" s="277" t="s">
        <v>319</v>
      </c>
      <c r="G134" s="275">
        <f>D134*170000</f>
        <v>510000</v>
      </c>
      <c r="H134" s="114">
        <f t="shared" si="18"/>
        <v>30600000</v>
      </c>
      <c r="I134" s="314">
        <f t="shared" si="19"/>
        <v>127500</v>
      </c>
      <c r="J134" s="158">
        <f t="shared" si="21"/>
        <v>2125</v>
      </c>
      <c r="K134" s="115">
        <f t="shared" si="20"/>
        <v>708.33333333333337</v>
      </c>
      <c r="N134" s="125" t="s">
        <v>1143</v>
      </c>
      <c r="O134" s="126">
        <f>M139/2</f>
        <v>19395.833333333328</v>
      </c>
    </row>
    <row r="135" spans="1:15">
      <c r="A135" s="127">
        <v>132</v>
      </c>
      <c r="B135" s="127" t="s">
        <v>937</v>
      </c>
      <c r="C135" s="274" t="s">
        <v>1330</v>
      </c>
      <c r="D135" s="127">
        <v>10</v>
      </c>
      <c r="E135" s="312">
        <f>D135*65000/3</f>
        <v>216666.66666666666</v>
      </c>
      <c r="F135" s="128" t="s">
        <v>319</v>
      </c>
      <c r="G135" s="127">
        <f>D135*55000</f>
        <v>550000</v>
      </c>
      <c r="H135" s="114">
        <f t="shared" si="18"/>
        <v>33000000</v>
      </c>
      <c r="I135" s="312">
        <f t="shared" si="19"/>
        <v>137500</v>
      </c>
      <c r="J135" s="158">
        <f t="shared" si="21"/>
        <v>2291.6666666666665</v>
      </c>
      <c r="K135" s="115">
        <f t="shared" si="20"/>
        <v>229.16666666666666</v>
      </c>
      <c r="M135" s="128" t="s">
        <v>1836</v>
      </c>
      <c r="N135" s="125" t="s">
        <v>1125</v>
      </c>
      <c r="O135" s="126">
        <f>M139/3</f>
        <v>12930.555555555553</v>
      </c>
    </row>
    <row r="136" spans="1:15">
      <c r="A136" s="127">
        <v>133</v>
      </c>
      <c r="B136" s="127" t="s">
        <v>938</v>
      </c>
      <c r="C136" s="274" t="s">
        <v>2225</v>
      </c>
      <c r="D136" s="127">
        <v>10</v>
      </c>
      <c r="E136" s="312">
        <f>D136*65000/3</f>
        <v>216666.66666666666</v>
      </c>
      <c r="F136" s="128" t="s">
        <v>319</v>
      </c>
      <c r="G136" s="127">
        <f>D136*55000</f>
        <v>550000</v>
      </c>
      <c r="H136" s="114">
        <f t="shared" si="18"/>
        <v>33000000</v>
      </c>
      <c r="I136" s="312">
        <f t="shared" si="19"/>
        <v>137500</v>
      </c>
      <c r="J136" s="158">
        <f t="shared" si="21"/>
        <v>2291.6666666666665</v>
      </c>
      <c r="K136" s="115">
        <f t="shared" si="20"/>
        <v>229.16666666666666</v>
      </c>
      <c r="M136" s="129" t="s">
        <v>1118</v>
      </c>
      <c r="N136" s="130" t="s">
        <v>1144</v>
      </c>
      <c r="O136" s="131">
        <f>M139/5</f>
        <v>7758.3333333333312</v>
      </c>
    </row>
    <row r="137" spans="1:15">
      <c r="A137" s="127">
        <v>134</v>
      </c>
      <c r="B137" s="127" t="s">
        <v>939</v>
      </c>
      <c r="C137" s="274" t="s">
        <v>2226</v>
      </c>
      <c r="D137" s="127">
        <v>10</v>
      </c>
      <c r="E137" s="312">
        <f>D137*65000/3</f>
        <v>216666.66666666666</v>
      </c>
      <c r="F137" s="128" t="s">
        <v>319</v>
      </c>
      <c r="G137" s="127">
        <f>D137*55000</f>
        <v>550000</v>
      </c>
      <c r="H137" s="114">
        <f t="shared" si="18"/>
        <v>33000000</v>
      </c>
      <c r="I137" s="312">
        <f t="shared" si="19"/>
        <v>137500</v>
      </c>
      <c r="J137" s="158">
        <f t="shared" si="21"/>
        <v>2291.6666666666665</v>
      </c>
      <c r="K137" s="115">
        <f t="shared" si="20"/>
        <v>229.16666666666666</v>
      </c>
      <c r="M137" s="132">
        <f>M139/24</f>
        <v>1616.3194444444441</v>
      </c>
      <c r="N137" s="130" t="s">
        <v>1145</v>
      </c>
      <c r="O137" s="131">
        <f>M139/7</f>
        <v>5541.6666666666652</v>
      </c>
    </row>
    <row r="138" spans="1:15">
      <c r="A138" s="264">
        <v>135</v>
      </c>
      <c r="B138" s="264" t="s">
        <v>44</v>
      </c>
      <c r="C138" s="301" t="s">
        <v>1547</v>
      </c>
      <c r="D138" s="264">
        <v>3</v>
      </c>
      <c r="E138" s="264">
        <f>D138*250000/3</f>
        <v>250000</v>
      </c>
      <c r="F138" s="302" t="s">
        <v>319</v>
      </c>
      <c r="G138" s="264">
        <f>D138*180000</f>
        <v>540000</v>
      </c>
      <c r="H138" s="114">
        <f t="shared" si="18"/>
        <v>32400000</v>
      </c>
      <c r="I138" s="317">
        <f t="shared" si="19"/>
        <v>135000</v>
      </c>
      <c r="J138" s="158">
        <f t="shared" si="21"/>
        <v>2250</v>
      </c>
      <c r="K138" s="115">
        <f t="shared" si="20"/>
        <v>750</v>
      </c>
      <c r="M138" s="129" t="s">
        <v>1117</v>
      </c>
      <c r="N138" s="130" t="s">
        <v>1146</v>
      </c>
      <c r="O138" s="131">
        <f>M139/9</f>
        <v>4310.1851851851843</v>
      </c>
    </row>
    <row r="139" spans="1:15">
      <c r="A139" s="303">
        <v>136</v>
      </c>
      <c r="B139" s="303" t="s">
        <v>940</v>
      </c>
      <c r="C139" s="304" t="s">
        <v>1330</v>
      </c>
      <c r="D139" s="303">
        <v>7</v>
      </c>
      <c r="E139" s="303">
        <f>D139*110000/3</f>
        <v>256666.66666666666</v>
      </c>
      <c r="F139" s="305" t="s">
        <v>319</v>
      </c>
      <c r="G139" s="303">
        <f>D139*80000</f>
        <v>560000</v>
      </c>
      <c r="H139" s="114">
        <f t="shared" si="18"/>
        <v>33600000</v>
      </c>
      <c r="I139" s="318">
        <f t="shared" si="19"/>
        <v>140000</v>
      </c>
      <c r="J139" s="158">
        <f t="shared" si="21"/>
        <v>2333.3333333333335</v>
      </c>
      <c r="K139" s="115">
        <f t="shared" si="20"/>
        <v>333.33333333333337</v>
      </c>
      <c r="M139" s="177">
        <f>SUM(J118:J137)</f>
        <v>38791.666666666657</v>
      </c>
      <c r="N139" s="134" t="s">
        <v>1139</v>
      </c>
      <c r="O139" s="135">
        <f>M139/12</f>
        <v>3232.6388888888882</v>
      </c>
    </row>
    <row r="140" spans="1:15">
      <c r="A140" s="303">
        <v>137</v>
      </c>
      <c r="B140" s="303" t="s">
        <v>941</v>
      </c>
      <c r="C140" s="304" t="s">
        <v>1329</v>
      </c>
      <c r="D140" s="303">
        <v>7</v>
      </c>
      <c r="E140" s="303">
        <f>D140*110000/3</f>
        <v>256666.66666666666</v>
      </c>
      <c r="F140" s="305" t="s">
        <v>319</v>
      </c>
      <c r="G140" s="303">
        <f>D140*80000</f>
        <v>560000</v>
      </c>
      <c r="H140" s="114">
        <f t="shared" si="18"/>
        <v>33600000</v>
      </c>
      <c r="I140" s="318">
        <f t="shared" si="19"/>
        <v>140000</v>
      </c>
      <c r="J140" s="158">
        <f t="shared" si="21"/>
        <v>2333.3333333333335</v>
      </c>
      <c r="K140" s="115">
        <f t="shared" si="20"/>
        <v>333.33333333333337</v>
      </c>
      <c r="M140" s="129" t="s">
        <v>1119</v>
      </c>
      <c r="N140" s="134" t="s">
        <v>1138</v>
      </c>
      <c r="O140" s="135">
        <f>M139/16</f>
        <v>2424.4791666666661</v>
      </c>
    </row>
    <row r="141" spans="1:15">
      <c r="A141" s="264">
        <v>138</v>
      </c>
      <c r="B141" s="264" t="s">
        <v>942</v>
      </c>
      <c r="C141" s="301" t="s">
        <v>1354</v>
      </c>
      <c r="D141" s="268">
        <v>1</v>
      </c>
      <c r="E141" s="264">
        <f>D141*500000/3</f>
        <v>166666.66666666666</v>
      </c>
      <c r="F141" s="302" t="s">
        <v>319</v>
      </c>
      <c r="G141" s="264">
        <f>D141*550000</f>
        <v>550000</v>
      </c>
      <c r="H141" s="114">
        <f t="shared" si="18"/>
        <v>33000000</v>
      </c>
      <c r="I141" s="317">
        <f t="shared" si="19"/>
        <v>137500</v>
      </c>
      <c r="J141" s="158">
        <f t="shared" si="21"/>
        <v>2291.6666666666665</v>
      </c>
      <c r="K141" s="115">
        <f t="shared" si="20"/>
        <v>2291.6666666666665</v>
      </c>
      <c r="M141" s="177">
        <f>SUM(I118:I137)</f>
        <v>2327500</v>
      </c>
      <c r="N141" s="134" t="s">
        <v>1137</v>
      </c>
      <c r="O141" s="135">
        <f>M139/24</f>
        <v>1616.3194444444441</v>
      </c>
    </row>
    <row r="142" spans="1:15">
      <c r="A142" s="303">
        <v>139</v>
      </c>
      <c r="B142" s="303" t="s">
        <v>943</v>
      </c>
      <c r="C142" s="304" t="s">
        <v>1346</v>
      </c>
      <c r="D142" s="303">
        <v>10</v>
      </c>
      <c r="E142" s="303">
        <f>D142*80000/3</f>
        <v>266666.66666666669</v>
      </c>
      <c r="F142" s="305" t="s">
        <v>319</v>
      </c>
      <c r="G142" s="303">
        <f>D142*60000</f>
        <v>600000</v>
      </c>
      <c r="H142" s="114">
        <f t="shared" si="18"/>
        <v>36000000</v>
      </c>
      <c r="I142" s="318">
        <f t="shared" si="19"/>
        <v>150000</v>
      </c>
      <c r="J142" s="158">
        <f t="shared" si="21"/>
        <v>2500</v>
      </c>
      <c r="K142" s="115">
        <f t="shared" si="20"/>
        <v>250</v>
      </c>
      <c r="N142" s="136" t="s">
        <v>1134</v>
      </c>
      <c r="O142" s="137">
        <f>M137/3</f>
        <v>538.77314814814804</v>
      </c>
    </row>
    <row r="143" spans="1:15">
      <c r="A143" s="303">
        <v>140</v>
      </c>
      <c r="B143" s="303" t="s">
        <v>944</v>
      </c>
      <c r="C143" s="304" t="s">
        <v>1347</v>
      </c>
      <c r="D143" s="303">
        <v>10</v>
      </c>
      <c r="E143" s="303">
        <f>D143*80000/3</f>
        <v>266666.66666666669</v>
      </c>
      <c r="F143" s="305" t="s">
        <v>319</v>
      </c>
      <c r="G143" s="303">
        <f>D143*60000</f>
        <v>600000</v>
      </c>
      <c r="H143" s="114">
        <f t="shared" si="18"/>
        <v>36000000</v>
      </c>
      <c r="I143" s="318">
        <f t="shared" si="19"/>
        <v>150000</v>
      </c>
      <c r="J143" s="158">
        <f t="shared" si="21"/>
        <v>2500</v>
      </c>
      <c r="K143" s="115">
        <f t="shared" si="20"/>
        <v>250</v>
      </c>
      <c r="M143" s="128" t="s">
        <v>1116</v>
      </c>
      <c r="N143" s="136" t="s">
        <v>1135</v>
      </c>
      <c r="O143" s="138">
        <f>M137/5</f>
        <v>323.2638888888888</v>
      </c>
    </row>
    <row r="144" spans="1:15">
      <c r="A144" s="303">
        <v>141</v>
      </c>
      <c r="B144" s="303" t="s">
        <v>945</v>
      </c>
      <c r="C144" s="304" t="s">
        <v>1348</v>
      </c>
      <c r="D144" s="303">
        <v>10</v>
      </c>
      <c r="E144" s="303">
        <f>D144*80000/3</f>
        <v>266666.66666666669</v>
      </c>
      <c r="F144" s="305" t="s">
        <v>319</v>
      </c>
      <c r="G144" s="303">
        <f>D144*60000</f>
        <v>600000</v>
      </c>
      <c r="H144" s="114">
        <f t="shared" si="18"/>
        <v>36000000</v>
      </c>
      <c r="I144" s="318">
        <f t="shared" si="19"/>
        <v>150000</v>
      </c>
      <c r="J144" s="158">
        <f t="shared" si="21"/>
        <v>2500</v>
      </c>
      <c r="K144" s="115">
        <f t="shared" si="20"/>
        <v>250</v>
      </c>
      <c r="M144" s="177">
        <f>SUM(E118:E137)</f>
        <v>3416666.6666666665</v>
      </c>
      <c r="N144" s="136" t="s">
        <v>1136</v>
      </c>
      <c r="O144" s="138">
        <f>M137/7</f>
        <v>230.90277777777774</v>
      </c>
    </row>
    <row r="145" spans="1:15">
      <c r="A145" s="303">
        <v>142</v>
      </c>
      <c r="B145" s="303" t="s">
        <v>946</v>
      </c>
      <c r="C145" s="304" t="s">
        <v>1349</v>
      </c>
      <c r="D145" s="303">
        <v>10</v>
      </c>
      <c r="E145" s="303">
        <f>D145*80000/3</f>
        <v>266666.66666666669</v>
      </c>
      <c r="F145" s="305" t="s">
        <v>319</v>
      </c>
      <c r="G145" s="303">
        <f>D145*60000</f>
        <v>600000</v>
      </c>
      <c r="H145" s="114">
        <f t="shared" si="18"/>
        <v>36000000</v>
      </c>
      <c r="I145" s="318">
        <f t="shared" si="19"/>
        <v>150000</v>
      </c>
      <c r="J145" s="158">
        <f t="shared" si="21"/>
        <v>2500</v>
      </c>
      <c r="K145" s="115">
        <f t="shared" si="20"/>
        <v>250</v>
      </c>
    </row>
    <row r="146" spans="1:15">
      <c r="A146" s="264">
        <v>143</v>
      </c>
      <c r="B146" s="264" t="s">
        <v>47</v>
      </c>
      <c r="C146" s="301" t="s">
        <v>1356</v>
      </c>
      <c r="D146" s="264">
        <v>3</v>
      </c>
      <c r="E146" s="264">
        <f>D146*280000/3</f>
        <v>280000</v>
      </c>
      <c r="F146" s="302" t="s">
        <v>319</v>
      </c>
      <c r="G146" s="264">
        <f>D146*200000</f>
        <v>600000</v>
      </c>
      <c r="H146" s="114">
        <f t="shared" si="18"/>
        <v>36000000</v>
      </c>
      <c r="I146" s="317">
        <f t="shared" si="19"/>
        <v>150000</v>
      </c>
      <c r="J146" s="158">
        <f t="shared" si="21"/>
        <v>2500</v>
      </c>
      <c r="K146" s="115">
        <f t="shared" si="20"/>
        <v>833.33333333333337</v>
      </c>
      <c r="N146" s="114" t="s">
        <v>1127</v>
      </c>
      <c r="O146" s="121" t="s">
        <v>1758</v>
      </c>
    </row>
    <row r="147" spans="1:15">
      <c r="A147" s="303">
        <v>144</v>
      </c>
      <c r="B147" s="303" t="s">
        <v>947</v>
      </c>
      <c r="C147" s="304" t="s">
        <v>1345</v>
      </c>
      <c r="D147" s="303">
        <v>10</v>
      </c>
      <c r="E147" s="303">
        <f>D147*90000/3</f>
        <v>300000</v>
      </c>
      <c r="F147" s="305" t="s">
        <v>319</v>
      </c>
      <c r="G147" s="303">
        <f>D147*70000</f>
        <v>700000</v>
      </c>
      <c r="H147" s="114">
        <f t="shared" si="18"/>
        <v>42000000</v>
      </c>
      <c r="I147" s="318">
        <f t="shared" si="19"/>
        <v>175000</v>
      </c>
      <c r="J147" s="158">
        <f t="shared" si="21"/>
        <v>2916.6666666666665</v>
      </c>
      <c r="K147" s="115">
        <f t="shared" si="20"/>
        <v>291.66666666666663</v>
      </c>
      <c r="N147" s="119" t="s">
        <v>1121</v>
      </c>
      <c r="O147" s="120">
        <f>M161</f>
        <v>2177500</v>
      </c>
    </row>
    <row r="148" spans="1:15">
      <c r="A148" s="303">
        <v>145</v>
      </c>
      <c r="B148" s="303" t="s">
        <v>48</v>
      </c>
      <c r="C148" s="304" t="s">
        <v>1330</v>
      </c>
      <c r="D148" s="303">
        <v>10</v>
      </c>
      <c r="E148" s="303">
        <f>D148*90000/3</f>
        <v>300000</v>
      </c>
      <c r="F148" s="305" t="s">
        <v>319</v>
      </c>
      <c r="G148" s="303">
        <f>D148*70000</f>
        <v>700000</v>
      </c>
      <c r="H148" s="114">
        <f t="shared" si="18"/>
        <v>42000000</v>
      </c>
      <c r="I148" s="318">
        <f t="shared" si="19"/>
        <v>175000</v>
      </c>
      <c r="J148" s="158">
        <f t="shared" si="21"/>
        <v>2916.6666666666665</v>
      </c>
      <c r="K148" s="115">
        <f t="shared" si="20"/>
        <v>291.66666666666663</v>
      </c>
      <c r="N148" s="119" t="s">
        <v>1140</v>
      </c>
      <c r="O148" s="120">
        <f>M161/3</f>
        <v>725833.33333333337</v>
      </c>
    </row>
    <row r="149" spans="1:15">
      <c r="A149" s="303">
        <v>146</v>
      </c>
      <c r="B149" s="303" t="s">
        <v>948</v>
      </c>
      <c r="C149" s="304" t="s">
        <v>1329</v>
      </c>
      <c r="D149" s="303">
        <v>10</v>
      </c>
      <c r="E149" s="303">
        <f>D149*90000/3</f>
        <v>300000</v>
      </c>
      <c r="F149" s="305" t="s">
        <v>319</v>
      </c>
      <c r="G149" s="303">
        <f>D149*70000</f>
        <v>700000</v>
      </c>
      <c r="H149" s="114">
        <f t="shared" si="18"/>
        <v>42000000</v>
      </c>
      <c r="I149" s="318">
        <f t="shared" si="19"/>
        <v>175000</v>
      </c>
      <c r="J149" s="158">
        <f t="shared" si="21"/>
        <v>2916.6666666666665</v>
      </c>
      <c r="K149" s="115">
        <f t="shared" si="20"/>
        <v>291.66666666666663</v>
      </c>
      <c r="N149" s="119" t="s">
        <v>1122</v>
      </c>
      <c r="O149" s="120">
        <f>M161/5</f>
        <v>435500</v>
      </c>
    </row>
    <row r="150" spans="1:15">
      <c r="A150" s="264">
        <v>147</v>
      </c>
      <c r="B150" s="264" t="s">
        <v>949</v>
      </c>
      <c r="C150" s="301" t="s">
        <v>1522</v>
      </c>
      <c r="D150" s="264">
        <v>7</v>
      </c>
      <c r="E150" s="264">
        <f>D150*150000/3</f>
        <v>350000</v>
      </c>
      <c r="F150" s="302" t="s">
        <v>319</v>
      </c>
      <c r="G150" s="264">
        <f>D150*100000</f>
        <v>700000</v>
      </c>
      <c r="H150" s="114">
        <f t="shared" ref="H150:H174" si="22">G150*60</f>
        <v>42000000</v>
      </c>
      <c r="I150" s="317">
        <f t="shared" ref="I150:I174" si="23">G150/4</f>
        <v>175000</v>
      </c>
      <c r="J150" s="158">
        <f t="shared" si="21"/>
        <v>2916.6666666666665</v>
      </c>
      <c r="K150" s="115">
        <f t="shared" ref="K150:K174" si="24">J150/D150</f>
        <v>416.66666666666663</v>
      </c>
      <c r="N150" s="122" t="s">
        <v>1141</v>
      </c>
      <c r="O150" s="123">
        <f>M161/10</f>
        <v>217750</v>
      </c>
    </row>
    <row r="151" spans="1:15">
      <c r="A151" s="264">
        <v>148</v>
      </c>
      <c r="B151" s="264" t="s">
        <v>950</v>
      </c>
      <c r="C151" s="301" t="s">
        <v>1523</v>
      </c>
      <c r="D151" s="264">
        <v>7</v>
      </c>
      <c r="E151" s="264">
        <f>D151*150000/3</f>
        <v>350000</v>
      </c>
      <c r="F151" s="302" t="s">
        <v>319</v>
      </c>
      <c r="G151" s="264">
        <f>D151*100000</f>
        <v>700000</v>
      </c>
      <c r="H151" s="114">
        <f t="shared" si="22"/>
        <v>42000000</v>
      </c>
      <c r="I151" s="317">
        <f t="shared" si="23"/>
        <v>175000</v>
      </c>
      <c r="J151" s="158">
        <f t="shared" si="21"/>
        <v>2916.6666666666665</v>
      </c>
      <c r="K151" s="115">
        <f t="shared" si="24"/>
        <v>416.66666666666663</v>
      </c>
      <c r="N151" s="122" t="s">
        <v>1123</v>
      </c>
      <c r="O151" s="123">
        <f>M161/15</f>
        <v>145166.66666666666</v>
      </c>
    </row>
    <row r="152" spans="1:15">
      <c r="A152" s="173">
        <v>149</v>
      </c>
      <c r="B152" s="173" t="s">
        <v>749</v>
      </c>
      <c r="C152" s="306" t="s">
        <v>1354</v>
      </c>
      <c r="D152" s="173">
        <v>5</v>
      </c>
      <c r="E152" s="173">
        <f>D152*220000/3</f>
        <v>366666.66666666669</v>
      </c>
      <c r="F152" s="174" t="s">
        <v>319</v>
      </c>
      <c r="G152" s="173">
        <f>D152*130000</f>
        <v>650000</v>
      </c>
      <c r="H152" s="114">
        <f t="shared" si="22"/>
        <v>39000000</v>
      </c>
      <c r="I152" s="186">
        <f t="shared" si="23"/>
        <v>162500</v>
      </c>
      <c r="J152" s="158">
        <f t="shared" si="21"/>
        <v>2708.3333333333335</v>
      </c>
      <c r="K152" s="115">
        <f t="shared" si="24"/>
        <v>541.66666666666674</v>
      </c>
      <c r="N152" s="122" t="s">
        <v>1124</v>
      </c>
      <c r="O152" s="123">
        <f>M161/30</f>
        <v>72583.333333333328</v>
      </c>
    </row>
    <row r="153" spans="1:15">
      <c r="A153" s="307">
        <v>150</v>
      </c>
      <c r="B153" s="307" t="s">
        <v>951</v>
      </c>
      <c r="C153" s="308" t="s">
        <v>1345</v>
      </c>
      <c r="D153" s="307">
        <v>7</v>
      </c>
      <c r="E153" s="307">
        <f>D153*180000/3</f>
        <v>420000</v>
      </c>
      <c r="F153" s="309" t="s">
        <v>319</v>
      </c>
      <c r="G153" s="307">
        <f>D153*110000</f>
        <v>770000</v>
      </c>
      <c r="H153" s="114">
        <f t="shared" si="22"/>
        <v>46200000</v>
      </c>
      <c r="I153" s="319">
        <f t="shared" si="23"/>
        <v>192500</v>
      </c>
      <c r="J153" s="158">
        <f t="shared" si="21"/>
        <v>3208.3333333333335</v>
      </c>
      <c r="K153" s="115">
        <f t="shared" si="24"/>
        <v>458.33333333333337</v>
      </c>
      <c r="N153" s="125" t="s">
        <v>1142</v>
      </c>
      <c r="O153" s="126">
        <f>M159/1</f>
        <v>36291.666666666672</v>
      </c>
    </row>
    <row r="154" spans="1:15">
      <c r="A154" s="307">
        <v>151</v>
      </c>
      <c r="B154" s="307" t="s">
        <v>952</v>
      </c>
      <c r="C154" s="308" t="s">
        <v>1330</v>
      </c>
      <c r="D154" s="307">
        <v>7</v>
      </c>
      <c r="E154" s="307">
        <f>D154*180000/3</f>
        <v>420000</v>
      </c>
      <c r="F154" s="309" t="s">
        <v>319</v>
      </c>
      <c r="G154" s="307">
        <f t="shared" ref="G154:G155" si="25">D154*110000</f>
        <v>770000</v>
      </c>
      <c r="H154" s="114">
        <f t="shared" si="22"/>
        <v>46200000</v>
      </c>
      <c r="I154" s="319">
        <f t="shared" si="23"/>
        <v>192500</v>
      </c>
      <c r="J154" s="158">
        <f t="shared" si="21"/>
        <v>3208.3333333333335</v>
      </c>
      <c r="K154" s="115">
        <f t="shared" si="24"/>
        <v>458.33333333333337</v>
      </c>
      <c r="N154" s="125" t="s">
        <v>1143</v>
      </c>
      <c r="O154" s="126">
        <f>M159/2</f>
        <v>18145.833333333336</v>
      </c>
    </row>
    <row r="155" spans="1:15">
      <c r="A155" s="307">
        <v>152</v>
      </c>
      <c r="B155" s="307" t="s">
        <v>953</v>
      </c>
      <c r="C155" s="308" t="s">
        <v>1547</v>
      </c>
      <c r="D155" s="307">
        <v>7</v>
      </c>
      <c r="E155" s="307">
        <f>D155*180000/3</f>
        <v>420000</v>
      </c>
      <c r="F155" s="309" t="s">
        <v>319</v>
      </c>
      <c r="G155" s="307">
        <f t="shared" si="25"/>
        <v>770000</v>
      </c>
      <c r="H155" s="114">
        <f t="shared" si="22"/>
        <v>46200000</v>
      </c>
      <c r="I155" s="319">
        <f t="shared" si="23"/>
        <v>192500</v>
      </c>
      <c r="J155" s="158">
        <f t="shared" si="21"/>
        <v>3208.3333333333335</v>
      </c>
      <c r="K155" s="115">
        <f t="shared" si="24"/>
        <v>458.33333333333337</v>
      </c>
      <c r="M155" s="128" t="s">
        <v>1836</v>
      </c>
      <c r="N155" s="125" t="s">
        <v>1125</v>
      </c>
      <c r="O155" s="126">
        <f>M159/3</f>
        <v>12097.222222222224</v>
      </c>
    </row>
    <row r="156" spans="1:15">
      <c r="A156" s="173">
        <v>153</v>
      </c>
      <c r="B156" s="173" t="s">
        <v>954</v>
      </c>
      <c r="C156" s="306" t="s">
        <v>1360</v>
      </c>
      <c r="D156" s="173">
        <v>3</v>
      </c>
      <c r="E156" s="173">
        <f>D156*400000/3</f>
        <v>400000</v>
      </c>
      <c r="F156" s="174" t="s">
        <v>319</v>
      </c>
      <c r="G156" s="173">
        <f>D156*270000</f>
        <v>810000</v>
      </c>
      <c r="H156" s="114">
        <f t="shared" si="22"/>
        <v>48600000</v>
      </c>
      <c r="I156" s="186">
        <f t="shared" si="23"/>
        <v>202500</v>
      </c>
      <c r="J156" s="158">
        <f t="shared" si="21"/>
        <v>3375</v>
      </c>
      <c r="K156" s="115">
        <f t="shared" si="24"/>
        <v>1125</v>
      </c>
      <c r="M156" s="129" t="s">
        <v>1118</v>
      </c>
      <c r="N156" s="130" t="s">
        <v>1144</v>
      </c>
      <c r="O156" s="131">
        <f>M159/5</f>
        <v>7258.3333333333339</v>
      </c>
    </row>
    <row r="157" spans="1:15">
      <c r="A157" s="307">
        <v>154</v>
      </c>
      <c r="B157" s="307" t="s">
        <v>955</v>
      </c>
      <c r="C157" s="308" t="s">
        <v>1522</v>
      </c>
      <c r="D157" s="307">
        <v>5</v>
      </c>
      <c r="E157" s="307">
        <f>D157*250000/3</f>
        <v>416666.66666666669</v>
      </c>
      <c r="F157" s="309" t="s">
        <v>319</v>
      </c>
      <c r="G157" s="307">
        <f>D157*170000</f>
        <v>850000</v>
      </c>
      <c r="H157" s="114">
        <f t="shared" si="22"/>
        <v>51000000</v>
      </c>
      <c r="I157" s="319">
        <f t="shared" si="23"/>
        <v>212500</v>
      </c>
      <c r="J157" s="158">
        <f t="shared" si="21"/>
        <v>3541.6666666666665</v>
      </c>
      <c r="K157" s="115">
        <f t="shared" si="24"/>
        <v>708.33333333333326</v>
      </c>
      <c r="M157" s="132">
        <f>M159/24</f>
        <v>1512.1527777777781</v>
      </c>
      <c r="N157" s="130" t="s">
        <v>1145</v>
      </c>
      <c r="O157" s="131">
        <f>M159/7</f>
        <v>5184.5238095238101</v>
      </c>
    </row>
    <row r="158" spans="1:15">
      <c r="A158" s="307">
        <v>155</v>
      </c>
      <c r="B158" s="307" t="s">
        <v>956</v>
      </c>
      <c r="C158" s="308" t="s">
        <v>1523</v>
      </c>
      <c r="D158" s="307">
        <v>5</v>
      </c>
      <c r="E158" s="307">
        <f>D158*250000/3</f>
        <v>416666.66666666669</v>
      </c>
      <c r="F158" s="309" t="s">
        <v>319</v>
      </c>
      <c r="G158" s="307">
        <f>D158*170000</f>
        <v>850000</v>
      </c>
      <c r="H158" s="114">
        <f t="shared" si="22"/>
        <v>51000000</v>
      </c>
      <c r="I158" s="319">
        <f t="shared" si="23"/>
        <v>212500</v>
      </c>
      <c r="J158" s="158">
        <f t="shared" si="21"/>
        <v>3541.6666666666665</v>
      </c>
      <c r="K158" s="115">
        <f t="shared" si="24"/>
        <v>708.33333333333326</v>
      </c>
      <c r="M158" s="129" t="s">
        <v>1117</v>
      </c>
      <c r="N158" s="130" t="s">
        <v>1146</v>
      </c>
      <c r="O158" s="131">
        <f>M159/9</f>
        <v>4032.4074074074078</v>
      </c>
    </row>
    <row r="159" spans="1:15">
      <c r="A159" s="173">
        <v>156</v>
      </c>
      <c r="B159" s="173" t="s">
        <v>54</v>
      </c>
      <c r="C159" s="306" t="s">
        <v>1355</v>
      </c>
      <c r="D159" s="173">
        <v>3</v>
      </c>
      <c r="E159" s="173">
        <f>D159*420000/3</f>
        <v>420000</v>
      </c>
      <c r="F159" s="174" t="s">
        <v>319</v>
      </c>
      <c r="G159" s="173">
        <f>D159*270000</f>
        <v>810000</v>
      </c>
      <c r="H159" s="114">
        <f t="shared" si="22"/>
        <v>48600000</v>
      </c>
      <c r="I159" s="186">
        <f t="shared" si="23"/>
        <v>202500</v>
      </c>
      <c r="J159" s="158">
        <f t="shared" si="21"/>
        <v>3375</v>
      </c>
      <c r="K159" s="115">
        <f t="shared" si="24"/>
        <v>1125</v>
      </c>
      <c r="M159" s="177">
        <f>SUM(J138:J151)</f>
        <v>36291.666666666672</v>
      </c>
      <c r="N159" s="134" t="s">
        <v>1139</v>
      </c>
      <c r="O159" s="135">
        <f>M159/12</f>
        <v>3024.3055555555561</v>
      </c>
    </row>
    <row r="160" spans="1:15">
      <c r="A160" s="307">
        <v>157</v>
      </c>
      <c r="B160" s="307" t="s">
        <v>957</v>
      </c>
      <c r="C160" s="308" t="s">
        <v>1329</v>
      </c>
      <c r="D160" s="307">
        <v>10</v>
      </c>
      <c r="E160" s="307">
        <f>D160*130000/3</f>
        <v>433333.33333333331</v>
      </c>
      <c r="F160" s="309" t="s">
        <v>319</v>
      </c>
      <c r="G160" s="307">
        <f>D160*85000</f>
        <v>850000</v>
      </c>
      <c r="H160" s="114">
        <f t="shared" si="22"/>
        <v>51000000</v>
      </c>
      <c r="I160" s="319">
        <f t="shared" si="23"/>
        <v>212500</v>
      </c>
      <c r="J160" s="158">
        <f t="shared" si="21"/>
        <v>3541.6666666666665</v>
      </c>
      <c r="K160" s="115">
        <f t="shared" si="24"/>
        <v>354.16666666666663</v>
      </c>
      <c r="M160" s="129" t="s">
        <v>1119</v>
      </c>
      <c r="N160" s="134" t="s">
        <v>1138</v>
      </c>
      <c r="O160" s="135">
        <f>M159/16</f>
        <v>2268.229166666667</v>
      </c>
    </row>
    <row r="161" spans="1:15">
      <c r="A161" s="307">
        <v>158</v>
      </c>
      <c r="B161" s="307" t="s">
        <v>958</v>
      </c>
      <c r="C161" s="308" t="s">
        <v>1346</v>
      </c>
      <c r="D161" s="307">
        <v>10</v>
      </c>
      <c r="E161" s="307">
        <f>D161*130000/3</f>
        <v>433333.33333333331</v>
      </c>
      <c r="F161" s="309" t="s">
        <v>319</v>
      </c>
      <c r="G161" s="307">
        <f t="shared" ref="G161:G164" si="26">D161*85000</f>
        <v>850000</v>
      </c>
      <c r="H161" s="114">
        <f t="shared" si="22"/>
        <v>51000000</v>
      </c>
      <c r="I161" s="319">
        <f t="shared" si="23"/>
        <v>212500</v>
      </c>
      <c r="J161" s="158">
        <f t="shared" si="21"/>
        <v>3541.6666666666665</v>
      </c>
      <c r="K161" s="115">
        <f t="shared" si="24"/>
        <v>354.16666666666663</v>
      </c>
      <c r="M161" s="177">
        <f>SUM(I138:I151)</f>
        <v>2177500</v>
      </c>
      <c r="N161" s="134" t="s">
        <v>1137</v>
      </c>
      <c r="O161" s="135">
        <f>M159/24</f>
        <v>1512.1527777777781</v>
      </c>
    </row>
    <row r="162" spans="1:15">
      <c r="A162" s="307">
        <v>159</v>
      </c>
      <c r="B162" s="307" t="s">
        <v>959</v>
      </c>
      <c r="C162" s="308" t="s">
        <v>1347</v>
      </c>
      <c r="D162" s="307">
        <v>10</v>
      </c>
      <c r="E162" s="307">
        <f>D162*130000/3</f>
        <v>433333.33333333331</v>
      </c>
      <c r="F162" s="309" t="s">
        <v>319</v>
      </c>
      <c r="G162" s="307">
        <f t="shared" si="26"/>
        <v>850000</v>
      </c>
      <c r="H162" s="114">
        <f t="shared" si="22"/>
        <v>51000000</v>
      </c>
      <c r="I162" s="319">
        <f t="shared" si="23"/>
        <v>212500</v>
      </c>
      <c r="J162" s="158">
        <f t="shared" si="21"/>
        <v>3541.6666666666665</v>
      </c>
      <c r="K162" s="115">
        <f t="shared" si="24"/>
        <v>354.16666666666663</v>
      </c>
      <c r="N162" s="136" t="s">
        <v>1134</v>
      </c>
      <c r="O162" s="137">
        <f>M157/3</f>
        <v>504.05092592592604</v>
      </c>
    </row>
    <row r="163" spans="1:15">
      <c r="A163" s="307">
        <v>160</v>
      </c>
      <c r="B163" s="307" t="s">
        <v>960</v>
      </c>
      <c r="C163" s="308" t="s">
        <v>1348</v>
      </c>
      <c r="D163" s="307">
        <v>10</v>
      </c>
      <c r="E163" s="307">
        <f>D163*130000/3</f>
        <v>433333.33333333331</v>
      </c>
      <c r="F163" s="309" t="s">
        <v>319</v>
      </c>
      <c r="G163" s="307">
        <f t="shared" si="26"/>
        <v>850000</v>
      </c>
      <c r="H163" s="114">
        <f t="shared" si="22"/>
        <v>51000000</v>
      </c>
      <c r="I163" s="319">
        <f t="shared" si="23"/>
        <v>212500</v>
      </c>
      <c r="J163" s="158">
        <f t="shared" si="21"/>
        <v>3541.6666666666665</v>
      </c>
      <c r="K163" s="115">
        <f t="shared" si="24"/>
        <v>354.16666666666663</v>
      </c>
      <c r="M163" s="128" t="s">
        <v>1116</v>
      </c>
      <c r="N163" s="136" t="s">
        <v>1135</v>
      </c>
      <c r="O163" s="138">
        <f>M157/5</f>
        <v>302.4305555555556</v>
      </c>
    </row>
    <row r="164" spans="1:15">
      <c r="A164" s="307">
        <v>161</v>
      </c>
      <c r="B164" s="307" t="s">
        <v>961</v>
      </c>
      <c r="C164" s="308" t="s">
        <v>1349</v>
      </c>
      <c r="D164" s="307">
        <v>10</v>
      </c>
      <c r="E164" s="307">
        <f>D164*130000/3</f>
        <v>433333.33333333331</v>
      </c>
      <c r="F164" s="309" t="s">
        <v>319</v>
      </c>
      <c r="G164" s="307">
        <f t="shared" si="26"/>
        <v>850000</v>
      </c>
      <c r="H164" s="114">
        <f t="shared" si="22"/>
        <v>51000000</v>
      </c>
      <c r="I164" s="319">
        <f t="shared" si="23"/>
        <v>212500</v>
      </c>
      <c r="J164" s="158">
        <f t="shared" si="21"/>
        <v>3541.6666666666665</v>
      </c>
      <c r="K164" s="115">
        <f t="shared" si="24"/>
        <v>354.16666666666663</v>
      </c>
      <c r="M164" s="177">
        <f>SUM(E138:E151)</f>
        <v>3876666.666666667</v>
      </c>
      <c r="N164" s="136" t="s">
        <v>1136</v>
      </c>
      <c r="O164" s="138">
        <f>M157/7</f>
        <v>216.02182539682545</v>
      </c>
    </row>
    <row r="165" spans="1:15">
      <c r="A165" s="173">
        <v>162</v>
      </c>
      <c r="B165" s="173" t="s">
        <v>55</v>
      </c>
      <c r="C165" s="306" t="s">
        <v>1362</v>
      </c>
      <c r="D165" s="173">
        <v>5</v>
      </c>
      <c r="E165" s="173">
        <f>D165*270000/3</f>
        <v>450000</v>
      </c>
      <c r="F165" s="174" t="s">
        <v>319</v>
      </c>
      <c r="G165" s="173">
        <f>D165*160000</f>
        <v>800000</v>
      </c>
      <c r="H165" s="114">
        <f t="shared" si="22"/>
        <v>48000000</v>
      </c>
      <c r="I165" s="186">
        <f t="shared" si="23"/>
        <v>200000</v>
      </c>
      <c r="J165" s="158">
        <f t="shared" si="21"/>
        <v>3333.3333333333335</v>
      </c>
      <c r="K165" s="115">
        <f t="shared" si="24"/>
        <v>666.66666666666674</v>
      </c>
    </row>
    <row r="166" spans="1:15">
      <c r="A166" s="307">
        <v>163</v>
      </c>
      <c r="B166" s="307" t="s">
        <v>962</v>
      </c>
      <c r="C166" s="308" t="s">
        <v>1436</v>
      </c>
      <c r="D166" s="307">
        <v>10</v>
      </c>
      <c r="E166" s="307">
        <f>D166*140000/3</f>
        <v>466666.66666666669</v>
      </c>
      <c r="F166" s="309" t="s">
        <v>319</v>
      </c>
      <c r="G166" s="307">
        <f>D166*100000</f>
        <v>1000000</v>
      </c>
      <c r="H166" s="114">
        <f t="shared" si="22"/>
        <v>60000000</v>
      </c>
      <c r="I166" s="319">
        <f t="shared" si="23"/>
        <v>250000</v>
      </c>
      <c r="J166" s="158">
        <f t="shared" si="21"/>
        <v>4166.666666666667</v>
      </c>
      <c r="K166" s="115">
        <f t="shared" si="24"/>
        <v>416.66666666666669</v>
      </c>
      <c r="N166" s="114" t="s">
        <v>1127</v>
      </c>
      <c r="O166" s="121" t="s">
        <v>1759</v>
      </c>
    </row>
    <row r="167" spans="1:15">
      <c r="A167" s="307">
        <v>164</v>
      </c>
      <c r="B167" s="307" t="s">
        <v>963</v>
      </c>
      <c r="C167" s="308" t="s">
        <v>1356</v>
      </c>
      <c r="D167" s="307">
        <v>10</v>
      </c>
      <c r="E167" s="307">
        <f>D167*140000/3</f>
        <v>466666.66666666669</v>
      </c>
      <c r="F167" s="309" t="s">
        <v>319</v>
      </c>
      <c r="G167" s="307">
        <f t="shared" ref="G167:G170" si="27">D167*100000</f>
        <v>1000000</v>
      </c>
      <c r="H167" s="114">
        <f t="shared" si="22"/>
        <v>60000000</v>
      </c>
      <c r="I167" s="319">
        <f t="shared" si="23"/>
        <v>250000</v>
      </c>
      <c r="J167" s="158">
        <f t="shared" si="21"/>
        <v>4166.666666666667</v>
      </c>
      <c r="K167" s="115">
        <f t="shared" si="24"/>
        <v>416.66666666666669</v>
      </c>
      <c r="M167" s="128" t="s">
        <v>1836</v>
      </c>
      <c r="N167" s="119" t="s">
        <v>1121</v>
      </c>
      <c r="O167" s="120">
        <f>M173</f>
        <v>5132500</v>
      </c>
    </row>
    <row r="168" spans="1:15">
      <c r="A168" s="307">
        <v>165</v>
      </c>
      <c r="B168" s="307" t="s">
        <v>964</v>
      </c>
      <c r="C168" s="308" t="s">
        <v>1358</v>
      </c>
      <c r="D168" s="307">
        <v>10</v>
      </c>
      <c r="E168" s="307">
        <f>D168*140000/3</f>
        <v>466666.66666666669</v>
      </c>
      <c r="F168" s="309" t="s">
        <v>319</v>
      </c>
      <c r="G168" s="307">
        <f t="shared" si="27"/>
        <v>1000000</v>
      </c>
      <c r="H168" s="114">
        <f t="shared" si="22"/>
        <v>60000000</v>
      </c>
      <c r="I168" s="319">
        <f t="shared" si="23"/>
        <v>250000</v>
      </c>
      <c r="J168" s="158">
        <f t="shared" si="21"/>
        <v>4166.666666666667</v>
      </c>
      <c r="K168" s="115">
        <f t="shared" si="24"/>
        <v>416.66666666666669</v>
      </c>
      <c r="M168" s="129" t="s">
        <v>1118</v>
      </c>
      <c r="N168" s="119" t="s">
        <v>1140</v>
      </c>
      <c r="O168" s="120">
        <f>M173/3</f>
        <v>1710833.3333333333</v>
      </c>
    </row>
    <row r="169" spans="1:15">
      <c r="A169" s="307">
        <v>166</v>
      </c>
      <c r="B169" s="307" t="s">
        <v>965</v>
      </c>
      <c r="C169" s="308" t="s">
        <v>1360</v>
      </c>
      <c r="D169" s="307">
        <v>10</v>
      </c>
      <c r="E169" s="307">
        <f>D169*140000/3</f>
        <v>466666.66666666669</v>
      </c>
      <c r="F169" s="309" t="s">
        <v>319</v>
      </c>
      <c r="G169" s="307">
        <f t="shared" si="27"/>
        <v>1000000</v>
      </c>
      <c r="H169" s="114">
        <f t="shared" si="22"/>
        <v>60000000</v>
      </c>
      <c r="I169" s="319">
        <f t="shared" si="23"/>
        <v>250000</v>
      </c>
      <c r="J169" s="158">
        <f t="shared" si="21"/>
        <v>4166.666666666667</v>
      </c>
      <c r="K169" s="115">
        <f t="shared" si="24"/>
        <v>416.66666666666669</v>
      </c>
      <c r="M169" s="132">
        <f>M171/24</f>
        <v>3564.2361111111109</v>
      </c>
      <c r="N169" s="119" t="s">
        <v>1122</v>
      </c>
      <c r="O169" s="120">
        <f>M173/5</f>
        <v>1026500</v>
      </c>
    </row>
    <row r="170" spans="1:15">
      <c r="A170" s="307">
        <v>167</v>
      </c>
      <c r="B170" s="307" t="s">
        <v>966</v>
      </c>
      <c r="C170" s="308" t="s">
        <v>1362</v>
      </c>
      <c r="D170" s="307">
        <v>10</v>
      </c>
      <c r="E170" s="307">
        <f>D170*140000/3</f>
        <v>466666.66666666669</v>
      </c>
      <c r="F170" s="309" t="s">
        <v>319</v>
      </c>
      <c r="G170" s="307">
        <f t="shared" si="27"/>
        <v>1000000</v>
      </c>
      <c r="H170" s="114">
        <f t="shared" si="22"/>
        <v>60000000</v>
      </c>
      <c r="I170" s="319">
        <f t="shared" si="23"/>
        <v>250000</v>
      </c>
      <c r="J170" s="158">
        <f t="shared" si="21"/>
        <v>4166.666666666667</v>
      </c>
      <c r="K170" s="115">
        <f t="shared" si="24"/>
        <v>416.66666666666669</v>
      </c>
      <c r="M170" s="129" t="s">
        <v>1117</v>
      </c>
      <c r="N170" s="122" t="s">
        <v>1141</v>
      </c>
      <c r="O170" s="123">
        <f>M173/10</f>
        <v>513250</v>
      </c>
    </row>
    <row r="171" spans="1:15">
      <c r="A171" s="173">
        <v>168</v>
      </c>
      <c r="B171" s="173" t="s">
        <v>967</v>
      </c>
      <c r="C171" s="306" t="s">
        <v>2226</v>
      </c>
      <c r="D171" s="173">
        <v>3</v>
      </c>
      <c r="E171" s="173">
        <f>D171*450000/3</f>
        <v>450000</v>
      </c>
      <c r="F171" s="174" t="s">
        <v>319</v>
      </c>
      <c r="G171" s="173">
        <f>D171*350000</f>
        <v>1050000</v>
      </c>
      <c r="H171" s="114">
        <f t="shared" si="22"/>
        <v>63000000</v>
      </c>
      <c r="I171" s="186">
        <f t="shared" si="23"/>
        <v>262500</v>
      </c>
      <c r="J171" s="158">
        <f t="shared" si="21"/>
        <v>4375</v>
      </c>
      <c r="K171" s="115">
        <f t="shared" si="24"/>
        <v>1458.3333333333333</v>
      </c>
      <c r="M171" s="177">
        <f>SUM(J152:J174)</f>
        <v>85541.666666666657</v>
      </c>
      <c r="N171" s="122" t="s">
        <v>1123</v>
      </c>
      <c r="O171" s="123">
        <f>M173/15</f>
        <v>342166.66666666669</v>
      </c>
    </row>
    <row r="172" spans="1:15">
      <c r="A172" s="307">
        <v>169</v>
      </c>
      <c r="B172" s="307" t="s">
        <v>968</v>
      </c>
      <c r="C172" s="308" t="s">
        <v>2223</v>
      </c>
      <c r="D172" s="307">
        <v>10</v>
      </c>
      <c r="E172" s="307">
        <f>D172*150000/3</f>
        <v>500000</v>
      </c>
      <c r="F172" s="309" t="s">
        <v>319</v>
      </c>
      <c r="G172" s="307">
        <f>D172*105000</f>
        <v>1050000</v>
      </c>
      <c r="H172" s="114">
        <f t="shared" si="22"/>
        <v>63000000</v>
      </c>
      <c r="I172" s="319">
        <f t="shared" si="23"/>
        <v>262500</v>
      </c>
      <c r="J172" s="158">
        <f t="shared" si="21"/>
        <v>4375</v>
      </c>
      <c r="K172" s="115">
        <f t="shared" si="24"/>
        <v>437.5</v>
      </c>
      <c r="M172" s="129" t="s">
        <v>1119</v>
      </c>
      <c r="N172" s="122" t="s">
        <v>1124</v>
      </c>
      <c r="O172" s="123">
        <f>M173/30</f>
        <v>171083.33333333334</v>
      </c>
    </row>
    <row r="173" spans="1:15">
      <c r="A173" s="307">
        <v>170</v>
      </c>
      <c r="B173" s="307" t="s">
        <v>969</v>
      </c>
      <c r="C173" s="308" t="s">
        <v>2224</v>
      </c>
      <c r="D173" s="307">
        <v>10</v>
      </c>
      <c r="E173" s="307">
        <f>D173*150000/3</f>
        <v>500000</v>
      </c>
      <c r="F173" s="309" t="s">
        <v>319</v>
      </c>
      <c r="G173" s="307">
        <f t="shared" ref="G173:G174" si="28">D173*105000</f>
        <v>1050000</v>
      </c>
      <c r="H173" s="114">
        <f t="shared" si="22"/>
        <v>63000000</v>
      </c>
      <c r="I173" s="319">
        <f t="shared" si="23"/>
        <v>262500</v>
      </c>
      <c r="J173" s="158">
        <f t="shared" si="21"/>
        <v>4375</v>
      </c>
      <c r="K173" s="115">
        <f t="shared" si="24"/>
        <v>437.5</v>
      </c>
      <c r="M173" s="177">
        <f>SUM(I152:I174)</f>
        <v>5132500</v>
      </c>
      <c r="N173" s="125" t="s">
        <v>1142</v>
      </c>
      <c r="O173" s="126">
        <f>M171/1</f>
        <v>85541.666666666657</v>
      </c>
    </row>
    <row r="174" spans="1:15">
      <c r="A174" s="307">
        <v>171</v>
      </c>
      <c r="B174" s="307" t="s">
        <v>970</v>
      </c>
      <c r="C174" s="308" t="s">
        <v>2225</v>
      </c>
      <c r="D174" s="307">
        <v>10</v>
      </c>
      <c r="E174" s="307">
        <f>D174*150000/3</f>
        <v>500000</v>
      </c>
      <c r="F174" s="309" t="s">
        <v>319</v>
      </c>
      <c r="G174" s="307">
        <f t="shared" si="28"/>
        <v>1050000</v>
      </c>
      <c r="H174" s="114">
        <f t="shared" si="22"/>
        <v>63000000</v>
      </c>
      <c r="I174" s="319">
        <f t="shared" si="23"/>
        <v>262500</v>
      </c>
      <c r="J174" s="158">
        <f t="shared" si="21"/>
        <v>4375</v>
      </c>
      <c r="K174" s="115">
        <f t="shared" si="24"/>
        <v>437.5</v>
      </c>
      <c r="N174" s="125" t="s">
        <v>1143</v>
      </c>
      <c r="O174" s="126">
        <f>M171/2</f>
        <v>42770.833333333328</v>
      </c>
    </row>
    <row r="175" spans="1:15">
      <c r="D175" s="300">
        <f>SUM(D118:D174)</f>
        <v>428</v>
      </c>
      <c r="E175" s="300">
        <f>SUM(E118:E174)</f>
        <v>17473333.333333332</v>
      </c>
      <c r="M175" s="128" t="s">
        <v>1116</v>
      </c>
      <c r="N175" s="125" t="s">
        <v>1125</v>
      </c>
      <c r="O175" s="126">
        <f>M171/3</f>
        <v>28513.888888888887</v>
      </c>
    </row>
    <row r="176" spans="1:15">
      <c r="A176" s="133">
        <v>172</v>
      </c>
      <c r="B176" s="133" t="s">
        <v>971</v>
      </c>
      <c r="C176" s="151" t="s">
        <v>140</v>
      </c>
      <c r="D176" s="133">
        <v>10</v>
      </c>
      <c r="E176" s="133">
        <v>15000</v>
      </c>
      <c r="F176" s="152" t="s">
        <v>319</v>
      </c>
      <c r="M176" s="129">
        <f>SUM(E152:E174)</f>
        <v>10180000</v>
      </c>
      <c r="N176" s="130" t="s">
        <v>1144</v>
      </c>
      <c r="O176" s="131">
        <f>M171/5</f>
        <v>17108.333333333332</v>
      </c>
    </row>
    <row r="177" spans="1:17">
      <c r="A177" s="133">
        <v>173</v>
      </c>
      <c r="B177" s="133" t="s">
        <v>972</v>
      </c>
      <c r="C177" s="151" t="s">
        <v>140</v>
      </c>
      <c r="D177" s="133">
        <v>10</v>
      </c>
      <c r="E177" s="133">
        <v>8000</v>
      </c>
      <c r="F177" s="152" t="s">
        <v>319</v>
      </c>
      <c r="N177" s="130" t="s">
        <v>1145</v>
      </c>
      <c r="O177" s="131">
        <f>M171/7</f>
        <v>12220.238095238094</v>
      </c>
    </row>
    <row r="178" spans="1:17">
      <c r="A178" s="133">
        <v>174</v>
      </c>
      <c r="B178" s="133" t="s">
        <v>973</v>
      </c>
      <c r="C178" s="151" t="s">
        <v>140</v>
      </c>
      <c r="D178" s="133">
        <v>10</v>
      </c>
      <c r="E178" s="133">
        <v>10000</v>
      </c>
      <c r="F178" s="152" t="s">
        <v>319</v>
      </c>
      <c r="I178" s="114" t="s">
        <v>2593</v>
      </c>
      <c r="K178" s="129" t="s">
        <v>2235</v>
      </c>
      <c r="M178" s="129" t="s">
        <v>2236</v>
      </c>
      <c r="N178" s="130" t="s">
        <v>1146</v>
      </c>
      <c r="O178" s="131">
        <f>M171/9</f>
        <v>9504.6296296296277</v>
      </c>
    </row>
    <row r="179" spans="1:17">
      <c r="A179" s="133">
        <v>175</v>
      </c>
      <c r="B179" s="133" t="s">
        <v>974</v>
      </c>
      <c r="C179" s="151" t="s">
        <v>140</v>
      </c>
      <c r="D179" s="133">
        <v>10</v>
      </c>
      <c r="E179" s="133">
        <v>12000</v>
      </c>
      <c r="F179" s="152" t="s">
        <v>319</v>
      </c>
      <c r="I179" s="316" t="s">
        <v>1837</v>
      </c>
      <c r="K179" s="315" t="s">
        <v>1837</v>
      </c>
      <c r="M179" s="315" t="s">
        <v>1760</v>
      </c>
      <c r="N179" s="134" t="s">
        <v>1139</v>
      </c>
      <c r="O179" s="135">
        <f>M171/12</f>
        <v>7128.4722222222217</v>
      </c>
    </row>
    <row r="180" spans="1:17">
      <c r="A180" s="133">
        <v>176</v>
      </c>
      <c r="B180" s="133" t="s">
        <v>975</v>
      </c>
      <c r="C180" s="151" t="s">
        <v>140</v>
      </c>
      <c r="D180" s="133">
        <v>10</v>
      </c>
      <c r="E180" s="133">
        <v>12000</v>
      </c>
      <c r="F180" s="152" t="s">
        <v>319</v>
      </c>
      <c r="I180" s="158">
        <v>20162.366666666669</v>
      </c>
      <c r="K180" s="177">
        <v>61000</v>
      </c>
      <c r="M180" s="177">
        <f>SUM(M139,M159,M171)</f>
        <v>160625</v>
      </c>
      <c r="N180" s="134" t="s">
        <v>1138</v>
      </c>
      <c r="O180" s="135">
        <f>M171/16</f>
        <v>5346.3541666666661</v>
      </c>
      <c r="Q180" s="114" t="s">
        <v>1842</v>
      </c>
    </row>
    <row r="181" spans="1:17">
      <c r="A181" s="133">
        <v>177</v>
      </c>
      <c r="B181" s="133" t="s">
        <v>976</v>
      </c>
      <c r="C181" s="151" t="s">
        <v>140</v>
      </c>
      <c r="D181" s="133">
        <v>10</v>
      </c>
      <c r="E181" s="133">
        <v>15000</v>
      </c>
      <c r="F181" s="152" t="s">
        <v>319</v>
      </c>
      <c r="I181" s="423" t="s">
        <v>1838</v>
      </c>
      <c r="K181" s="315" t="s">
        <v>1838</v>
      </c>
      <c r="M181" s="315" t="s">
        <v>1762</v>
      </c>
      <c r="N181" s="134" t="s">
        <v>1137</v>
      </c>
      <c r="O181" s="135">
        <f>M171/24</f>
        <v>3564.2361111111109</v>
      </c>
      <c r="Q181" s="114" t="s">
        <v>1840</v>
      </c>
    </row>
    <row r="182" spans="1:17">
      <c r="A182" s="133">
        <v>178</v>
      </c>
      <c r="B182" s="133" t="s">
        <v>977</v>
      </c>
      <c r="C182" s="151" t="s">
        <v>140</v>
      </c>
      <c r="D182" s="133">
        <v>10</v>
      </c>
      <c r="E182" s="133">
        <v>20000</v>
      </c>
      <c r="F182" s="152" t="s">
        <v>319</v>
      </c>
      <c r="I182" s="158">
        <v>840.09861111111104</v>
      </c>
      <c r="K182" s="177">
        <v>2541.666666666667</v>
      </c>
      <c r="M182" s="177">
        <f>SUM(M137,M157,M169)</f>
        <v>6692.708333333333</v>
      </c>
      <c r="N182" s="136" t="s">
        <v>1134</v>
      </c>
      <c r="O182" s="137">
        <f>M169/3</f>
        <v>1188.0787037037037</v>
      </c>
    </row>
    <row r="183" spans="1:17">
      <c r="A183" s="133">
        <v>179</v>
      </c>
      <c r="B183" s="133" t="s">
        <v>978</v>
      </c>
      <c r="C183" s="151" t="s">
        <v>140</v>
      </c>
      <c r="D183" s="133">
        <v>10</v>
      </c>
      <c r="E183" s="133">
        <v>22000</v>
      </c>
      <c r="F183" s="152" t="s">
        <v>319</v>
      </c>
      <c r="I183" s="423" t="s">
        <v>1839</v>
      </c>
      <c r="K183" s="316" t="s">
        <v>1839</v>
      </c>
      <c r="M183" s="316" t="s">
        <v>1761</v>
      </c>
      <c r="N183" s="136" t="s">
        <v>1135</v>
      </c>
      <c r="O183" s="138">
        <f>M169/5</f>
        <v>712.84722222222217</v>
      </c>
      <c r="Q183" s="114" t="s">
        <v>1841</v>
      </c>
    </row>
    <row r="184" spans="1:17">
      <c r="A184" s="133">
        <v>180</v>
      </c>
      <c r="B184" s="133" t="s">
        <v>979</v>
      </c>
      <c r="C184" s="151" t="s">
        <v>140</v>
      </c>
      <c r="D184" s="133">
        <v>10</v>
      </c>
      <c r="E184" s="133">
        <v>25000</v>
      </c>
      <c r="F184" s="152" t="s">
        <v>319</v>
      </c>
      <c r="I184" s="158">
        <v>2614000</v>
      </c>
      <c r="K184" s="177">
        <v>15930000</v>
      </c>
      <c r="M184" s="177">
        <f>SUM(M144,M164,M176)</f>
        <v>17473333.333333336</v>
      </c>
      <c r="N184" s="136" t="s">
        <v>1136</v>
      </c>
      <c r="O184" s="138">
        <f>M169/7</f>
        <v>509.17658730158729</v>
      </c>
    </row>
    <row r="185" spans="1:17">
      <c r="A185" s="133">
        <v>181</v>
      </c>
      <c r="B185" s="133" t="s">
        <v>980</v>
      </c>
      <c r="C185" s="151" t="s">
        <v>140</v>
      </c>
      <c r="D185" s="133">
        <v>10</v>
      </c>
      <c r="E185" s="133">
        <v>25000</v>
      </c>
      <c r="F185" s="152" t="s">
        <v>319</v>
      </c>
    </row>
    <row r="186" spans="1:17">
      <c r="A186" s="133">
        <v>182</v>
      </c>
      <c r="B186" s="133" t="s">
        <v>981</v>
      </c>
      <c r="C186" s="151" t="s">
        <v>140</v>
      </c>
      <c r="D186" s="133">
        <v>10</v>
      </c>
      <c r="E186" s="133">
        <v>28000</v>
      </c>
      <c r="F186" s="152" t="s">
        <v>319</v>
      </c>
    </row>
    <row r="187" spans="1:17">
      <c r="A187" s="133">
        <v>183</v>
      </c>
      <c r="B187" s="133" t="s">
        <v>982</v>
      </c>
      <c r="C187" s="151" t="s">
        <v>140</v>
      </c>
      <c r="D187" s="133">
        <v>10</v>
      </c>
      <c r="E187" s="133">
        <v>30000</v>
      </c>
      <c r="F187" s="152" t="s">
        <v>319</v>
      </c>
      <c r="K187" s="114" t="s">
        <v>1852</v>
      </c>
      <c r="M187" s="114" t="s">
        <v>1853</v>
      </c>
    </row>
    <row r="188" spans="1:17">
      <c r="A188" s="133">
        <v>184</v>
      </c>
      <c r="B188" s="133" t="s">
        <v>983</v>
      </c>
      <c r="C188" s="151" t="s">
        <v>140</v>
      </c>
      <c r="D188" s="133">
        <v>10</v>
      </c>
      <c r="E188" s="133">
        <v>20000</v>
      </c>
      <c r="F188" s="152" t="s">
        <v>319</v>
      </c>
      <c r="J188" s="114" t="s">
        <v>1851</v>
      </c>
      <c r="K188" s="333">
        <v>3</v>
      </c>
      <c r="L188" s="114" t="s">
        <v>1849</v>
      </c>
      <c r="M188" s="333">
        <v>3</v>
      </c>
    </row>
    <row r="189" spans="1:17">
      <c r="A189" s="133">
        <v>185</v>
      </c>
      <c r="B189" s="133" t="s">
        <v>984</v>
      </c>
      <c r="C189" s="151" t="s">
        <v>140</v>
      </c>
      <c r="D189" s="133">
        <v>10</v>
      </c>
      <c r="E189" s="133">
        <v>7000</v>
      </c>
      <c r="F189" s="152" t="s">
        <v>319</v>
      </c>
      <c r="K189" s="114" t="s">
        <v>1850</v>
      </c>
      <c r="L189" s="114" t="s">
        <v>1849</v>
      </c>
      <c r="M189" s="114">
        <v>2000</v>
      </c>
      <c r="Q189" s="114" t="s">
        <v>1851</v>
      </c>
    </row>
    <row r="190" spans="1:17">
      <c r="A190" s="133">
        <v>186</v>
      </c>
      <c r="B190" s="133" t="s">
        <v>985</v>
      </c>
      <c r="C190" s="151" t="s">
        <v>140</v>
      </c>
      <c r="D190" s="133">
        <v>10</v>
      </c>
      <c r="E190" s="133">
        <v>7000</v>
      </c>
      <c r="F190" s="152" t="s">
        <v>319</v>
      </c>
      <c r="J190" s="154"/>
      <c r="Q190" s="114" t="s">
        <v>1854</v>
      </c>
    </row>
    <row r="191" spans="1:17">
      <c r="A191" s="133">
        <v>187</v>
      </c>
      <c r="B191" s="133" t="s">
        <v>986</v>
      </c>
      <c r="C191" s="151" t="s">
        <v>140</v>
      </c>
      <c r="D191" s="133">
        <v>10</v>
      </c>
      <c r="E191" s="133">
        <v>7000</v>
      </c>
      <c r="F191" s="152" t="s">
        <v>319</v>
      </c>
      <c r="M191" s="114" t="s">
        <v>1858</v>
      </c>
      <c r="Q191" s="114" t="s">
        <v>1855</v>
      </c>
    </row>
    <row r="192" spans="1:17">
      <c r="A192" s="133">
        <v>188</v>
      </c>
      <c r="B192" s="133" t="s">
        <v>987</v>
      </c>
      <c r="C192" s="151" t="s">
        <v>140</v>
      </c>
      <c r="D192" s="133">
        <v>10</v>
      </c>
      <c r="E192" s="133">
        <v>8000</v>
      </c>
      <c r="F192" s="152" t="s">
        <v>319</v>
      </c>
      <c r="Q192" s="114" t="s">
        <v>1856</v>
      </c>
    </row>
    <row r="193" spans="1:17">
      <c r="A193" s="133">
        <v>189</v>
      </c>
      <c r="B193" s="133" t="s">
        <v>988</v>
      </c>
      <c r="C193" s="151" t="s">
        <v>140</v>
      </c>
      <c r="D193" s="133">
        <v>10</v>
      </c>
      <c r="E193" s="133">
        <v>10000</v>
      </c>
      <c r="F193" s="152" t="s">
        <v>319</v>
      </c>
      <c r="Q193" s="114" t="s">
        <v>1857</v>
      </c>
    </row>
    <row r="194" spans="1:17">
      <c r="A194" s="133">
        <v>190</v>
      </c>
      <c r="B194" s="133" t="s">
        <v>989</v>
      </c>
      <c r="C194" s="151" t="s">
        <v>140</v>
      </c>
      <c r="D194" s="133">
        <v>10</v>
      </c>
      <c r="E194" s="133">
        <v>12000</v>
      </c>
      <c r="F194" s="152" t="s">
        <v>319</v>
      </c>
      <c r="M194" s="129" t="s">
        <v>2237</v>
      </c>
      <c r="Q194" s="170">
        <f>60000*4.4*150</f>
        <v>39600000</v>
      </c>
    </row>
    <row r="195" spans="1:17">
      <c r="A195" s="145">
        <v>191</v>
      </c>
      <c r="B195" s="145" t="s">
        <v>990</v>
      </c>
      <c r="C195" s="146" t="s">
        <v>140</v>
      </c>
      <c r="D195" s="145">
        <v>10</v>
      </c>
      <c r="E195" s="145">
        <v>12000</v>
      </c>
      <c r="F195" s="147" t="s">
        <v>319</v>
      </c>
      <c r="M195" s="315" t="s">
        <v>1837</v>
      </c>
    </row>
    <row r="196" spans="1:17">
      <c r="A196" s="145">
        <v>192</v>
      </c>
      <c r="B196" s="145" t="s">
        <v>991</v>
      </c>
      <c r="C196" s="146" t="s">
        <v>140</v>
      </c>
      <c r="D196" s="145">
        <v>10</v>
      </c>
      <c r="E196" s="145">
        <v>15000</v>
      </c>
      <c r="F196" s="147" t="s">
        <v>319</v>
      </c>
      <c r="M196" s="177">
        <v>156291.66666666666</v>
      </c>
    </row>
    <row r="197" spans="1:17">
      <c r="A197" s="145">
        <v>193</v>
      </c>
      <c r="B197" s="145" t="s">
        <v>992</v>
      </c>
      <c r="C197" s="146" t="s">
        <v>140</v>
      </c>
      <c r="D197" s="145">
        <v>1</v>
      </c>
      <c r="E197" s="145">
        <v>8000</v>
      </c>
      <c r="F197" s="147" t="s">
        <v>319</v>
      </c>
      <c r="M197" s="315" t="s">
        <v>1838</v>
      </c>
    </row>
    <row r="198" spans="1:17">
      <c r="A198" s="145">
        <v>194</v>
      </c>
      <c r="B198" s="145" t="s">
        <v>993</v>
      </c>
      <c r="C198" s="146" t="s">
        <v>140</v>
      </c>
      <c r="D198" s="145">
        <v>3</v>
      </c>
      <c r="E198" s="145">
        <v>10000</v>
      </c>
      <c r="F198" s="147" t="s">
        <v>319</v>
      </c>
      <c r="M198" s="177">
        <v>6512.1527777777774</v>
      </c>
    </row>
    <row r="199" spans="1:17">
      <c r="A199" s="145">
        <v>195</v>
      </c>
      <c r="B199" s="145" t="s">
        <v>994</v>
      </c>
      <c r="C199" s="146" t="s">
        <v>140</v>
      </c>
      <c r="D199" s="145">
        <v>10</v>
      </c>
      <c r="E199" s="145">
        <v>12000</v>
      </c>
      <c r="F199" s="147" t="s">
        <v>319</v>
      </c>
      <c r="M199" s="316" t="s">
        <v>1839</v>
      </c>
    </row>
    <row r="200" spans="1:17">
      <c r="A200" s="145">
        <v>196</v>
      </c>
      <c r="B200" s="145" t="s">
        <v>995</v>
      </c>
      <c r="C200" s="146" t="s">
        <v>140</v>
      </c>
      <c r="D200" s="145">
        <v>10</v>
      </c>
      <c r="E200" s="145">
        <v>15000</v>
      </c>
      <c r="F200" s="147" t="s">
        <v>319</v>
      </c>
      <c r="M200" s="177">
        <v>46880000</v>
      </c>
    </row>
    <row r="201" spans="1:17">
      <c r="A201" s="145">
        <v>197</v>
      </c>
      <c r="B201" s="145" t="s">
        <v>996</v>
      </c>
      <c r="C201" s="146" t="s">
        <v>140</v>
      </c>
      <c r="D201" s="145">
        <v>10</v>
      </c>
      <c r="E201" s="145">
        <v>8000</v>
      </c>
      <c r="F201" s="147" t="s">
        <v>319</v>
      </c>
    </row>
    <row r="202" spans="1:17">
      <c r="A202" s="145">
        <v>198</v>
      </c>
      <c r="B202" s="145" t="s">
        <v>997</v>
      </c>
      <c r="C202" s="146" t="s">
        <v>140</v>
      </c>
      <c r="D202" s="145">
        <v>1</v>
      </c>
      <c r="E202" s="145">
        <v>10000</v>
      </c>
      <c r="F202" s="147" t="s">
        <v>319</v>
      </c>
    </row>
    <row r="203" spans="1:17">
      <c r="A203" s="145">
        <v>199</v>
      </c>
      <c r="B203" s="145" t="s">
        <v>998</v>
      </c>
      <c r="C203" s="146" t="s">
        <v>140</v>
      </c>
      <c r="D203" s="145">
        <v>10</v>
      </c>
      <c r="E203" s="145">
        <v>12000</v>
      </c>
      <c r="F203" s="147" t="s">
        <v>319</v>
      </c>
    </row>
    <row r="204" spans="1:17">
      <c r="A204" s="145">
        <v>200</v>
      </c>
      <c r="B204" s="145" t="s">
        <v>999</v>
      </c>
      <c r="C204" s="146" t="s">
        <v>140</v>
      </c>
      <c r="D204" s="145">
        <v>10</v>
      </c>
      <c r="E204" s="145">
        <v>12000</v>
      </c>
      <c r="F204" s="147" t="s">
        <v>319</v>
      </c>
    </row>
    <row r="205" spans="1:17">
      <c r="A205" s="145">
        <v>201</v>
      </c>
      <c r="B205" s="145" t="s">
        <v>1000</v>
      </c>
      <c r="C205" s="146" t="s">
        <v>140</v>
      </c>
      <c r="D205" s="145">
        <v>10</v>
      </c>
      <c r="E205" s="145">
        <v>15000</v>
      </c>
      <c r="F205" s="147" t="s">
        <v>319</v>
      </c>
    </row>
    <row r="206" spans="1:17">
      <c r="A206" s="145">
        <v>202</v>
      </c>
      <c r="B206" s="145" t="s">
        <v>1001</v>
      </c>
      <c r="C206" s="146" t="s">
        <v>140</v>
      </c>
      <c r="D206" s="145">
        <v>10</v>
      </c>
      <c r="E206" s="145">
        <v>20000</v>
      </c>
      <c r="F206" s="147" t="s">
        <v>319</v>
      </c>
    </row>
    <row r="207" spans="1:17">
      <c r="A207" s="145">
        <v>203</v>
      </c>
      <c r="B207" s="145" t="s">
        <v>1002</v>
      </c>
      <c r="C207" s="146" t="s">
        <v>140</v>
      </c>
      <c r="D207" s="145">
        <v>10</v>
      </c>
      <c r="E207" s="145">
        <v>22000</v>
      </c>
      <c r="F207" s="147" t="s">
        <v>319</v>
      </c>
    </row>
    <row r="208" spans="1:17">
      <c r="A208" s="145">
        <v>204</v>
      </c>
      <c r="B208" s="145" t="s">
        <v>1003</v>
      </c>
      <c r="C208" s="146" t="s">
        <v>140</v>
      </c>
      <c r="D208" s="145">
        <v>10</v>
      </c>
      <c r="E208" s="145">
        <v>25000</v>
      </c>
      <c r="F208" s="147" t="s">
        <v>319</v>
      </c>
    </row>
    <row r="209" spans="1:6">
      <c r="A209" s="145">
        <v>205</v>
      </c>
      <c r="B209" s="145" t="s">
        <v>1004</v>
      </c>
      <c r="C209" s="146" t="s">
        <v>140</v>
      </c>
      <c r="D209" s="145">
        <v>10</v>
      </c>
      <c r="E209" s="145">
        <v>25000</v>
      </c>
      <c r="F209" s="147" t="s">
        <v>319</v>
      </c>
    </row>
    <row r="210" spans="1:6">
      <c r="A210" s="145">
        <v>206</v>
      </c>
      <c r="B210" s="145" t="s">
        <v>1005</v>
      </c>
      <c r="C210" s="146" t="s">
        <v>140</v>
      </c>
      <c r="D210" s="145">
        <v>1</v>
      </c>
      <c r="E210" s="145">
        <v>28000</v>
      </c>
      <c r="F210" s="147" t="s">
        <v>319</v>
      </c>
    </row>
    <row r="211" spans="1:6">
      <c r="A211" s="145">
        <v>207</v>
      </c>
      <c r="B211" s="145" t="s">
        <v>1006</v>
      </c>
      <c r="C211" s="146" t="s">
        <v>140</v>
      </c>
      <c r="D211" s="145">
        <v>3</v>
      </c>
      <c r="E211" s="145">
        <v>30000</v>
      </c>
      <c r="F211" s="147" t="s">
        <v>319</v>
      </c>
    </row>
    <row r="212" spans="1:6">
      <c r="A212" s="145">
        <v>208</v>
      </c>
      <c r="B212" s="145" t="s">
        <v>1007</v>
      </c>
      <c r="C212" s="146" t="s">
        <v>140</v>
      </c>
      <c r="D212" s="145">
        <v>10</v>
      </c>
      <c r="E212" s="145">
        <v>20000</v>
      </c>
      <c r="F212" s="147" t="s">
        <v>319</v>
      </c>
    </row>
    <row r="213" spans="1:6">
      <c r="A213" s="145">
        <v>209</v>
      </c>
      <c r="B213" s="145" t="s">
        <v>1008</v>
      </c>
      <c r="C213" s="146" t="s">
        <v>140</v>
      </c>
      <c r="D213" s="145">
        <v>10</v>
      </c>
      <c r="E213" s="145">
        <v>7000</v>
      </c>
      <c r="F213" s="147" t="s">
        <v>319</v>
      </c>
    </row>
    <row r="214" spans="1:6">
      <c r="A214" s="145">
        <v>210</v>
      </c>
      <c r="B214" s="145" t="s">
        <v>1009</v>
      </c>
      <c r="C214" s="146" t="s">
        <v>140</v>
      </c>
      <c r="D214" s="145">
        <v>10</v>
      </c>
      <c r="E214" s="145">
        <v>7000</v>
      </c>
      <c r="F214" s="147" t="s">
        <v>319</v>
      </c>
    </row>
    <row r="215" spans="1:6">
      <c r="A215" s="167">
        <v>211</v>
      </c>
      <c r="B215" s="167" t="s">
        <v>1010</v>
      </c>
      <c r="C215" s="168" t="s">
        <v>140</v>
      </c>
      <c r="D215" s="167">
        <v>10</v>
      </c>
      <c r="E215" s="167">
        <v>7000</v>
      </c>
      <c r="F215" s="169" t="s">
        <v>319</v>
      </c>
    </row>
    <row r="216" spans="1:6">
      <c r="A216" s="167">
        <v>212</v>
      </c>
      <c r="B216" s="167" t="s">
        <v>1011</v>
      </c>
      <c r="C216" s="168" t="s">
        <v>140</v>
      </c>
      <c r="D216" s="167">
        <v>10</v>
      </c>
      <c r="E216" s="167">
        <v>8000</v>
      </c>
      <c r="F216" s="169" t="s">
        <v>319</v>
      </c>
    </row>
    <row r="217" spans="1:6">
      <c r="A217" s="167">
        <v>213</v>
      </c>
      <c r="B217" s="167" t="s">
        <v>1012</v>
      </c>
      <c r="C217" s="168" t="s">
        <v>140</v>
      </c>
      <c r="D217" s="167">
        <v>10</v>
      </c>
      <c r="E217" s="167">
        <v>10000</v>
      </c>
      <c r="F217" s="169" t="s">
        <v>319</v>
      </c>
    </row>
    <row r="218" spans="1:6">
      <c r="A218" s="167">
        <v>214</v>
      </c>
      <c r="B218" s="167" t="s">
        <v>1013</v>
      </c>
      <c r="C218" s="168" t="s">
        <v>140</v>
      </c>
      <c r="D218" s="167">
        <v>1</v>
      </c>
      <c r="E218" s="167">
        <v>12000</v>
      </c>
      <c r="F218" s="169" t="s">
        <v>319</v>
      </c>
    </row>
    <row r="219" spans="1:6">
      <c r="A219" s="167">
        <v>215</v>
      </c>
      <c r="B219" s="167" t="s">
        <v>1014</v>
      </c>
      <c r="C219" s="168" t="s">
        <v>140</v>
      </c>
      <c r="D219" s="167">
        <v>10</v>
      </c>
      <c r="E219" s="167">
        <v>12000</v>
      </c>
      <c r="F219" s="169" t="s">
        <v>319</v>
      </c>
    </row>
    <row r="220" spans="1:6">
      <c r="A220" s="167">
        <v>216</v>
      </c>
      <c r="B220" s="167" t="s">
        <v>1015</v>
      </c>
      <c r="C220" s="168" t="s">
        <v>140</v>
      </c>
      <c r="D220" s="167">
        <v>10</v>
      </c>
      <c r="E220" s="167">
        <v>15000</v>
      </c>
      <c r="F220" s="169" t="s">
        <v>319</v>
      </c>
    </row>
    <row r="221" spans="1:6">
      <c r="A221" s="167">
        <v>217</v>
      </c>
      <c r="B221" s="167" t="s">
        <v>1016</v>
      </c>
      <c r="C221" s="168" t="s">
        <v>140</v>
      </c>
      <c r="D221" s="167">
        <v>10</v>
      </c>
      <c r="E221" s="167">
        <v>8000</v>
      </c>
      <c r="F221" s="169" t="s">
        <v>319</v>
      </c>
    </row>
    <row r="222" spans="1:6">
      <c r="A222" s="167">
        <v>218</v>
      </c>
      <c r="B222" s="167" t="s">
        <v>1017</v>
      </c>
      <c r="C222" s="168" t="s">
        <v>140</v>
      </c>
      <c r="D222" s="167">
        <v>1</v>
      </c>
      <c r="E222" s="167">
        <v>10000</v>
      </c>
      <c r="F222" s="169" t="s">
        <v>319</v>
      </c>
    </row>
    <row r="223" spans="1:6">
      <c r="A223" s="167">
        <v>219</v>
      </c>
      <c r="B223" s="167" t="s">
        <v>1018</v>
      </c>
      <c r="C223" s="168" t="s">
        <v>140</v>
      </c>
      <c r="D223" s="167">
        <v>10</v>
      </c>
      <c r="E223" s="167">
        <v>12000</v>
      </c>
      <c r="F223" s="169" t="s">
        <v>319</v>
      </c>
    </row>
    <row r="224" spans="1:6">
      <c r="A224" s="167">
        <v>220</v>
      </c>
      <c r="B224" s="167" t="s">
        <v>1019</v>
      </c>
      <c r="C224" s="168" t="s">
        <v>140</v>
      </c>
      <c r="D224" s="167">
        <v>10</v>
      </c>
      <c r="E224" s="167">
        <v>15000</v>
      </c>
      <c r="F224" s="169" t="s">
        <v>319</v>
      </c>
    </row>
    <row r="225" spans="1:6">
      <c r="A225" s="167">
        <v>221</v>
      </c>
      <c r="B225" s="167" t="s">
        <v>1020</v>
      </c>
      <c r="C225" s="168" t="s">
        <v>140</v>
      </c>
      <c r="D225" s="167">
        <v>10</v>
      </c>
      <c r="E225" s="167">
        <v>8000</v>
      </c>
      <c r="F225" s="169" t="s">
        <v>319</v>
      </c>
    </row>
    <row r="226" spans="1:6">
      <c r="A226" s="167">
        <v>222</v>
      </c>
      <c r="B226" s="167" t="s">
        <v>1021</v>
      </c>
      <c r="C226" s="168" t="s">
        <v>140</v>
      </c>
      <c r="D226" s="167">
        <v>10</v>
      </c>
      <c r="E226" s="167">
        <v>10000</v>
      </c>
      <c r="F226" s="169" t="s">
        <v>319</v>
      </c>
    </row>
    <row r="227" spans="1:6">
      <c r="A227" s="167">
        <v>223</v>
      </c>
      <c r="B227" s="167" t="s">
        <v>1022</v>
      </c>
      <c r="C227" s="168" t="s">
        <v>140</v>
      </c>
      <c r="D227" s="167">
        <v>10</v>
      </c>
      <c r="E227" s="167">
        <v>12000</v>
      </c>
      <c r="F227" s="169" t="s">
        <v>319</v>
      </c>
    </row>
    <row r="228" spans="1:6">
      <c r="A228" s="167">
        <v>224</v>
      </c>
      <c r="B228" s="167" t="s">
        <v>1023</v>
      </c>
      <c r="C228" s="168" t="s">
        <v>140</v>
      </c>
      <c r="D228" s="167">
        <v>10</v>
      </c>
      <c r="E228" s="167">
        <v>12000</v>
      </c>
      <c r="F228" s="169" t="s">
        <v>319</v>
      </c>
    </row>
    <row r="229" spans="1:6">
      <c r="A229" s="167">
        <v>225</v>
      </c>
      <c r="B229" s="167" t="s">
        <v>1024</v>
      </c>
      <c r="C229" s="168" t="s">
        <v>140</v>
      </c>
      <c r="D229" s="167">
        <v>10</v>
      </c>
      <c r="E229" s="167">
        <v>15000</v>
      </c>
      <c r="F229" s="169" t="s">
        <v>319</v>
      </c>
    </row>
    <row r="230" spans="1:6">
      <c r="A230" s="167">
        <v>226</v>
      </c>
      <c r="B230" s="167" t="s">
        <v>1025</v>
      </c>
      <c r="C230" s="168" t="s">
        <v>140</v>
      </c>
      <c r="D230" s="167">
        <v>10</v>
      </c>
      <c r="E230" s="167">
        <v>20000</v>
      </c>
      <c r="F230" s="169" t="s">
        <v>319</v>
      </c>
    </row>
    <row r="231" spans="1:6">
      <c r="A231" s="167">
        <v>227</v>
      </c>
      <c r="B231" s="167" t="s">
        <v>1026</v>
      </c>
      <c r="C231" s="168" t="s">
        <v>140</v>
      </c>
      <c r="D231" s="167">
        <v>10</v>
      </c>
      <c r="E231" s="167">
        <v>22000</v>
      </c>
      <c r="F231" s="169" t="s">
        <v>319</v>
      </c>
    </row>
    <row r="232" spans="1:6">
      <c r="A232" s="167">
        <v>228</v>
      </c>
      <c r="B232" s="167" t="s">
        <v>1027</v>
      </c>
      <c r="C232" s="168" t="s">
        <v>140</v>
      </c>
      <c r="D232" s="167">
        <v>10</v>
      </c>
      <c r="E232" s="167">
        <v>25000</v>
      </c>
      <c r="F232" s="169" t="s">
        <v>319</v>
      </c>
    </row>
    <row r="233" spans="1:6">
      <c r="A233" s="167">
        <v>229</v>
      </c>
      <c r="B233" s="167" t="s">
        <v>1028</v>
      </c>
      <c r="C233" s="168" t="s">
        <v>140</v>
      </c>
      <c r="D233" s="167">
        <v>10</v>
      </c>
      <c r="E233" s="167">
        <v>25000</v>
      </c>
      <c r="F233" s="169" t="s">
        <v>319</v>
      </c>
    </row>
    <row r="234" spans="1:6">
      <c r="A234" s="133">
        <v>230</v>
      </c>
      <c r="B234" s="133" t="s">
        <v>1029</v>
      </c>
      <c r="C234" s="151" t="s">
        <v>140</v>
      </c>
      <c r="D234" s="133">
        <v>10</v>
      </c>
      <c r="E234" s="133">
        <v>28000</v>
      </c>
      <c r="F234" s="152" t="s">
        <v>319</v>
      </c>
    </row>
    <row r="235" spans="1:6">
      <c r="A235" s="133">
        <v>231</v>
      </c>
      <c r="B235" s="133" t="s">
        <v>1030</v>
      </c>
      <c r="C235" s="151" t="s">
        <v>140</v>
      </c>
      <c r="D235" s="133">
        <v>1</v>
      </c>
      <c r="E235" s="133">
        <v>30000</v>
      </c>
      <c r="F235" s="152" t="s">
        <v>319</v>
      </c>
    </row>
    <row r="236" spans="1:6">
      <c r="A236" s="133">
        <v>232</v>
      </c>
      <c r="B236" s="133" t="s">
        <v>1031</v>
      </c>
      <c r="C236" s="151" t="s">
        <v>140</v>
      </c>
      <c r="D236" s="133">
        <v>10</v>
      </c>
      <c r="E236" s="133">
        <v>20000</v>
      </c>
      <c r="F236" s="152" t="s">
        <v>319</v>
      </c>
    </row>
    <row r="237" spans="1:6">
      <c r="A237" s="133">
        <v>233</v>
      </c>
      <c r="B237" s="133" t="s">
        <v>1032</v>
      </c>
      <c r="C237" s="151" t="s">
        <v>140</v>
      </c>
      <c r="D237" s="133">
        <v>10</v>
      </c>
      <c r="E237" s="133">
        <v>7000</v>
      </c>
      <c r="F237" s="152" t="s">
        <v>319</v>
      </c>
    </row>
    <row r="238" spans="1:6">
      <c r="A238" s="133">
        <v>234</v>
      </c>
      <c r="B238" s="133" t="s">
        <v>1033</v>
      </c>
      <c r="C238" s="151" t="s">
        <v>140</v>
      </c>
      <c r="D238" s="133">
        <v>10</v>
      </c>
      <c r="E238" s="133">
        <v>7000</v>
      </c>
      <c r="F238" s="152" t="s">
        <v>319</v>
      </c>
    </row>
    <row r="239" spans="1:6">
      <c r="A239" s="133">
        <v>235</v>
      </c>
      <c r="B239" s="133" t="s">
        <v>1034</v>
      </c>
      <c r="C239" s="151" t="s">
        <v>140</v>
      </c>
      <c r="D239" s="133">
        <v>10</v>
      </c>
      <c r="E239" s="133">
        <v>7000</v>
      </c>
      <c r="F239" s="152" t="s">
        <v>319</v>
      </c>
    </row>
    <row r="240" spans="1:6">
      <c r="A240" s="133">
        <v>236</v>
      </c>
      <c r="B240" s="133" t="s">
        <v>1035</v>
      </c>
      <c r="C240" s="151" t="s">
        <v>140</v>
      </c>
      <c r="D240" s="133">
        <v>10</v>
      </c>
      <c r="E240" s="133">
        <v>8000</v>
      </c>
      <c r="F240" s="152" t="s">
        <v>319</v>
      </c>
    </row>
    <row r="241" spans="1:6">
      <c r="A241" s="133">
        <v>237</v>
      </c>
      <c r="B241" s="133" t="s">
        <v>1036</v>
      </c>
      <c r="C241" s="151" t="s">
        <v>140</v>
      </c>
      <c r="D241" s="133">
        <v>10</v>
      </c>
      <c r="E241" s="133">
        <v>10000</v>
      </c>
      <c r="F241" s="152" t="s">
        <v>319</v>
      </c>
    </row>
    <row r="242" spans="1:6">
      <c r="A242" s="133">
        <v>238</v>
      </c>
      <c r="B242" s="133" t="s">
        <v>1037</v>
      </c>
      <c r="C242" s="151" t="s">
        <v>140</v>
      </c>
      <c r="D242" s="133">
        <v>10</v>
      </c>
      <c r="E242" s="133">
        <v>12000</v>
      </c>
      <c r="F242" s="152" t="s">
        <v>319</v>
      </c>
    </row>
    <row r="243" spans="1:6">
      <c r="A243" s="133">
        <v>239</v>
      </c>
      <c r="B243" s="133" t="s">
        <v>1038</v>
      </c>
      <c r="C243" s="151" t="s">
        <v>140</v>
      </c>
      <c r="D243" s="133">
        <v>10</v>
      </c>
      <c r="E243" s="133">
        <v>12000</v>
      </c>
      <c r="F243" s="152" t="s">
        <v>319</v>
      </c>
    </row>
    <row r="244" spans="1:6">
      <c r="A244" s="133">
        <v>240</v>
      </c>
      <c r="B244" s="133" t="s">
        <v>1039</v>
      </c>
      <c r="C244" s="151" t="s">
        <v>140</v>
      </c>
      <c r="D244" s="133">
        <v>10</v>
      </c>
      <c r="E244" s="133">
        <v>15000</v>
      </c>
      <c r="F244" s="152" t="s">
        <v>319</v>
      </c>
    </row>
    <row r="245" spans="1:6">
      <c r="A245" s="133">
        <v>241</v>
      </c>
      <c r="B245" s="133" t="s">
        <v>1040</v>
      </c>
      <c r="C245" s="151" t="s">
        <v>140</v>
      </c>
      <c r="D245" s="133">
        <v>10</v>
      </c>
      <c r="E245" s="133">
        <v>8000</v>
      </c>
      <c r="F245" s="152" t="s">
        <v>319</v>
      </c>
    </row>
    <row r="246" spans="1:6">
      <c r="A246" s="133">
        <v>242</v>
      </c>
      <c r="B246" s="133" t="s">
        <v>1041</v>
      </c>
      <c r="C246" s="151" t="s">
        <v>140</v>
      </c>
      <c r="D246" s="133">
        <v>10</v>
      </c>
      <c r="E246" s="133">
        <v>10000</v>
      </c>
      <c r="F246" s="152" t="s">
        <v>319</v>
      </c>
    </row>
    <row r="247" spans="1:6">
      <c r="A247" s="133">
        <v>243</v>
      </c>
      <c r="B247" s="133" t="s">
        <v>1042</v>
      </c>
      <c r="C247" s="151" t="s">
        <v>140</v>
      </c>
      <c r="D247" s="133">
        <v>10</v>
      </c>
      <c r="E247" s="133">
        <v>12000</v>
      </c>
      <c r="F247" s="152" t="s">
        <v>319</v>
      </c>
    </row>
    <row r="248" spans="1:6">
      <c r="A248" s="133">
        <v>244</v>
      </c>
      <c r="B248" s="133" t="s">
        <v>1043</v>
      </c>
      <c r="C248" s="151" t="s">
        <v>140</v>
      </c>
      <c r="D248" s="133">
        <v>10</v>
      </c>
      <c r="E248" s="133">
        <v>15000</v>
      </c>
      <c r="F248" s="152" t="s">
        <v>319</v>
      </c>
    </row>
    <row r="249" spans="1:6">
      <c r="A249" s="133">
        <v>245</v>
      </c>
      <c r="B249" s="133" t="s">
        <v>1044</v>
      </c>
      <c r="C249" s="151" t="s">
        <v>140</v>
      </c>
      <c r="D249" s="133">
        <v>10</v>
      </c>
      <c r="E249" s="133">
        <v>8000</v>
      </c>
      <c r="F249" s="152" t="s">
        <v>319</v>
      </c>
    </row>
    <row r="250" spans="1:6">
      <c r="A250" s="133">
        <v>246</v>
      </c>
      <c r="B250" s="133" t="s">
        <v>1045</v>
      </c>
      <c r="C250" s="151" t="s">
        <v>140</v>
      </c>
      <c r="D250" s="133">
        <v>10</v>
      </c>
      <c r="E250" s="133">
        <v>10000</v>
      </c>
      <c r="F250" s="152" t="s">
        <v>319</v>
      </c>
    </row>
    <row r="251" spans="1:6">
      <c r="A251" s="145">
        <v>247</v>
      </c>
      <c r="B251" s="145" t="s">
        <v>1046</v>
      </c>
      <c r="C251" s="146" t="s">
        <v>140</v>
      </c>
      <c r="D251" s="145">
        <v>10</v>
      </c>
      <c r="E251" s="145">
        <v>12000</v>
      </c>
      <c r="F251" s="147" t="s">
        <v>319</v>
      </c>
    </row>
    <row r="252" spans="1:6">
      <c r="A252" s="145">
        <v>248</v>
      </c>
      <c r="B252" s="145" t="s">
        <v>1047</v>
      </c>
      <c r="C252" s="146" t="s">
        <v>140</v>
      </c>
      <c r="D252" s="145">
        <v>10</v>
      </c>
      <c r="E252" s="145">
        <v>12000</v>
      </c>
      <c r="F252" s="147" t="s">
        <v>319</v>
      </c>
    </row>
    <row r="253" spans="1:6">
      <c r="A253" s="145">
        <v>249</v>
      </c>
      <c r="B253" s="145" t="s">
        <v>1048</v>
      </c>
      <c r="C253" s="146" t="s">
        <v>140</v>
      </c>
      <c r="D253" s="145">
        <v>10</v>
      </c>
      <c r="E253" s="145">
        <v>15000</v>
      </c>
      <c r="F253" s="147" t="s">
        <v>319</v>
      </c>
    </row>
    <row r="254" spans="1:6">
      <c r="A254" s="145">
        <v>250</v>
      </c>
      <c r="B254" s="145" t="s">
        <v>1049</v>
      </c>
      <c r="C254" s="146" t="s">
        <v>140</v>
      </c>
      <c r="D254" s="145">
        <v>10</v>
      </c>
      <c r="E254" s="145">
        <v>20000</v>
      </c>
      <c r="F254" s="147" t="s">
        <v>319</v>
      </c>
    </row>
    <row r="255" spans="1:6">
      <c r="A255" s="145">
        <v>251</v>
      </c>
      <c r="B255" s="145" t="s">
        <v>1050</v>
      </c>
      <c r="C255" s="146" t="s">
        <v>140</v>
      </c>
      <c r="D255" s="145">
        <v>10</v>
      </c>
      <c r="E255" s="145">
        <v>22000</v>
      </c>
      <c r="F255" s="147" t="s">
        <v>319</v>
      </c>
    </row>
    <row r="256" spans="1:6">
      <c r="A256" s="145">
        <v>252</v>
      </c>
      <c r="B256" s="145" t="s">
        <v>1051</v>
      </c>
      <c r="C256" s="146" t="s">
        <v>140</v>
      </c>
      <c r="D256" s="145">
        <v>10</v>
      </c>
      <c r="E256" s="145">
        <v>25000</v>
      </c>
      <c r="F256" s="147" t="s">
        <v>319</v>
      </c>
    </row>
    <row r="257" spans="1:6">
      <c r="A257" s="145">
        <v>253</v>
      </c>
      <c r="B257" s="145" t="s">
        <v>1052</v>
      </c>
      <c r="C257" s="146" t="s">
        <v>140</v>
      </c>
      <c r="D257" s="145">
        <v>10</v>
      </c>
      <c r="E257" s="145">
        <v>25000</v>
      </c>
      <c r="F257" s="147" t="s">
        <v>319</v>
      </c>
    </row>
    <row r="258" spans="1:6">
      <c r="A258" s="145">
        <v>254</v>
      </c>
      <c r="B258" s="145" t="s">
        <v>1053</v>
      </c>
      <c r="C258" s="146" t="s">
        <v>140</v>
      </c>
      <c r="D258" s="145">
        <v>10</v>
      </c>
      <c r="E258" s="145">
        <v>28000</v>
      </c>
      <c r="F258" s="147" t="s">
        <v>319</v>
      </c>
    </row>
    <row r="259" spans="1:6">
      <c r="A259" s="145">
        <v>255</v>
      </c>
      <c r="B259" s="145" t="s">
        <v>1054</v>
      </c>
      <c r="C259" s="146" t="s">
        <v>140</v>
      </c>
      <c r="D259" s="145">
        <v>10</v>
      </c>
      <c r="E259" s="145">
        <v>30000</v>
      </c>
      <c r="F259" s="147" t="s">
        <v>319</v>
      </c>
    </row>
    <row r="260" spans="1:6">
      <c r="A260" s="145">
        <v>256</v>
      </c>
      <c r="B260" s="145" t="s">
        <v>1055</v>
      </c>
      <c r="C260" s="146" t="s">
        <v>140</v>
      </c>
      <c r="D260" s="145">
        <v>10</v>
      </c>
      <c r="E260" s="145">
        <v>20000</v>
      </c>
      <c r="F260" s="147" t="s">
        <v>319</v>
      </c>
    </row>
    <row r="261" spans="1:6">
      <c r="A261" s="145">
        <v>257</v>
      </c>
      <c r="B261" s="145" t="s">
        <v>1056</v>
      </c>
      <c r="C261" s="146" t="s">
        <v>140</v>
      </c>
      <c r="D261" s="145">
        <v>1</v>
      </c>
      <c r="E261" s="145">
        <v>7000</v>
      </c>
      <c r="F261" s="147" t="s">
        <v>319</v>
      </c>
    </row>
    <row r="262" spans="1:6">
      <c r="A262" s="145">
        <v>258</v>
      </c>
      <c r="B262" s="145" t="s">
        <v>1057</v>
      </c>
      <c r="C262" s="146" t="s">
        <v>140</v>
      </c>
      <c r="D262" s="145">
        <v>3</v>
      </c>
      <c r="E262" s="145">
        <v>7000</v>
      </c>
      <c r="F262" s="147" t="s">
        <v>319</v>
      </c>
    </row>
    <row r="263" spans="1:6">
      <c r="A263" s="145">
        <v>259</v>
      </c>
      <c r="B263" s="145" t="s">
        <v>1058</v>
      </c>
      <c r="C263" s="146" t="s">
        <v>140</v>
      </c>
      <c r="D263" s="145">
        <v>10</v>
      </c>
      <c r="E263" s="145">
        <v>7000</v>
      </c>
      <c r="F263" s="147" t="s">
        <v>319</v>
      </c>
    </row>
    <row r="264" spans="1:6">
      <c r="A264" s="145">
        <v>260</v>
      </c>
      <c r="B264" s="145" t="s">
        <v>1059</v>
      </c>
      <c r="C264" s="146" t="s">
        <v>140</v>
      </c>
      <c r="D264" s="145">
        <v>10</v>
      </c>
      <c r="E264" s="145">
        <v>8000</v>
      </c>
      <c r="F264" s="147" t="s">
        <v>319</v>
      </c>
    </row>
    <row r="265" spans="1:6">
      <c r="A265" s="145">
        <v>261</v>
      </c>
      <c r="B265" s="145" t="s">
        <v>1060</v>
      </c>
      <c r="C265" s="146" t="s">
        <v>140</v>
      </c>
      <c r="D265" s="145">
        <v>10</v>
      </c>
      <c r="E265" s="145">
        <v>10000</v>
      </c>
      <c r="F265" s="147" t="s">
        <v>319</v>
      </c>
    </row>
    <row r="266" spans="1:6">
      <c r="A266" s="145">
        <v>262</v>
      </c>
      <c r="B266" s="145" t="s">
        <v>1061</v>
      </c>
      <c r="C266" s="146" t="s">
        <v>140</v>
      </c>
      <c r="D266" s="145">
        <v>1</v>
      </c>
      <c r="E266" s="145">
        <v>12000</v>
      </c>
      <c r="F266" s="147" t="s">
        <v>319</v>
      </c>
    </row>
    <row r="267" spans="1:6">
      <c r="A267" s="145">
        <v>263</v>
      </c>
      <c r="B267" s="145" t="s">
        <v>1062</v>
      </c>
      <c r="C267" s="146" t="s">
        <v>140</v>
      </c>
      <c r="D267" s="145">
        <v>10</v>
      </c>
      <c r="E267" s="145">
        <v>12000</v>
      </c>
      <c r="F267" s="147" t="s">
        <v>319</v>
      </c>
    </row>
    <row r="268" spans="1:6">
      <c r="A268" s="145">
        <v>264</v>
      </c>
      <c r="B268" s="145" t="s">
        <v>1063</v>
      </c>
      <c r="C268" s="146" t="s">
        <v>140</v>
      </c>
      <c r="D268" s="145">
        <v>10</v>
      </c>
      <c r="E268" s="145">
        <v>15000</v>
      </c>
      <c r="F268" s="147" t="s">
        <v>319</v>
      </c>
    </row>
    <row r="269" spans="1:6">
      <c r="A269" s="167">
        <v>265</v>
      </c>
      <c r="B269" s="167" t="s">
        <v>1064</v>
      </c>
      <c r="C269" s="168" t="s">
        <v>140</v>
      </c>
      <c r="D269" s="167">
        <v>10</v>
      </c>
      <c r="E269" s="167">
        <v>8000</v>
      </c>
      <c r="F269" s="169" t="s">
        <v>319</v>
      </c>
    </row>
    <row r="270" spans="1:6">
      <c r="A270" s="167">
        <v>266</v>
      </c>
      <c r="B270" s="167" t="s">
        <v>1065</v>
      </c>
      <c r="C270" s="168" t="s">
        <v>140</v>
      </c>
      <c r="D270" s="167">
        <v>10</v>
      </c>
      <c r="E270" s="167">
        <v>10000</v>
      </c>
      <c r="F270" s="169" t="s">
        <v>319</v>
      </c>
    </row>
    <row r="271" spans="1:6">
      <c r="A271" s="167">
        <v>267</v>
      </c>
      <c r="B271" s="167" t="s">
        <v>1066</v>
      </c>
      <c r="C271" s="168" t="s">
        <v>140</v>
      </c>
      <c r="D271" s="167">
        <v>10</v>
      </c>
      <c r="E271" s="167">
        <v>12000</v>
      </c>
      <c r="F271" s="169" t="s">
        <v>319</v>
      </c>
    </row>
    <row r="272" spans="1:6">
      <c r="A272" s="167">
        <v>268</v>
      </c>
      <c r="B272" s="167" t="s">
        <v>1067</v>
      </c>
      <c r="C272" s="168" t="s">
        <v>140</v>
      </c>
      <c r="D272" s="167">
        <v>10</v>
      </c>
      <c r="E272" s="167">
        <v>15000</v>
      </c>
      <c r="F272" s="169" t="s">
        <v>319</v>
      </c>
    </row>
    <row r="273" spans="1:6">
      <c r="A273" s="167">
        <v>269</v>
      </c>
      <c r="B273" s="167" t="s">
        <v>1068</v>
      </c>
      <c r="C273" s="168" t="s">
        <v>140</v>
      </c>
      <c r="D273" s="167">
        <v>10</v>
      </c>
      <c r="E273" s="167">
        <v>8000</v>
      </c>
      <c r="F273" s="169" t="s">
        <v>319</v>
      </c>
    </row>
    <row r="274" spans="1:6">
      <c r="A274" s="167">
        <v>270</v>
      </c>
      <c r="B274" s="167" t="s">
        <v>1069</v>
      </c>
      <c r="C274" s="168" t="s">
        <v>140</v>
      </c>
      <c r="D274" s="167">
        <v>1</v>
      </c>
      <c r="E274" s="167">
        <v>10000</v>
      </c>
      <c r="F274" s="169" t="s">
        <v>319</v>
      </c>
    </row>
    <row r="275" spans="1:6">
      <c r="A275" s="167">
        <v>271</v>
      </c>
      <c r="B275" s="167" t="s">
        <v>1070</v>
      </c>
      <c r="C275" s="168" t="s">
        <v>140</v>
      </c>
      <c r="D275" s="167">
        <v>3</v>
      </c>
      <c r="E275" s="167">
        <v>12000</v>
      </c>
      <c r="F275" s="169" t="s">
        <v>319</v>
      </c>
    </row>
    <row r="276" spans="1:6">
      <c r="A276" s="167">
        <v>272</v>
      </c>
      <c r="B276" s="167" t="s">
        <v>1071</v>
      </c>
      <c r="C276" s="168" t="s">
        <v>140</v>
      </c>
      <c r="D276" s="167">
        <v>10</v>
      </c>
      <c r="E276" s="167">
        <v>12000</v>
      </c>
      <c r="F276" s="169" t="s">
        <v>319</v>
      </c>
    </row>
    <row r="277" spans="1:6">
      <c r="A277" s="167">
        <v>273</v>
      </c>
      <c r="B277" s="167" t="s">
        <v>1072</v>
      </c>
      <c r="C277" s="168" t="s">
        <v>140</v>
      </c>
      <c r="D277" s="167">
        <v>10</v>
      </c>
      <c r="E277" s="167">
        <v>15000</v>
      </c>
      <c r="F277" s="169" t="s">
        <v>319</v>
      </c>
    </row>
    <row r="278" spans="1:6">
      <c r="A278" s="167">
        <v>274</v>
      </c>
      <c r="B278" s="167" t="s">
        <v>1073</v>
      </c>
      <c r="C278" s="168" t="s">
        <v>140</v>
      </c>
      <c r="D278" s="167">
        <v>10</v>
      </c>
      <c r="E278" s="167">
        <v>20000</v>
      </c>
      <c r="F278" s="169" t="s">
        <v>319</v>
      </c>
    </row>
    <row r="279" spans="1:6">
      <c r="A279" s="167">
        <v>275</v>
      </c>
      <c r="B279" s="167" t="s">
        <v>1074</v>
      </c>
      <c r="C279" s="168" t="s">
        <v>140</v>
      </c>
      <c r="D279" s="167">
        <v>10</v>
      </c>
      <c r="E279" s="167">
        <v>22000</v>
      </c>
      <c r="F279" s="169" t="s">
        <v>319</v>
      </c>
    </row>
    <row r="280" spans="1:6">
      <c r="A280" s="167">
        <v>276</v>
      </c>
      <c r="B280" s="167" t="s">
        <v>1075</v>
      </c>
      <c r="C280" s="168" t="s">
        <v>140</v>
      </c>
      <c r="D280" s="167">
        <v>10</v>
      </c>
      <c r="E280" s="167">
        <v>25000</v>
      </c>
      <c r="F280" s="169" t="s">
        <v>319</v>
      </c>
    </row>
    <row r="281" spans="1:6">
      <c r="A281" s="167">
        <v>277</v>
      </c>
      <c r="B281" s="167" t="s">
        <v>1076</v>
      </c>
      <c r="C281" s="168" t="s">
        <v>140</v>
      </c>
      <c r="D281" s="167">
        <v>10</v>
      </c>
      <c r="E281" s="167">
        <v>25000</v>
      </c>
      <c r="F281" s="169" t="s">
        <v>319</v>
      </c>
    </row>
    <row r="282" spans="1:6">
      <c r="A282" s="167">
        <v>278</v>
      </c>
      <c r="B282" s="167" t="s">
        <v>1077</v>
      </c>
      <c r="C282" s="168" t="s">
        <v>140</v>
      </c>
      <c r="D282" s="167">
        <v>1</v>
      </c>
      <c r="E282" s="167">
        <v>28000</v>
      </c>
      <c r="F282" s="169" t="s">
        <v>319</v>
      </c>
    </row>
    <row r="283" spans="1:6">
      <c r="A283" s="167">
        <v>279</v>
      </c>
      <c r="B283" s="167" t="s">
        <v>1078</v>
      </c>
      <c r="C283" s="168" t="s">
        <v>140</v>
      </c>
      <c r="D283" s="167">
        <v>10</v>
      </c>
      <c r="E283" s="167">
        <v>30000</v>
      </c>
      <c r="F283" s="169" t="s">
        <v>319</v>
      </c>
    </row>
    <row r="284" spans="1:6">
      <c r="A284" s="167">
        <v>280</v>
      </c>
      <c r="B284" s="167" t="s">
        <v>1079</v>
      </c>
      <c r="C284" s="168" t="s">
        <v>140</v>
      </c>
      <c r="D284" s="167">
        <v>10</v>
      </c>
      <c r="E284" s="167">
        <v>20000</v>
      </c>
      <c r="F284" s="169" t="s">
        <v>319</v>
      </c>
    </row>
    <row r="285" spans="1:6">
      <c r="A285" s="167">
        <v>281</v>
      </c>
      <c r="B285" s="167" t="s">
        <v>1080</v>
      </c>
      <c r="C285" s="168" t="s">
        <v>140</v>
      </c>
      <c r="D285" s="167">
        <v>10</v>
      </c>
      <c r="E285" s="167">
        <v>7000</v>
      </c>
      <c r="F285" s="169" t="s">
        <v>319</v>
      </c>
    </row>
    <row r="286" spans="1:6">
      <c r="A286" s="167">
        <v>282</v>
      </c>
      <c r="B286" s="167" t="s">
        <v>1081</v>
      </c>
      <c r="C286" s="168" t="s">
        <v>140</v>
      </c>
      <c r="D286" s="167">
        <v>1</v>
      </c>
      <c r="E286" s="167">
        <v>7000</v>
      </c>
      <c r="F286" s="169" t="s">
        <v>319</v>
      </c>
    </row>
    <row r="287" spans="1:6">
      <c r="A287" s="167">
        <v>283</v>
      </c>
      <c r="B287" s="167" t="s">
        <v>1082</v>
      </c>
      <c r="C287" s="168" t="s">
        <v>140</v>
      </c>
      <c r="D287" s="167">
        <v>10</v>
      </c>
      <c r="E287" s="167">
        <v>7000</v>
      </c>
      <c r="F287" s="169" t="s">
        <v>319</v>
      </c>
    </row>
    <row r="288" spans="1:6">
      <c r="A288" s="167">
        <v>284</v>
      </c>
      <c r="B288" s="167" t="s">
        <v>1083</v>
      </c>
      <c r="C288" s="168" t="s">
        <v>140</v>
      </c>
      <c r="D288" s="167">
        <v>10</v>
      </c>
      <c r="E288" s="167">
        <v>8000</v>
      </c>
      <c r="F288" s="169" t="s">
        <v>319</v>
      </c>
    </row>
    <row r="289" spans="1:6">
      <c r="A289" s="167">
        <v>285</v>
      </c>
      <c r="B289" s="167" t="s">
        <v>1084</v>
      </c>
      <c r="C289" s="168" t="s">
        <v>140</v>
      </c>
      <c r="D289" s="167">
        <v>10</v>
      </c>
      <c r="E289" s="167">
        <v>10000</v>
      </c>
      <c r="F289" s="169" t="s">
        <v>319</v>
      </c>
    </row>
    <row r="290" spans="1:6">
      <c r="A290" s="167">
        <v>286</v>
      </c>
      <c r="B290" s="167" t="s">
        <v>1085</v>
      </c>
      <c r="C290" s="168" t="s">
        <v>140</v>
      </c>
      <c r="D290" s="167">
        <v>10</v>
      </c>
      <c r="E290" s="167">
        <v>12000</v>
      </c>
      <c r="F290" s="169" t="s">
        <v>319</v>
      </c>
    </row>
    <row r="291" spans="1:6">
      <c r="A291" s="167">
        <v>287</v>
      </c>
      <c r="B291" s="167" t="s">
        <v>1086</v>
      </c>
      <c r="C291" s="168" t="s">
        <v>140</v>
      </c>
      <c r="D291" s="167">
        <v>10</v>
      </c>
      <c r="E291" s="167">
        <v>12000</v>
      </c>
      <c r="F291" s="169" t="s">
        <v>319</v>
      </c>
    </row>
    <row r="292" spans="1:6">
      <c r="A292" s="167">
        <v>288</v>
      </c>
      <c r="B292" s="167" t="s">
        <v>1087</v>
      </c>
      <c r="C292" s="168" t="s">
        <v>140</v>
      </c>
      <c r="D292" s="167">
        <v>10</v>
      </c>
      <c r="E292" s="167">
        <v>15000</v>
      </c>
      <c r="F292" s="169" t="s">
        <v>319</v>
      </c>
    </row>
    <row r="293" spans="1:6">
      <c r="A293" s="167">
        <v>289</v>
      </c>
      <c r="B293" s="167" t="s">
        <v>1088</v>
      </c>
      <c r="C293" s="168" t="s">
        <v>140</v>
      </c>
      <c r="D293" s="167">
        <v>10</v>
      </c>
      <c r="E293" s="167">
        <v>8000</v>
      </c>
      <c r="F293" s="169" t="s">
        <v>319</v>
      </c>
    </row>
    <row r="294" spans="1:6">
      <c r="A294" s="167">
        <v>290</v>
      </c>
      <c r="B294" s="167" t="s">
        <v>1089</v>
      </c>
      <c r="C294" s="168" t="s">
        <v>140</v>
      </c>
      <c r="D294" s="167">
        <v>10</v>
      </c>
      <c r="E294" s="167">
        <v>10000</v>
      </c>
      <c r="F294" s="169" t="s">
        <v>319</v>
      </c>
    </row>
    <row r="295" spans="1:6">
      <c r="A295" s="167">
        <v>291</v>
      </c>
      <c r="B295" s="167" t="s">
        <v>1090</v>
      </c>
      <c r="C295" s="168" t="s">
        <v>140</v>
      </c>
      <c r="D295" s="167">
        <v>10</v>
      </c>
      <c r="E295" s="167">
        <v>12000</v>
      </c>
      <c r="F295" s="169" t="s">
        <v>319</v>
      </c>
    </row>
    <row r="296" spans="1:6">
      <c r="A296" s="167">
        <v>292</v>
      </c>
      <c r="B296" s="167" t="s">
        <v>1091</v>
      </c>
      <c r="C296" s="168" t="s">
        <v>140</v>
      </c>
      <c r="D296" s="167">
        <v>10</v>
      </c>
      <c r="E296" s="167">
        <v>15000</v>
      </c>
      <c r="F296" s="169" t="s">
        <v>319</v>
      </c>
    </row>
    <row r="297" spans="1:6">
      <c r="A297" s="167">
        <v>293</v>
      </c>
      <c r="B297" s="167" t="s">
        <v>1092</v>
      </c>
      <c r="C297" s="168" t="s">
        <v>140</v>
      </c>
      <c r="D297" s="167">
        <v>10</v>
      </c>
      <c r="E297" s="167">
        <v>8000</v>
      </c>
      <c r="F297" s="169" t="s">
        <v>319</v>
      </c>
    </row>
    <row r="298" spans="1:6">
      <c r="A298" s="167">
        <v>294</v>
      </c>
      <c r="B298" s="167" t="s">
        <v>1093</v>
      </c>
      <c r="C298" s="168" t="s">
        <v>140</v>
      </c>
      <c r="D298" s="167">
        <v>10</v>
      </c>
      <c r="E298" s="167">
        <v>10000</v>
      </c>
      <c r="F298" s="169" t="s">
        <v>319</v>
      </c>
    </row>
    <row r="299" spans="1:6">
      <c r="A299" s="167">
        <v>295</v>
      </c>
      <c r="B299" s="167" t="s">
        <v>1094</v>
      </c>
      <c r="C299" s="168" t="s">
        <v>140</v>
      </c>
      <c r="D299" s="167">
        <v>1</v>
      </c>
      <c r="E299" s="167">
        <v>12000</v>
      </c>
      <c r="F299" s="169" t="s">
        <v>319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/>
  <cols>
    <col min="1" max="1" width="7.25" style="114" bestFit="1" customWidth="1"/>
    <col min="2" max="2" width="11.625" style="114" bestFit="1" customWidth="1"/>
    <col min="3" max="3" width="5.125" style="114" customWidth="1"/>
    <col min="4" max="7" width="15.625" style="114" customWidth="1"/>
    <col min="8" max="8" width="11.625" style="114" bestFit="1" customWidth="1"/>
    <col min="9" max="12" width="11.625" style="114" customWidth="1"/>
    <col min="13" max="16384" width="9" style="114"/>
  </cols>
  <sheetData>
    <row r="1" spans="1:12">
      <c r="A1" s="114" t="s">
        <v>1595</v>
      </c>
      <c r="B1" s="114" t="s">
        <v>1596</v>
      </c>
      <c r="C1" s="114" t="s">
        <v>1551</v>
      </c>
      <c r="D1" s="114">
        <v>1</v>
      </c>
      <c r="E1" s="114">
        <v>2</v>
      </c>
      <c r="F1" s="114">
        <v>3</v>
      </c>
      <c r="G1" s="114">
        <v>4</v>
      </c>
      <c r="I1" s="114" t="s">
        <v>1753</v>
      </c>
      <c r="J1" s="114" t="s">
        <v>1752</v>
      </c>
      <c r="K1" s="114" t="s">
        <v>1754</v>
      </c>
      <c r="L1" s="114" t="s">
        <v>1755</v>
      </c>
    </row>
    <row r="2" spans="1:12">
      <c r="D2" s="311" t="s">
        <v>1590</v>
      </c>
      <c r="E2" s="311" t="s">
        <v>1591</v>
      </c>
      <c r="F2" s="311" t="s">
        <v>1592</v>
      </c>
      <c r="G2" s="311" t="s">
        <v>1593</v>
      </c>
      <c r="I2" s="114" t="s">
        <v>1756</v>
      </c>
    </row>
    <row r="3" spans="1:12">
      <c r="A3" s="114" t="s">
        <v>1594</v>
      </c>
      <c r="B3" s="173" t="s">
        <v>1597</v>
      </c>
      <c r="C3" s="114">
        <v>50</v>
      </c>
      <c r="D3" s="114" t="s">
        <v>1648</v>
      </c>
      <c r="E3" s="114" t="s">
        <v>1677</v>
      </c>
      <c r="F3" s="114" t="s">
        <v>1749</v>
      </c>
      <c r="G3" s="114" t="s">
        <v>1723</v>
      </c>
    </row>
    <row r="4" spans="1:12">
      <c r="A4" s="114" t="s">
        <v>1617</v>
      </c>
      <c r="B4" s="173" t="s">
        <v>1610</v>
      </c>
      <c r="C4" s="114">
        <v>100</v>
      </c>
      <c r="D4" s="114" t="s">
        <v>1649</v>
      </c>
      <c r="E4" s="114" t="s">
        <v>1678</v>
      </c>
      <c r="F4" s="114" t="s">
        <v>1750</v>
      </c>
      <c r="G4" s="114" t="s">
        <v>1724</v>
      </c>
    </row>
    <row r="5" spans="1:12">
      <c r="A5" s="114" t="s">
        <v>1618</v>
      </c>
      <c r="B5" s="173" t="s">
        <v>1598</v>
      </c>
      <c r="C5" s="114">
        <v>150</v>
      </c>
      <c r="D5" s="114" t="s">
        <v>1650</v>
      </c>
      <c r="E5" s="114" t="s">
        <v>1679</v>
      </c>
      <c r="F5" s="114" t="s">
        <v>1751</v>
      </c>
      <c r="G5" s="114" t="s">
        <v>1725</v>
      </c>
    </row>
    <row r="6" spans="1:12">
      <c r="A6" s="114" t="s">
        <v>1619</v>
      </c>
      <c r="B6" s="167" t="s">
        <v>1599</v>
      </c>
      <c r="C6" s="114">
        <v>200</v>
      </c>
      <c r="D6" s="114" t="s">
        <v>1651</v>
      </c>
      <c r="E6" s="114" t="s">
        <v>1683</v>
      </c>
      <c r="F6" s="114" t="s">
        <v>1700</v>
      </c>
      <c r="G6" s="114" t="s">
        <v>1726</v>
      </c>
    </row>
    <row r="7" spans="1:12">
      <c r="A7" s="114" t="s">
        <v>1620</v>
      </c>
      <c r="B7" s="167" t="s">
        <v>1600</v>
      </c>
      <c r="C7" s="114">
        <v>250</v>
      </c>
      <c r="D7" s="114" t="s">
        <v>1652</v>
      </c>
      <c r="E7" s="114" t="s">
        <v>1684</v>
      </c>
      <c r="F7" s="114" t="s">
        <v>1701</v>
      </c>
      <c r="G7" s="114" t="s">
        <v>1727</v>
      </c>
    </row>
    <row r="8" spans="1:12">
      <c r="A8" s="114" t="s">
        <v>1621</v>
      </c>
      <c r="B8" s="167" t="s">
        <v>1601</v>
      </c>
      <c r="C8" s="114">
        <v>300</v>
      </c>
      <c r="D8" s="114" t="s">
        <v>1653</v>
      </c>
      <c r="E8" s="114" t="s">
        <v>1685</v>
      </c>
      <c r="F8" s="114" t="s">
        <v>1702</v>
      </c>
      <c r="G8" s="114" t="s">
        <v>1728</v>
      </c>
    </row>
    <row r="9" spans="1:12">
      <c r="A9" s="114" t="s">
        <v>1622</v>
      </c>
      <c r="B9" s="264" t="s">
        <v>1638</v>
      </c>
      <c r="C9" s="114">
        <v>350</v>
      </c>
      <c r="D9" s="114" t="s">
        <v>1654</v>
      </c>
      <c r="E9" s="114" t="s">
        <v>1680</v>
      </c>
      <c r="F9" s="114" t="s">
        <v>1703</v>
      </c>
      <c r="G9" s="114" t="s">
        <v>1729</v>
      </c>
    </row>
    <row r="10" spans="1:12">
      <c r="A10" s="114" t="s">
        <v>1623</v>
      </c>
      <c r="B10" s="264" t="s">
        <v>1611</v>
      </c>
      <c r="C10" s="114">
        <v>400</v>
      </c>
      <c r="D10" s="114" t="s">
        <v>1655</v>
      </c>
      <c r="E10" s="114" t="s">
        <v>1681</v>
      </c>
      <c r="F10" s="114" t="s">
        <v>1704</v>
      </c>
      <c r="G10" s="114" t="s">
        <v>1730</v>
      </c>
    </row>
    <row r="11" spans="1:12">
      <c r="A11" s="114" t="s">
        <v>1624</v>
      </c>
      <c r="B11" s="264" t="s">
        <v>1637</v>
      </c>
      <c r="C11" s="114">
        <v>450</v>
      </c>
      <c r="D11" s="114" t="s">
        <v>1656</v>
      </c>
      <c r="E11" s="114" t="s">
        <v>1682</v>
      </c>
      <c r="F11" s="114" t="s">
        <v>1705</v>
      </c>
      <c r="G11" s="114" t="s">
        <v>1731</v>
      </c>
    </row>
    <row r="12" spans="1:12">
      <c r="A12" s="114" t="s">
        <v>1625</v>
      </c>
      <c r="B12" s="133" t="s">
        <v>1639</v>
      </c>
      <c r="C12" s="114">
        <v>500</v>
      </c>
      <c r="D12" s="114" t="s">
        <v>1657</v>
      </c>
      <c r="E12" s="114" t="s">
        <v>1674</v>
      </c>
      <c r="F12" s="114" t="s">
        <v>1706</v>
      </c>
      <c r="G12" s="114" t="s">
        <v>1732</v>
      </c>
    </row>
    <row r="13" spans="1:12">
      <c r="A13" s="114" t="s">
        <v>1626</v>
      </c>
      <c r="B13" s="133" t="s">
        <v>1602</v>
      </c>
      <c r="C13" s="114">
        <v>550</v>
      </c>
      <c r="D13" s="114" t="s">
        <v>1658</v>
      </c>
      <c r="E13" s="114" t="s">
        <v>1675</v>
      </c>
      <c r="F13" s="114" t="s">
        <v>1707</v>
      </c>
      <c r="G13" s="114" t="s">
        <v>1733</v>
      </c>
    </row>
    <row r="14" spans="1:12">
      <c r="A14" s="114" t="s">
        <v>1627</v>
      </c>
      <c r="B14" s="133" t="s">
        <v>1603</v>
      </c>
      <c r="C14" s="114">
        <v>600</v>
      </c>
      <c r="D14" s="114" t="s">
        <v>1659</v>
      </c>
      <c r="E14" s="114" t="s">
        <v>1676</v>
      </c>
      <c r="F14" s="114" t="s">
        <v>1708</v>
      </c>
      <c r="G14" s="114" t="s">
        <v>1734</v>
      </c>
    </row>
    <row r="15" spans="1:12">
      <c r="A15" s="114" t="s">
        <v>1628</v>
      </c>
      <c r="B15" s="110" t="s">
        <v>1604</v>
      </c>
      <c r="C15" s="114">
        <v>650</v>
      </c>
      <c r="D15" s="114" t="s">
        <v>1666</v>
      </c>
      <c r="E15" s="114" t="s">
        <v>1686</v>
      </c>
      <c r="F15" s="114" t="s">
        <v>1709</v>
      </c>
      <c r="G15" s="114" t="s">
        <v>1735</v>
      </c>
    </row>
    <row r="16" spans="1:12">
      <c r="A16" s="114" t="s">
        <v>1629</v>
      </c>
      <c r="B16" s="110" t="s">
        <v>1605</v>
      </c>
      <c r="C16" s="114">
        <v>700</v>
      </c>
      <c r="D16" s="114" t="s">
        <v>1667</v>
      </c>
      <c r="E16" s="114" t="s">
        <v>1687</v>
      </c>
      <c r="F16" s="114" t="s">
        <v>1711</v>
      </c>
      <c r="G16" s="114" t="s">
        <v>1736</v>
      </c>
    </row>
    <row r="17" spans="1:7">
      <c r="A17" s="114" t="s">
        <v>1630</v>
      </c>
      <c r="B17" s="110" t="s">
        <v>1606</v>
      </c>
      <c r="C17" s="114">
        <v>750</v>
      </c>
      <c r="D17" s="114" t="s">
        <v>1668</v>
      </c>
      <c r="E17" s="114" t="s">
        <v>1688</v>
      </c>
      <c r="F17" s="114" t="s">
        <v>1710</v>
      </c>
      <c r="G17" s="114" t="s">
        <v>1737</v>
      </c>
    </row>
    <row r="18" spans="1:7">
      <c r="A18" s="114" t="s">
        <v>1631</v>
      </c>
      <c r="B18" s="268" t="s">
        <v>1608</v>
      </c>
      <c r="C18" s="114">
        <v>800</v>
      </c>
      <c r="D18" s="114" t="s">
        <v>1663</v>
      </c>
      <c r="E18" s="114" t="s">
        <v>1689</v>
      </c>
      <c r="F18" s="114" t="s">
        <v>1712</v>
      </c>
      <c r="G18" s="114" t="s">
        <v>1738</v>
      </c>
    </row>
    <row r="19" spans="1:7">
      <c r="A19" s="114" t="s">
        <v>1632</v>
      </c>
      <c r="B19" s="268" t="s">
        <v>1609</v>
      </c>
      <c r="C19" s="114">
        <v>850</v>
      </c>
      <c r="D19" s="114" t="s">
        <v>1664</v>
      </c>
      <c r="E19" s="114" t="s">
        <v>1690</v>
      </c>
      <c r="F19" s="114" t="s">
        <v>1713</v>
      </c>
      <c r="G19" s="114" t="s">
        <v>1739</v>
      </c>
    </row>
    <row r="20" spans="1:7">
      <c r="A20" s="114" t="s">
        <v>1633</v>
      </c>
      <c r="B20" s="268" t="s">
        <v>1613</v>
      </c>
      <c r="C20" s="114">
        <v>900</v>
      </c>
      <c r="D20" s="114" t="s">
        <v>1665</v>
      </c>
      <c r="E20" s="114" t="s">
        <v>1691</v>
      </c>
      <c r="F20" s="114" t="s">
        <v>1714</v>
      </c>
      <c r="G20" s="114" t="s">
        <v>1740</v>
      </c>
    </row>
    <row r="21" spans="1:7">
      <c r="A21" s="114" t="s">
        <v>1634</v>
      </c>
      <c r="B21" s="320" t="s">
        <v>1614</v>
      </c>
      <c r="C21" s="114">
        <v>950</v>
      </c>
      <c r="D21" s="114" t="s">
        <v>1660</v>
      </c>
      <c r="E21" s="114" t="s">
        <v>1692</v>
      </c>
      <c r="F21" s="114" t="s">
        <v>1715</v>
      </c>
      <c r="G21" s="114" t="s">
        <v>1741</v>
      </c>
    </row>
    <row r="22" spans="1:7">
      <c r="A22" s="114" t="s">
        <v>1635</v>
      </c>
      <c r="B22" s="320" t="s">
        <v>1615</v>
      </c>
      <c r="C22" s="114">
        <v>1000</v>
      </c>
      <c r="D22" s="114" t="s">
        <v>1661</v>
      </c>
      <c r="E22" s="114" t="s">
        <v>1693</v>
      </c>
      <c r="F22" s="114" t="s">
        <v>1716</v>
      </c>
      <c r="G22" s="114" t="s">
        <v>1742</v>
      </c>
    </row>
    <row r="23" spans="1:7">
      <c r="A23" s="114" t="s">
        <v>1636</v>
      </c>
      <c r="B23" s="320" t="s">
        <v>1645</v>
      </c>
      <c r="C23" s="114">
        <v>1050</v>
      </c>
      <c r="D23" s="114" t="s">
        <v>1662</v>
      </c>
      <c r="E23" s="114" t="s">
        <v>1694</v>
      </c>
      <c r="F23" s="114" t="s">
        <v>1717</v>
      </c>
      <c r="G23" s="114" t="s">
        <v>1743</v>
      </c>
    </row>
    <row r="24" spans="1:7">
      <c r="A24" s="114" t="s">
        <v>1640</v>
      </c>
      <c r="B24" s="316" t="s">
        <v>1647</v>
      </c>
      <c r="C24" s="114">
        <v>1100</v>
      </c>
      <c r="D24" s="114" t="s">
        <v>1669</v>
      </c>
      <c r="E24" s="114" t="s">
        <v>1695</v>
      </c>
      <c r="F24" s="114" t="s">
        <v>1718</v>
      </c>
      <c r="G24" s="114" t="s">
        <v>1744</v>
      </c>
    </row>
    <row r="25" spans="1:7">
      <c r="A25" s="114" t="s">
        <v>1641</v>
      </c>
      <c r="B25" s="316" t="s">
        <v>1607</v>
      </c>
      <c r="C25" s="114">
        <v>1150</v>
      </c>
      <c r="D25" s="114" t="s">
        <v>1670</v>
      </c>
      <c r="E25" s="114" t="s">
        <v>1696</v>
      </c>
      <c r="F25" s="114" t="s">
        <v>1719</v>
      </c>
      <c r="G25" s="114" t="s">
        <v>1745</v>
      </c>
    </row>
    <row r="26" spans="1:7">
      <c r="A26" s="114" t="s">
        <v>1642</v>
      </c>
      <c r="B26" s="316" t="s">
        <v>1612</v>
      </c>
      <c r="C26" s="114">
        <v>1200</v>
      </c>
      <c r="D26" s="114" t="s">
        <v>1671</v>
      </c>
      <c r="E26" s="114" t="s">
        <v>1697</v>
      </c>
      <c r="F26" s="114" t="s">
        <v>1720</v>
      </c>
      <c r="G26" s="114" t="s">
        <v>1746</v>
      </c>
    </row>
    <row r="27" spans="1:7">
      <c r="A27" s="114" t="s">
        <v>1643</v>
      </c>
      <c r="B27" s="267" t="s">
        <v>1616</v>
      </c>
      <c r="C27" s="114">
        <v>1250</v>
      </c>
      <c r="D27" s="114" t="s">
        <v>1672</v>
      </c>
      <c r="E27" s="114" t="s">
        <v>1698</v>
      </c>
      <c r="F27" s="114" t="s">
        <v>1721</v>
      </c>
      <c r="G27" s="114" t="s">
        <v>1747</v>
      </c>
    </row>
    <row r="28" spans="1:7">
      <c r="A28" s="114" t="s">
        <v>1644</v>
      </c>
      <c r="B28" s="267" t="s">
        <v>1646</v>
      </c>
      <c r="C28" s="114">
        <v>1300</v>
      </c>
      <c r="D28" s="114" t="s">
        <v>1673</v>
      </c>
      <c r="E28" s="114" t="s">
        <v>1699</v>
      </c>
      <c r="F28" s="114" t="s">
        <v>1722</v>
      </c>
      <c r="G28" s="114" t="s">
        <v>1748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/>
  <cols>
    <col min="1" max="1" width="3.5" style="114" bestFit="1" customWidth="1"/>
    <col min="2" max="2" width="7.125" style="114" bestFit="1" customWidth="1"/>
    <col min="3" max="3" width="7.75" style="114" bestFit="1" customWidth="1"/>
    <col min="4" max="4" width="11.625" style="114" bestFit="1" customWidth="1"/>
    <col min="5" max="5" width="13" style="114" bestFit="1" customWidth="1"/>
    <col min="6" max="8" width="9" style="114"/>
    <col min="9" max="9" width="25.75" style="114" bestFit="1" customWidth="1"/>
    <col min="10" max="13" width="12.75" style="114" bestFit="1" customWidth="1"/>
    <col min="14" max="14" width="14.375" style="114" bestFit="1" customWidth="1"/>
    <col min="15" max="16" width="10.25" style="114" bestFit="1" customWidth="1"/>
    <col min="17" max="16384" width="9" style="114"/>
  </cols>
  <sheetData>
    <row r="1" spans="1:15">
      <c r="A1" s="114" t="s">
        <v>1538</v>
      </c>
      <c r="B1" s="114" t="s">
        <v>2447</v>
      </c>
      <c r="C1" s="114" t="s">
        <v>2407</v>
      </c>
      <c r="D1" s="114" t="s">
        <v>2408</v>
      </c>
      <c r="E1" s="114" t="s">
        <v>2409</v>
      </c>
      <c r="F1" s="114" t="s">
        <v>2410</v>
      </c>
      <c r="G1" s="114" t="s">
        <v>2411</v>
      </c>
      <c r="J1" s="114" t="s">
        <v>2428</v>
      </c>
      <c r="K1" s="114" t="s">
        <v>2429</v>
      </c>
      <c r="L1" s="114" t="s">
        <v>2430</v>
      </c>
      <c r="M1" s="114" t="s">
        <v>2440</v>
      </c>
      <c r="N1" s="114" t="s">
        <v>2442</v>
      </c>
      <c r="O1" s="114" t="s">
        <v>2431</v>
      </c>
    </row>
    <row r="2" spans="1:15">
      <c r="A2" s="110">
        <v>1</v>
      </c>
      <c r="B2" s="110" t="s">
        <v>2448</v>
      </c>
      <c r="C2" s="110" t="s">
        <v>2412</v>
      </c>
      <c r="D2" s="110">
        <v>370</v>
      </c>
      <c r="E2" s="110">
        <v>390</v>
      </c>
      <c r="F2" s="110">
        <v>5</v>
      </c>
      <c r="G2" s="110">
        <v>5</v>
      </c>
      <c r="I2" s="114" t="s">
        <v>2436</v>
      </c>
      <c r="J2" s="114">
        <v>1</v>
      </c>
      <c r="K2" s="114">
        <v>5</v>
      </c>
      <c r="L2" s="114">
        <v>10</v>
      </c>
      <c r="M2" s="114">
        <v>20</v>
      </c>
      <c r="N2" s="114">
        <v>40</v>
      </c>
    </row>
    <row r="3" spans="1:15">
      <c r="A3" s="110">
        <v>2</v>
      </c>
      <c r="B3" s="110" t="s">
        <v>2448</v>
      </c>
      <c r="C3" s="110" t="s">
        <v>2413</v>
      </c>
      <c r="D3" s="110">
        <v>390</v>
      </c>
      <c r="E3" s="110">
        <v>390</v>
      </c>
      <c r="F3" s="110">
        <v>2.5</v>
      </c>
      <c r="G3" s="110">
        <v>-1</v>
      </c>
      <c r="I3" s="114" t="s">
        <v>2437</v>
      </c>
      <c r="J3" s="114">
        <v>2</v>
      </c>
      <c r="K3" s="114">
        <v>6</v>
      </c>
      <c r="L3" s="114">
        <v>12</v>
      </c>
      <c r="M3" s="114">
        <v>24</v>
      </c>
      <c r="N3" s="114">
        <v>48</v>
      </c>
    </row>
    <row r="4" spans="1:15">
      <c r="A4" s="110">
        <v>3</v>
      </c>
      <c r="B4" s="110" t="s">
        <v>2448</v>
      </c>
      <c r="C4" s="110" t="s">
        <v>2414</v>
      </c>
      <c r="D4" s="110">
        <v>410</v>
      </c>
      <c r="E4" s="110">
        <v>410</v>
      </c>
      <c r="F4" s="110">
        <v>5</v>
      </c>
      <c r="G4" s="110">
        <v>1.5</v>
      </c>
      <c r="I4" s="114" t="s">
        <v>2438</v>
      </c>
      <c r="J4" s="114">
        <v>3</v>
      </c>
      <c r="K4" s="114">
        <v>7</v>
      </c>
      <c r="L4" s="114">
        <v>14</v>
      </c>
      <c r="M4" s="114">
        <v>28</v>
      </c>
      <c r="N4" s="114">
        <v>56</v>
      </c>
    </row>
    <row r="5" spans="1:15">
      <c r="A5" s="110">
        <v>4</v>
      </c>
      <c r="B5" s="110" t="s">
        <v>2448</v>
      </c>
      <c r="C5" s="110" t="s">
        <v>2415</v>
      </c>
      <c r="D5" s="110">
        <v>430</v>
      </c>
      <c r="E5" s="110">
        <v>470</v>
      </c>
      <c r="F5" s="110">
        <v>5</v>
      </c>
      <c r="G5" s="110">
        <v>-1</v>
      </c>
      <c r="I5" s="114" t="s">
        <v>2439</v>
      </c>
      <c r="J5" s="114">
        <v>4</v>
      </c>
      <c r="K5" s="114">
        <v>8</v>
      </c>
      <c r="L5" s="114">
        <v>16</v>
      </c>
      <c r="M5" s="114">
        <v>32</v>
      </c>
      <c r="N5" s="114">
        <v>64</v>
      </c>
    </row>
    <row r="6" spans="1:15">
      <c r="A6" s="114">
        <v>5</v>
      </c>
      <c r="B6" s="114" t="s">
        <v>2449</v>
      </c>
      <c r="C6" s="114" t="s">
        <v>2416</v>
      </c>
      <c r="D6" s="114">
        <v>600</v>
      </c>
      <c r="E6" s="114">
        <v>620</v>
      </c>
      <c r="F6" s="114">
        <v>5</v>
      </c>
      <c r="G6" s="114">
        <v>4.5</v>
      </c>
      <c r="I6" s="114" t="s">
        <v>2432</v>
      </c>
      <c r="J6" s="150">
        <f>SUM(J2:J5)</f>
        <v>10</v>
      </c>
      <c r="K6" s="150">
        <f>SUM(K2:K5)</f>
        <v>26</v>
      </c>
      <c r="L6" s="150">
        <f>SUM(L2:L5)</f>
        <v>52</v>
      </c>
      <c r="M6" s="150">
        <f>SUM(M2:M5)</f>
        <v>104</v>
      </c>
      <c r="N6" s="150">
        <f>SUM(N2:N5)</f>
        <v>208</v>
      </c>
    </row>
    <row r="7" spans="1:15">
      <c r="A7" s="114">
        <v>6</v>
      </c>
      <c r="B7" s="114" t="s">
        <v>2449</v>
      </c>
      <c r="C7" s="114" t="s">
        <v>2417</v>
      </c>
      <c r="D7" s="114">
        <v>620</v>
      </c>
      <c r="E7" s="114">
        <v>620</v>
      </c>
      <c r="F7" s="114">
        <v>2</v>
      </c>
      <c r="G7" s="114">
        <v>-1</v>
      </c>
      <c r="I7" s="114" t="s">
        <v>2433</v>
      </c>
      <c r="J7" s="114">
        <f>J6*30</f>
        <v>300</v>
      </c>
      <c r="K7" s="114">
        <f>K6*30</f>
        <v>780</v>
      </c>
      <c r="L7" s="114">
        <f>L6*30</f>
        <v>1560</v>
      </c>
      <c r="M7" s="114">
        <f>M6*30</f>
        <v>3120</v>
      </c>
      <c r="N7" s="114">
        <f>N6*30</f>
        <v>6240</v>
      </c>
    </row>
    <row r="8" spans="1:15">
      <c r="A8" s="114">
        <v>7</v>
      </c>
      <c r="B8" s="114" t="s">
        <v>2449</v>
      </c>
      <c r="C8" s="114" t="s">
        <v>2418</v>
      </c>
      <c r="D8" s="114">
        <v>640</v>
      </c>
      <c r="E8" s="114">
        <v>640</v>
      </c>
      <c r="F8" s="114">
        <v>4.5</v>
      </c>
      <c r="G8" s="114">
        <v>1.5</v>
      </c>
    </row>
    <row r="9" spans="1:15">
      <c r="A9" s="114">
        <v>8</v>
      </c>
      <c r="B9" s="114" t="s">
        <v>2449</v>
      </c>
      <c r="C9" s="114" t="s">
        <v>2419</v>
      </c>
      <c r="D9" s="114">
        <v>660</v>
      </c>
      <c r="E9" s="114">
        <v>700</v>
      </c>
      <c r="F9" s="114">
        <v>4.5</v>
      </c>
      <c r="G9" s="114">
        <v>-1</v>
      </c>
      <c r="I9" s="114" t="s">
        <v>2435</v>
      </c>
      <c r="J9" s="115">
        <f>25000/J7</f>
        <v>83.333333333333329</v>
      </c>
      <c r="K9" s="115">
        <f>25000/K7</f>
        <v>32.051282051282051</v>
      </c>
      <c r="L9" s="115">
        <f>25000/L7</f>
        <v>16.025641025641026</v>
      </c>
      <c r="M9" s="115">
        <f>25000/M7</f>
        <v>8.0128205128205128</v>
      </c>
      <c r="N9" s="115">
        <f>25000/N7</f>
        <v>4.0064102564102564</v>
      </c>
    </row>
    <row r="10" spans="1:15">
      <c r="A10" s="110">
        <v>9</v>
      </c>
      <c r="B10" s="110" t="s">
        <v>2450</v>
      </c>
      <c r="C10" s="110" t="s">
        <v>2420</v>
      </c>
      <c r="D10" s="110">
        <v>800</v>
      </c>
      <c r="E10" s="110">
        <v>820</v>
      </c>
      <c r="F10" s="110">
        <v>5</v>
      </c>
      <c r="G10" s="110">
        <v>4</v>
      </c>
    </row>
    <row r="11" spans="1:15">
      <c r="A11" s="110">
        <v>10</v>
      </c>
      <c r="B11" s="110" t="s">
        <v>2450</v>
      </c>
      <c r="C11" s="110" t="s">
        <v>2421</v>
      </c>
      <c r="D11" s="110">
        <v>820</v>
      </c>
      <c r="E11" s="110">
        <v>820</v>
      </c>
      <c r="F11" s="110">
        <v>1.5</v>
      </c>
      <c r="G11" s="110">
        <v>-1</v>
      </c>
      <c r="I11" s="114" t="s">
        <v>2434</v>
      </c>
    </row>
    <row r="12" spans="1:15">
      <c r="A12" s="110">
        <v>11</v>
      </c>
      <c r="B12" s="110" t="s">
        <v>2450</v>
      </c>
      <c r="C12" s="110" t="s">
        <v>2422</v>
      </c>
      <c r="D12" s="110">
        <v>840</v>
      </c>
      <c r="E12" s="110">
        <v>840</v>
      </c>
      <c r="F12" s="110">
        <v>4</v>
      </c>
      <c r="G12" s="110">
        <v>1.5</v>
      </c>
    </row>
    <row r="13" spans="1:15">
      <c r="A13" s="110">
        <v>12</v>
      </c>
      <c r="B13" s="110" t="s">
        <v>2450</v>
      </c>
      <c r="C13" s="110" t="s">
        <v>2423</v>
      </c>
      <c r="D13" s="110">
        <v>860</v>
      </c>
      <c r="E13" s="110">
        <v>900</v>
      </c>
      <c r="F13" s="110">
        <v>4</v>
      </c>
      <c r="G13" s="110">
        <v>-1</v>
      </c>
    </row>
    <row r="14" spans="1:15">
      <c r="A14" s="114">
        <v>13</v>
      </c>
      <c r="B14" s="114" t="s">
        <v>2451</v>
      </c>
      <c r="C14" s="114" t="s">
        <v>2424</v>
      </c>
      <c r="D14" s="114">
        <v>1100</v>
      </c>
      <c r="E14" s="114">
        <v>1200</v>
      </c>
      <c r="F14" s="114">
        <v>5</v>
      </c>
      <c r="G14" s="114">
        <v>4</v>
      </c>
    </row>
    <row r="15" spans="1:15">
      <c r="A15" s="114">
        <v>14</v>
      </c>
      <c r="B15" s="114" t="s">
        <v>2451</v>
      </c>
      <c r="C15" s="114" t="s">
        <v>2425</v>
      </c>
      <c r="D15" s="114">
        <v>1120</v>
      </c>
      <c r="E15" s="114">
        <v>1200</v>
      </c>
      <c r="F15" s="114">
        <v>1</v>
      </c>
      <c r="G15" s="114">
        <v>-1</v>
      </c>
    </row>
    <row r="16" spans="1:15">
      <c r="A16" s="114">
        <v>15</v>
      </c>
      <c r="B16" s="114" t="s">
        <v>2451</v>
      </c>
      <c r="C16" s="114" t="s">
        <v>2426</v>
      </c>
      <c r="D16" s="114">
        <v>1140</v>
      </c>
      <c r="E16" s="114">
        <v>1220</v>
      </c>
      <c r="F16" s="114">
        <v>3.5</v>
      </c>
      <c r="G16" s="114">
        <v>1.5</v>
      </c>
    </row>
    <row r="17" spans="1:7">
      <c r="A17" s="114">
        <v>16</v>
      </c>
      <c r="B17" s="114" t="s">
        <v>2451</v>
      </c>
      <c r="C17" s="114" t="s">
        <v>2427</v>
      </c>
      <c r="D17" s="114">
        <v>1160</v>
      </c>
      <c r="E17" s="114">
        <v>1280</v>
      </c>
      <c r="F17" s="114">
        <v>3.5</v>
      </c>
      <c r="G17" s="114">
        <v>-1</v>
      </c>
    </row>
    <row r="18" spans="1:7">
      <c r="A18" s="110">
        <v>17</v>
      </c>
      <c r="B18" s="110" t="s">
        <v>2441</v>
      </c>
      <c r="C18" s="110" t="s">
        <v>2443</v>
      </c>
      <c r="D18" s="110">
        <v>1250</v>
      </c>
      <c r="E18" s="110">
        <v>1350</v>
      </c>
      <c r="F18" s="110"/>
      <c r="G18" s="110"/>
    </row>
    <row r="19" spans="1:7">
      <c r="A19" s="110">
        <v>18</v>
      </c>
      <c r="B19" s="110" t="s">
        <v>2441</v>
      </c>
      <c r="C19" s="110" t="s">
        <v>2444</v>
      </c>
      <c r="D19" s="110">
        <v>1270</v>
      </c>
      <c r="E19" s="110">
        <v>1370</v>
      </c>
      <c r="F19" s="110"/>
      <c r="G19" s="110"/>
    </row>
    <row r="20" spans="1:7">
      <c r="A20" s="110">
        <v>19</v>
      </c>
      <c r="B20" s="110" t="s">
        <v>2441</v>
      </c>
      <c r="C20" s="110" t="s">
        <v>2445</v>
      </c>
      <c r="D20" s="110">
        <v>1290</v>
      </c>
      <c r="E20" s="110">
        <v>1390</v>
      </c>
      <c r="F20" s="110"/>
      <c r="G20" s="110"/>
    </row>
    <row r="21" spans="1:7">
      <c r="A21" s="110">
        <v>20</v>
      </c>
      <c r="B21" s="110" t="s">
        <v>2441</v>
      </c>
      <c r="C21" s="110" t="s">
        <v>2446</v>
      </c>
      <c r="D21" s="110">
        <v>1310</v>
      </c>
      <c r="E21" s="110">
        <v>1410</v>
      </c>
      <c r="F21" s="110"/>
      <c r="G21" s="110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zoomScaleNormal="100" workbookViewId="0">
      <selection activeCell="D53" sqref="D53"/>
    </sheetView>
  </sheetViews>
  <sheetFormatPr defaultRowHeight="16.5"/>
  <cols>
    <col min="1" max="1" width="17.375" style="368" bestFit="1" customWidth="1"/>
    <col min="2" max="2" width="22.75" style="368" bestFit="1" customWidth="1"/>
    <col min="3" max="3" width="30.625" style="368" bestFit="1" customWidth="1"/>
    <col min="4" max="4" width="35.25" style="368" bestFit="1" customWidth="1"/>
    <col min="5" max="5" width="18.875" style="368" customWidth="1"/>
    <col min="6" max="6" width="18.75" style="368" customWidth="1"/>
    <col min="7" max="7" width="16.875" style="368" bestFit="1" customWidth="1"/>
    <col min="8" max="8" width="19" style="368" bestFit="1" customWidth="1"/>
    <col min="9" max="9" width="14.875" style="368" customWidth="1"/>
    <col min="10" max="10" width="16.875" style="368" bestFit="1" customWidth="1"/>
    <col min="11" max="11" width="17.875" style="368" bestFit="1" customWidth="1"/>
    <col min="12" max="12" width="15" style="368" bestFit="1" customWidth="1"/>
    <col min="13" max="13" width="19" style="368" bestFit="1" customWidth="1"/>
    <col min="14" max="14" width="16.875" style="368" bestFit="1" customWidth="1"/>
    <col min="15" max="15" width="15" style="368" bestFit="1" customWidth="1"/>
    <col min="16" max="16" width="13.5" style="368" bestFit="1" customWidth="1"/>
    <col min="17" max="18" width="15" style="368" bestFit="1" customWidth="1"/>
    <col min="19" max="19" width="17.375" style="368" customWidth="1"/>
    <col min="20" max="20" width="11.625" style="368" bestFit="1" customWidth="1"/>
    <col min="21" max="21" width="9" style="368" bestFit="1" customWidth="1"/>
    <col min="22" max="22" width="6.25" style="368" bestFit="1" customWidth="1"/>
    <col min="23" max="23" width="9.625" style="368" bestFit="1" customWidth="1"/>
    <col min="24" max="24" width="17.375" style="368" bestFit="1" customWidth="1"/>
    <col min="25" max="25" width="10.25" style="368" bestFit="1" customWidth="1"/>
    <col min="26" max="16384" width="9" style="368"/>
  </cols>
  <sheetData>
    <row r="1" spans="1:25">
      <c r="A1" s="398" t="s">
        <v>2452</v>
      </c>
      <c r="B1" s="368" t="s">
        <v>2456</v>
      </c>
      <c r="C1" s="368" t="s">
        <v>2463</v>
      </c>
      <c r="D1" s="368" t="s">
        <v>2515</v>
      </c>
      <c r="T1" s="367" t="s">
        <v>2454</v>
      </c>
    </row>
    <row r="2" spans="1:25">
      <c r="A2" s="368">
        <v>1</v>
      </c>
      <c r="B2" s="368" t="s">
        <v>2494</v>
      </c>
      <c r="C2" s="368" t="s">
        <v>2495</v>
      </c>
      <c r="D2" s="369">
        <v>100</v>
      </c>
      <c r="E2" s="369"/>
      <c r="T2" s="368" t="s">
        <v>2518</v>
      </c>
      <c r="U2" s="368" t="s">
        <v>69</v>
      </c>
      <c r="V2" s="368" t="s">
        <v>2464</v>
      </c>
      <c r="W2" s="368" t="s">
        <v>2474</v>
      </c>
      <c r="Y2" s="368" t="s">
        <v>2471</v>
      </c>
    </row>
    <row r="3" spans="1:25">
      <c r="A3" s="368">
        <v>2</v>
      </c>
      <c r="B3" s="368" t="s">
        <v>2457</v>
      </c>
      <c r="C3" s="368" t="s">
        <v>2467</v>
      </c>
      <c r="D3" s="369">
        <v>100</v>
      </c>
      <c r="E3" s="369"/>
      <c r="T3" s="368">
        <v>1</v>
      </c>
      <c r="U3" s="368">
        <v>50</v>
      </c>
      <c r="V3" s="368">
        <v>100</v>
      </c>
      <c r="W3" s="368">
        <f>SUM($V$3:V3)</f>
        <v>100</v>
      </c>
      <c r="Y3" s="368">
        <v>10</v>
      </c>
    </row>
    <row r="4" spans="1:25">
      <c r="A4" s="368">
        <v>3</v>
      </c>
      <c r="B4" s="368" t="s">
        <v>2458</v>
      </c>
      <c r="C4" s="368" t="s">
        <v>2466</v>
      </c>
      <c r="D4" s="369">
        <v>100</v>
      </c>
      <c r="E4" s="369"/>
      <c r="T4" s="368">
        <v>2</v>
      </c>
      <c r="U4" s="368">
        <v>55</v>
      </c>
      <c r="V4" s="368">
        <v>100</v>
      </c>
      <c r="W4" s="368">
        <f>SUM($V$3:V4)</f>
        <v>200</v>
      </c>
      <c r="Y4" s="368">
        <v>20</v>
      </c>
    </row>
    <row r="5" spans="1:25">
      <c r="A5" s="368">
        <v>4</v>
      </c>
      <c r="B5" s="368" t="s">
        <v>2459</v>
      </c>
      <c r="C5" s="368" t="s">
        <v>2465</v>
      </c>
      <c r="D5" s="369">
        <v>100</v>
      </c>
      <c r="E5" s="369"/>
      <c r="F5" s="368" t="s">
        <v>2469</v>
      </c>
      <c r="G5" s="368" t="s">
        <v>2470</v>
      </c>
      <c r="T5" s="368">
        <v>3</v>
      </c>
      <c r="U5" s="368">
        <v>60</v>
      </c>
      <c r="V5" s="368">
        <v>100</v>
      </c>
      <c r="W5" s="368">
        <f>SUM($V$3:V5)</f>
        <v>300</v>
      </c>
      <c r="Y5" s="368">
        <v>30</v>
      </c>
    </row>
    <row r="6" spans="1:25">
      <c r="A6" s="368">
        <v>5</v>
      </c>
      <c r="B6" s="368" t="s">
        <v>2460</v>
      </c>
      <c r="C6" s="368" t="s">
        <v>2466</v>
      </c>
      <c r="D6" s="369">
        <v>100</v>
      </c>
      <c r="E6" s="369"/>
      <c r="T6" s="368">
        <v>4</v>
      </c>
      <c r="U6" s="368">
        <v>65</v>
      </c>
      <c r="V6" s="368">
        <v>100</v>
      </c>
      <c r="W6" s="368">
        <f>SUM($V$3:V6)</f>
        <v>400</v>
      </c>
      <c r="Y6" s="368">
        <v>40</v>
      </c>
    </row>
    <row r="7" spans="1:25">
      <c r="A7" s="368">
        <v>6</v>
      </c>
      <c r="B7" s="368" t="s">
        <v>2461</v>
      </c>
      <c r="C7" s="368" t="s">
        <v>2468</v>
      </c>
      <c r="D7" s="369">
        <v>100</v>
      </c>
      <c r="E7" s="369"/>
      <c r="G7" s="368" t="s">
        <v>2540</v>
      </c>
      <c r="T7" s="368">
        <v>5</v>
      </c>
      <c r="U7" s="368">
        <v>70</v>
      </c>
      <c r="V7" s="368">
        <v>100</v>
      </c>
      <c r="W7" s="368">
        <f>SUM($V$3:V7)</f>
        <v>500</v>
      </c>
      <c r="Y7" s="368">
        <v>50</v>
      </c>
    </row>
    <row r="8" spans="1:25">
      <c r="A8" s="368">
        <v>7</v>
      </c>
      <c r="B8" s="368" t="s">
        <v>2462</v>
      </c>
      <c r="C8" s="368" t="s">
        <v>2468</v>
      </c>
      <c r="D8" s="369">
        <v>100</v>
      </c>
      <c r="E8" s="369"/>
      <c r="F8" s="368" t="s">
        <v>2472</v>
      </c>
      <c r="G8" s="372">
        <f>30*D9</f>
        <v>21000</v>
      </c>
      <c r="T8" s="368">
        <v>6</v>
      </c>
      <c r="U8" s="368">
        <v>75</v>
      </c>
      <c r="V8" s="368">
        <v>100</v>
      </c>
      <c r="W8" s="368">
        <f>SUM($V$3:V8)</f>
        <v>600</v>
      </c>
      <c r="Y8" s="368">
        <v>60</v>
      </c>
    </row>
    <row r="9" spans="1:25">
      <c r="D9" s="371">
        <f>SUM(D2:D8)</f>
        <v>700</v>
      </c>
      <c r="E9" s="371"/>
      <c r="F9" s="368" t="s">
        <v>2453</v>
      </c>
      <c r="G9" s="372">
        <f>C22*30</f>
        <v>21450</v>
      </c>
      <c r="T9" s="368">
        <v>7</v>
      </c>
      <c r="U9" s="368">
        <v>80</v>
      </c>
      <c r="V9" s="368">
        <v>100</v>
      </c>
      <c r="W9" s="368">
        <f>SUM($V$3:V9)</f>
        <v>700</v>
      </c>
      <c r="Y9" s="368">
        <v>70</v>
      </c>
    </row>
    <row r="10" spans="1:25">
      <c r="F10" s="368" t="s">
        <v>2473</v>
      </c>
      <c r="G10" s="372">
        <f>D27</f>
        <v>20400</v>
      </c>
      <c r="T10" s="368">
        <v>8</v>
      </c>
      <c r="U10" s="368">
        <v>85</v>
      </c>
      <c r="V10" s="368">
        <v>100</v>
      </c>
      <c r="W10" s="368">
        <f>SUM($V$3:V10)</f>
        <v>800</v>
      </c>
      <c r="Y10" s="368">
        <v>80</v>
      </c>
    </row>
    <row r="11" spans="1:25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F11" s="368" t="s">
        <v>2539</v>
      </c>
      <c r="G11" s="373"/>
      <c r="I11" s="370"/>
      <c r="T11" s="368">
        <v>9</v>
      </c>
      <c r="U11" s="368">
        <v>90</v>
      </c>
      <c r="V11" s="368">
        <v>100</v>
      </c>
      <c r="W11" s="368">
        <f>SUM($V$3:V11)</f>
        <v>900</v>
      </c>
      <c r="Y11" s="368">
        <v>90</v>
      </c>
    </row>
    <row r="12" spans="1:25">
      <c r="A12" s="368">
        <v>1</v>
      </c>
      <c r="B12" s="368">
        <v>1</v>
      </c>
      <c r="C12" s="368">
        <v>13</v>
      </c>
      <c r="D12" s="368">
        <f>SUM(C$12:$C12)</f>
        <v>13</v>
      </c>
      <c r="G12" s="401">
        <f>SUM(G8:G11)</f>
        <v>62850</v>
      </c>
      <c r="T12" s="368">
        <v>10</v>
      </c>
      <c r="U12" s="368">
        <v>95</v>
      </c>
      <c r="V12" s="368">
        <v>100</v>
      </c>
      <c r="W12" s="368">
        <f>SUM($V$3:V12)</f>
        <v>1000</v>
      </c>
      <c r="Y12" s="368">
        <v>100</v>
      </c>
    </row>
    <row r="13" spans="1:25">
      <c r="A13" s="368">
        <v>2</v>
      </c>
      <c r="B13" s="368">
        <v>5</v>
      </c>
      <c r="C13" s="368">
        <v>26</v>
      </c>
      <c r="D13" s="368">
        <f>SUM(C$12:$C13)</f>
        <v>39</v>
      </c>
      <c r="F13" s="394"/>
      <c r="T13" s="368">
        <v>11</v>
      </c>
      <c r="U13" s="368">
        <v>100</v>
      </c>
      <c r="V13" s="368">
        <v>100</v>
      </c>
      <c r="W13" s="368">
        <f>SUM($V$3:V13)</f>
        <v>1100</v>
      </c>
      <c r="Y13" s="368">
        <v>110</v>
      </c>
    </row>
    <row r="14" spans="1:25">
      <c r="A14" s="368">
        <v>3</v>
      </c>
      <c r="B14" s="368">
        <v>7</v>
      </c>
      <c r="C14" s="368">
        <v>39</v>
      </c>
      <c r="D14" s="368">
        <f>SUM(C$12:$C14)</f>
        <v>78</v>
      </c>
      <c r="F14" s="394"/>
      <c r="T14" s="368">
        <v>12</v>
      </c>
      <c r="U14" s="368">
        <v>105</v>
      </c>
      <c r="V14" s="368">
        <v>100</v>
      </c>
      <c r="W14" s="368">
        <f>SUM($V$3:V14)</f>
        <v>1200</v>
      </c>
      <c r="Y14" s="368">
        <v>120</v>
      </c>
    </row>
    <row r="15" spans="1:25">
      <c r="A15" s="368">
        <v>4</v>
      </c>
      <c r="B15" s="368">
        <v>10</v>
      </c>
      <c r="C15" s="368">
        <v>52</v>
      </c>
      <c r="D15" s="368">
        <f>SUM(C$12:$C15)</f>
        <v>130</v>
      </c>
      <c r="F15" s="394"/>
      <c r="T15" s="368">
        <v>13</v>
      </c>
      <c r="U15" s="368">
        <v>110</v>
      </c>
      <c r="V15" s="368">
        <v>100</v>
      </c>
      <c r="W15" s="368">
        <f>SUM($V$3:V15)</f>
        <v>1300</v>
      </c>
      <c r="Y15" s="368">
        <v>130</v>
      </c>
    </row>
    <row r="16" spans="1:25">
      <c r="A16" s="368">
        <v>5</v>
      </c>
      <c r="B16" s="368">
        <v>13</v>
      </c>
      <c r="C16" s="368">
        <v>65</v>
      </c>
      <c r="D16" s="368">
        <f>SUM(C$12:$C16)</f>
        <v>195</v>
      </c>
      <c r="F16" s="394"/>
      <c r="T16" s="368">
        <v>14</v>
      </c>
      <c r="U16" s="368">
        <v>115</v>
      </c>
      <c r="V16" s="368">
        <v>100</v>
      </c>
      <c r="W16" s="368">
        <f>SUM($V$3:V16)</f>
        <v>1400</v>
      </c>
      <c r="Y16" s="368">
        <v>140</v>
      </c>
    </row>
    <row r="17" spans="1:25">
      <c r="A17" s="368">
        <v>6</v>
      </c>
      <c r="B17" s="368">
        <v>17</v>
      </c>
      <c r="C17" s="368">
        <v>78</v>
      </c>
      <c r="D17" s="368">
        <f>SUM(C$12:$C17)</f>
        <v>273</v>
      </c>
      <c r="F17" s="394"/>
      <c r="T17" s="368">
        <v>15</v>
      </c>
      <c r="U17" s="368">
        <v>120</v>
      </c>
      <c r="V17" s="368">
        <v>100</v>
      </c>
      <c r="W17" s="368">
        <f>SUM($V$3:V17)</f>
        <v>1500</v>
      </c>
      <c r="Y17" s="368">
        <v>150</v>
      </c>
    </row>
    <row r="18" spans="1:25">
      <c r="A18" s="368">
        <v>7</v>
      </c>
      <c r="B18" s="368">
        <v>20</v>
      </c>
      <c r="C18" s="368">
        <v>91</v>
      </c>
      <c r="D18" s="368">
        <f>SUM(C$12:$C18)</f>
        <v>364</v>
      </c>
      <c r="F18" s="394"/>
      <c r="T18" s="368">
        <v>16</v>
      </c>
      <c r="U18" s="368">
        <v>125</v>
      </c>
      <c r="V18" s="368">
        <v>100</v>
      </c>
      <c r="W18" s="368">
        <f>SUM($V$3:V18)</f>
        <v>1600</v>
      </c>
      <c r="Y18" s="368">
        <v>160</v>
      </c>
    </row>
    <row r="19" spans="1:25">
      <c r="A19" s="368">
        <v>8</v>
      </c>
      <c r="B19" s="368">
        <v>23</v>
      </c>
      <c r="C19" s="368">
        <v>104</v>
      </c>
      <c r="D19" s="368">
        <f>SUM(C$12:$C19)</f>
        <v>468</v>
      </c>
      <c r="F19" s="394"/>
      <c r="T19" s="368">
        <v>17</v>
      </c>
      <c r="U19" s="368">
        <v>130</v>
      </c>
      <c r="V19" s="368">
        <v>100</v>
      </c>
      <c r="W19" s="368">
        <f>SUM($V$3:V19)</f>
        <v>1700</v>
      </c>
      <c r="Y19" s="368">
        <v>170</v>
      </c>
    </row>
    <row r="20" spans="1:25">
      <c r="A20" s="368">
        <v>9</v>
      </c>
      <c r="B20" s="368">
        <v>26</v>
      </c>
      <c r="C20" s="368">
        <v>117</v>
      </c>
      <c r="D20" s="368">
        <f>SUM(C$12:$C20)</f>
        <v>585</v>
      </c>
      <c r="F20" s="394"/>
      <c r="T20" s="368">
        <v>18</v>
      </c>
      <c r="U20" s="368">
        <v>135</v>
      </c>
      <c r="V20" s="368">
        <v>100</v>
      </c>
      <c r="W20" s="368">
        <f>SUM($V$3:V20)</f>
        <v>1800</v>
      </c>
      <c r="Y20" s="368">
        <v>180</v>
      </c>
    </row>
    <row r="21" spans="1:25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F21" s="394"/>
      <c r="T21" s="368">
        <v>19</v>
      </c>
      <c r="U21" s="368">
        <v>140</v>
      </c>
      <c r="V21" s="368">
        <v>100</v>
      </c>
      <c r="W21" s="368">
        <f>SUM($V$3:V21)</f>
        <v>1900</v>
      </c>
      <c r="Y21" s="368">
        <v>190</v>
      </c>
    </row>
    <row r="22" spans="1:25">
      <c r="C22" s="371">
        <f>SUM(C12:C21)</f>
        <v>715</v>
      </c>
      <c r="F22" s="371"/>
      <c r="T22" s="368">
        <v>20</v>
      </c>
      <c r="U22" s="368">
        <v>145</v>
      </c>
      <c r="V22" s="368">
        <v>100</v>
      </c>
      <c r="W22" s="368">
        <f>SUM($V$3:V22)</f>
        <v>2000</v>
      </c>
      <c r="Y22" s="368">
        <v>200</v>
      </c>
    </row>
    <row r="23" spans="1:25">
      <c r="T23" s="368">
        <v>21</v>
      </c>
      <c r="U23" s="368">
        <v>150</v>
      </c>
      <c r="V23" s="368">
        <v>100</v>
      </c>
      <c r="W23" s="368">
        <f>SUM($V$3:V23)</f>
        <v>2100</v>
      </c>
      <c r="Y23" s="368">
        <v>210</v>
      </c>
    </row>
    <row r="24" spans="1:25">
      <c r="A24" s="398" t="s">
        <v>2454</v>
      </c>
      <c r="T24" s="368">
        <v>22</v>
      </c>
      <c r="U24" s="368">
        <v>155</v>
      </c>
      <c r="V24" s="368">
        <v>100</v>
      </c>
      <c r="W24" s="368">
        <f>SUM($V$3:V24)</f>
        <v>2200</v>
      </c>
      <c r="Y24" s="368">
        <v>220</v>
      </c>
    </row>
    <row r="25" spans="1:25">
      <c r="A25" s="374" t="s">
        <v>2503</v>
      </c>
      <c r="B25" s="374" t="s">
        <v>2511</v>
      </c>
      <c r="C25" s="374" t="s">
        <v>2504</v>
      </c>
      <c r="D25" s="374" t="s">
        <v>2514</v>
      </c>
      <c r="T25" s="368">
        <v>23</v>
      </c>
      <c r="U25" s="368">
        <v>160</v>
      </c>
      <c r="V25" s="368">
        <v>100</v>
      </c>
      <c r="W25" s="368">
        <f>SUM($V$3:V25)</f>
        <v>2300</v>
      </c>
      <c r="Y25" s="368">
        <v>230</v>
      </c>
    </row>
    <row r="26" spans="1:25">
      <c r="A26" s="375" t="s">
        <v>2505</v>
      </c>
      <c r="B26" s="375">
        <v>31</v>
      </c>
      <c r="C26" s="397">
        <f>W33</f>
        <v>3100</v>
      </c>
      <c r="D26" s="376">
        <f t="shared" ref="D26:D31" si="0">C26*4</f>
        <v>12400</v>
      </c>
      <c r="E26" s="368" t="s">
        <v>2548</v>
      </c>
      <c r="T26" s="368">
        <v>24</v>
      </c>
      <c r="U26" s="368">
        <v>165</v>
      </c>
      <c r="V26" s="368">
        <v>100</v>
      </c>
      <c r="W26" s="368">
        <f>SUM($V$3:V26)</f>
        <v>2400</v>
      </c>
      <c r="Y26" s="368">
        <v>240</v>
      </c>
    </row>
    <row r="27" spans="1:25">
      <c r="B27" s="368">
        <v>51</v>
      </c>
      <c r="C27" s="397">
        <f>W53</f>
        <v>5100</v>
      </c>
      <c r="D27" s="376">
        <f>C27*4</f>
        <v>20400</v>
      </c>
      <c r="E27" s="368" t="s">
        <v>2560</v>
      </c>
      <c r="T27" s="368">
        <v>25</v>
      </c>
      <c r="U27" s="368">
        <v>170</v>
      </c>
      <c r="V27" s="368">
        <v>100</v>
      </c>
      <c r="W27" s="368">
        <f>SUM($V$3:V27)</f>
        <v>2500</v>
      </c>
      <c r="Y27" s="368">
        <v>250</v>
      </c>
    </row>
    <row r="28" spans="1:25">
      <c r="A28" s="375" t="s">
        <v>2506</v>
      </c>
      <c r="B28" s="375">
        <v>71</v>
      </c>
      <c r="C28" s="397">
        <f>W73</f>
        <v>7100</v>
      </c>
      <c r="D28" s="376">
        <f t="shared" si="0"/>
        <v>28400</v>
      </c>
      <c r="E28" s="368" t="s">
        <v>2549</v>
      </c>
      <c r="T28" s="368">
        <v>26</v>
      </c>
      <c r="U28" s="368">
        <v>175</v>
      </c>
      <c r="V28" s="368">
        <v>100</v>
      </c>
      <c r="W28" s="368">
        <f>SUM($V$3:V28)</f>
        <v>2600</v>
      </c>
      <c r="Y28" s="368">
        <v>260</v>
      </c>
    </row>
    <row r="29" spans="1:25">
      <c r="A29" s="375" t="s">
        <v>2507</v>
      </c>
      <c r="B29" s="375">
        <v>111</v>
      </c>
      <c r="C29" s="397">
        <f>W113</f>
        <v>11100</v>
      </c>
      <c r="D29" s="376">
        <f t="shared" si="0"/>
        <v>44400</v>
      </c>
      <c r="E29" s="368" t="s">
        <v>2550</v>
      </c>
      <c r="T29" s="368">
        <v>27</v>
      </c>
      <c r="U29" s="368">
        <v>180</v>
      </c>
      <c r="V29" s="368">
        <v>100</v>
      </c>
      <c r="W29" s="368">
        <f>SUM($V$3:V29)</f>
        <v>2700</v>
      </c>
      <c r="Y29" s="368">
        <v>270</v>
      </c>
    </row>
    <row r="30" spans="1:25">
      <c r="A30" s="375" t="s">
        <v>2508</v>
      </c>
      <c r="B30" s="375">
        <v>151</v>
      </c>
      <c r="C30" s="397">
        <f>W153</f>
        <v>15100</v>
      </c>
      <c r="D30" s="376">
        <f t="shared" si="0"/>
        <v>60400</v>
      </c>
      <c r="E30" s="368" t="s">
        <v>2551</v>
      </c>
      <c r="T30" s="368">
        <v>28</v>
      </c>
      <c r="U30" s="368">
        <v>185</v>
      </c>
      <c r="V30" s="368">
        <v>100</v>
      </c>
      <c r="W30" s="368">
        <f>SUM($V$3:V30)</f>
        <v>2800</v>
      </c>
      <c r="Y30" s="368">
        <v>280</v>
      </c>
    </row>
    <row r="31" spans="1:25">
      <c r="A31" s="375" t="s">
        <v>2509</v>
      </c>
      <c r="B31" s="375">
        <v>216</v>
      </c>
      <c r="C31" s="397">
        <f>W218</f>
        <v>21600</v>
      </c>
      <c r="D31" s="376">
        <f t="shared" si="0"/>
        <v>86400</v>
      </c>
      <c r="E31" s="368" t="s">
        <v>2552</v>
      </c>
      <c r="T31" s="368">
        <v>29</v>
      </c>
      <c r="U31" s="368">
        <v>190</v>
      </c>
      <c r="V31" s="368">
        <v>100</v>
      </c>
      <c r="W31" s="368">
        <f>SUM($V$3:V31)</f>
        <v>2900</v>
      </c>
      <c r="Y31" s="368">
        <v>290</v>
      </c>
    </row>
    <row r="32" spans="1:25">
      <c r="A32" s="398" t="s">
        <v>2455</v>
      </c>
      <c r="T32" s="368">
        <v>30</v>
      </c>
      <c r="U32" s="368">
        <v>195</v>
      </c>
      <c r="V32" s="368">
        <v>100</v>
      </c>
      <c r="W32" s="368">
        <f>SUM($V$3:V32)</f>
        <v>3000</v>
      </c>
      <c r="Y32" s="368">
        <v>300</v>
      </c>
    </row>
    <row r="33" spans="1:25">
      <c r="A33" s="377" t="s">
        <v>2475</v>
      </c>
      <c r="B33" s="377" t="s">
        <v>2476</v>
      </c>
      <c r="C33" s="377" t="s">
        <v>2477</v>
      </c>
      <c r="D33" s="403" t="s">
        <v>2493</v>
      </c>
      <c r="E33" s="378" t="s">
        <v>701</v>
      </c>
      <c r="F33" s="379" t="s">
        <v>1151</v>
      </c>
      <c r="G33" s="380" t="s">
        <v>425</v>
      </c>
      <c r="H33" s="377" t="s">
        <v>2478</v>
      </c>
      <c r="I33" s="377" t="s">
        <v>2479</v>
      </c>
      <c r="J33" s="377" t="s">
        <v>2480</v>
      </c>
      <c r="K33" s="377" t="s">
        <v>2481</v>
      </c>
      <c r="L33" s="377" t="s">
        <v>2482</v>
      </c>
      <c r="M33" s="368" t="s">
        <v>2484</v>
      </c>
      <c r="T33" s="403">
        <v>31</v>
      </c>
      <c r="U33" s="403">
        <v>200</v>
      </c>
      <c r="V33" s="368">
        <v>100</v>
      </c>
      <c r="W33" s="403">
        <f>SUM($V$3:V33)</f>
        <v>3100</v>
      </c>
      <c r="X33" s="375" t="s">
        <v>2505</v>
      </c>
      <c r="Y33" s="396">
        <v>310</v>
      </c>
    </row>
    <row r="34" spans="1:25">
      <c r="B34" s="368" t="s">
        <v>317</v>
      </c>
      <c r="C34" s="368" t="s">
        <v>701</v>
      </c>
      <c r="E34" s="382"/>
      <c r="F34" s="383"/>
      <c r="G34" s="384">
        <f>250000/2</f>
        <v>125000</v>
      </c>
      <c r="H34" s="368">
        <v>59000</v>
      </c>
      <c r="J34" s="368">
        <f>H34/G34</f>
        <v>0.47199999999999998</v>
      </c>
      <c r="K34" s="385">
        <f>G34/H34</f>
        <v>2.1186440677966103</v>
      </c>
      <c r="L34" s="386">
        <f>K34/K$34</f>
        <v>1</v>
      </c>
      <c r="M34" s="368" t="s">
        <v>2485</v>
      </c>
      <c r="T34" s="368">
        <v>32</v>
      </c>
      <c r="U34" s="368">
        <v>205</v>
      </c>
      <c r="V34" s="368">
        <v>100</v>
      </c>
      <c r="W34" s="368">
        <f>SUM($V$3:V34)</f>
        <v>3200</v>
      </c>
      <c r="Y34" s="368">
        <v>320</v>
      </c>
    </row>
    <row r="35" spans="1:25">
      <c r="M35" s="368" t="s">
        <v>2594</v>
      </c>
      <c r="T35" s="368">
        <v>33</v>
      </c>
      <c r="U35" s="368">
        <v>210</v>
      </c>
      <c r="V35" s="368">
        <v>100</v>
      </c>
      <c r="W35" s="368">
        <f>SUM($V$3:V35)</f>
        <v>3300</v>
      </c>
      <c r="Y35" s="368">
        <v>330</v>
      </c>
    </row>
    <row r="36" spans="1:25">
      <c r="A36" s="388" t="s">
        <v>2585</v>
      </c>
      <c r="B36" s="389" t="s">
        <v>2572</v>
      </c>
      <c r="C36" s="388" t="s">
        <v>2576</v>
      </c>
      <c r="D36" s="388" t="s">
        <v>2577</v>
      </c>
      <c r="E36" s="388" t="s">
        <v>669</v>
      </c>
      <c r="F36" s="388" t="s">
        <v>2578</v>
      </c>
      <c r="G36" s="390" t="s">
        <v>2579</v>
      </c>
      <c r="H36" s="391" t="s">
        <v>2580</v>
      </c>
      <c r="I36" s="391" t="s">
        <v>2581</v>
      </c>
      <c r="J36" s="392" t="s">
        <v>2582</v>
      </c>
      <c r="K36" s="388" t="s">
        <v>2583</v>
      </c>
      <c r="L36" s="388" t="s">
        <v>2584</v>
      </c>
      <c r="M36" s="368" t="s">
        <v>2486</v>
      </c>
      <c r="O36" s="386"/>
      <c r="T36" s="368">
        <v>34</v>
      </c>
      <c r="U36" s="368">
        <v>215</v>
      </c>
      <c r="V36" s="368">
        <v>100</v>
      </c>
      <c r="W36" s="368">
        <f>SUM($V$3:V36)</f>
        <v>3400</v>
      </c>
      <c r="Y36" s="368">
        <v>340</v>
      </c>
    </row>
    <row r="37" spans="1:25">
      <c r="A37" s="368" t="s">
        <v>2483</v>
      </c>
      <c r="B37" s="419"/>
      <c r="C37" s="419" t="s">
        <v>2586</v>
      </c>
      <c r="D37" s="419">
        <v>3000</v>
      </c>
      <c r="E37" s="424">
        <v>0</v>
      </c>
      <c r="F37" s="425">
        <v>110000</v>
      </c>
      <c r="G37" s="426">
        <f>(F37/7500*2500)+E37+(D37*25)</f>
        <v>111666.66666666666</v>
      </c>
      <c r="H37" s="427">
        <v>5500</v>
      </c>
      <c r="I37" s="428">
        <f t="shared" ref="I37:I40" si="1">H37/10</f>
        <v>550</v>
      </c>
      <c r="J37" s="429">
        <f t="shared" ref="J37:J38" si="2">H37/G37</f>
        <v>4.9253731343283584E-2</v>
      </c>
      <c r="K37" s="429">
        <f t="shared" ref="K37:K38" si="3">G37/H37</f>
        <v>20.303030303030301</v>
      </c>
      <c r="L37" s="430">
        <f t="shared" ref="L37:L43" si="4">K37/K$34</f>
        <v>9.5830303030303021</v>
      </c>
      <c r="M37" s="368" t="s">
        <v>2487</v>
      </c>
      <c r="O37" s="368">
        <v>1300</v>
      </c>
      <c r="T37" s="368">
        <v>35</v>
      </c>
      <c r="U37" s="368">
        <v>220</v>
      </c>
      <c r="V37" s="368">
        <v>100</v>
      </c>
      <c r="W37" s="368">
        <f>SUM($V$3:V37)</f>
        <v>3500</v>
      </c>
      <c r="Y37" s="368">
        <v>350</v>
      </c>
    </row>
    <row r="38" spans="1:25">
      <c r="A38" s="368" t="s">
        <v>2483</v>
      </c>
      <c r="B38" s="419"/>
      <c r="C38" s="431" t="s">
        <v>2587</v>
      </c>
      <c r="D38" s="419">
        <v>6000</v>
      </c>
      <c r="E38" s="424">
        <v>0</v>
      </c>
      <c r="F38" s="425">
        <v>800</v>
      </c>
      <c r="G38" s="426">
        <f>F38*100+E38+(D38*25)</f>
        <v>230000</v>
      </c>
      <c r="H38" s="427">
        <v>11000</v>
      </c>
      <c r="I38" s="428">
        <f t="shared" si="1"/>
        <v>1100</v>
      </c>
      <c r="J38" s="429">
        <f t="shared" si="2"/>
        <v>4.7826086956521741E-2</v>
      </c>
      <c r="K38" s="429">
        <f t="shared" si="3"/>
        <v>20.90909090909091</v>
      </c>
      <c r="L38" s="430">
        <f t="shared" si="4"/>
        <v>9.8690909090909091</v>
      </c>
      <c r="M38" s="368" t="s">
        <v>2488</v>
      </c>
      <c r="O38" s="368">
        <v>1300</v>
      </c>
      <c r="T38" s="368">
        <v>36</v>
      </c>
      <c r="U38" s="368">
        <v>225</v>
      </c>
      <c r="V38" s="368">
        <v>100</v>
      </c>
      <c r="W38" s="368">
        <f>SUM($V$3:V38)</f>
        <v>3600</v>
      </c>
      <c r="Y38" s="368">
        <v>360</v>
      </c>
    </row>
    <row r="39" spans="1:25">
      <c r="A39" s="368" t="s">
        <v>2483</v>
      </c>
      <c r="B39" s="419"/>
      <c r="C39" s="431" t="s">
        <v>2588</v>
      </c>
      <c r="D39" s="419">
        <v>6000</v>
      </c>
      <c r="E39" s="424">
        <v>0</v>
      </c>
      <c r="F39" s="425">
        <v>800</v>
      </c>
      <c r="G39" s="426">
        <f>F39*100+E39+(D39*25)</f>
        <v>230000</v>
      </c>
      <c r="H39" s="427">
        <v>11000</v>
      </c>
      <c r="I39" s="428">
        <f t="shared" si="1"/>
        <v>1100</v>
      </c>
      <c r="J39" s="429">
        <f>H39/G39</f>
        <v>4.7826086956521741E-2</v>
      </c>
      <c r="K39" s="429">
        <f>G39/H39</f>
        <v>20.90909090909091</v>
      </c>
      <c r="L39" s="430">
        <f t="shared" si="4"/>
        <v>9.8690909090909091</v>
      </c>
      <c r="M39" s="368" t="s">
        <v>2489</v>
      </c>
      <c r="O39" s="368">
        <v>1300</v>
      </c>
      <c r="T39" s="368">
        <v>37</v>
      </c>
      <c r="U39" s="368">
        <v>230</v>
      </c>
      <c r="V39" s="368">
        <v>100</v>
      </c>
      <c r="W39" s="368">
        <f>SUM($V$3:V39)</f>
        <v>3700</v>
      </c>
      <c r="Y39" s="368">
        <v>370</v>
      </c>
    </row>
    <row r="40" spans="1:25">
      <c r="A40" s="368" t="s">
        <v>2483</v>
      </c>
      <c r="B40" s="419"/>
      <c r="C40" s="419" t="s">
        <v>2589</v>
      </c>
      <c r="D40" s="419">
        <v>18000</v>
      </c>
      <c r="E40" s="424">
        <v>0</v>
      </c>
      <c r="F40" s="432">
        <v>1600</v>
      </c>
      <c r="G40" s="433">
        <f>F40*150+E40+(D40*25)</f>
        <v>690000</v>
      </c>
      <c r="H40" s="427">
        <v>33000</v>
      </c>
      <c r="I40" s="428">
        <f t="shared" si="1"/>
        <v>3300</v>
      </c>
      <c r="J40" s="429">
        <f>H40/G40</f>
        <v>4.7826086956521741E-2</v>
      </c>
      <c r="K40" s="429">
        <f>G40/H40</f>
        <v>20.90909090909091</v>
      </c>
      <c r="L40" s="430">
        <f t="shared" si="4"/>
        <v>9.8690909090909091</v>
      </c>
      <c r="M40" s="368" t="s">
        <v>2490</v>
      </c>
      <c r="O40" s="368">
        <v>1300</v>
      </c>
      <c r="T40" s="368">
        <v>38</v>
      </c>
      <c r="U40" s="368">
        <v>235</v>
      </c>
      <c r="V40" s="368">
        <v>100</v>
      </c>
      <c r="W40" s="368">
        <f>SUM($V$3:V40)</f>
        <v>3800</v>
      </c>
      <c r="Y40" s="368">
        <v>380</v>
      </c>
    </row>
    <row r="41" spans="1:25">
      <c r="A41" s="368" t="s">
        <v>2483</v>
      </c>
      <c r="B41" s="419"/>
      <c r="C41" s="419" t="s">
        <v>2590</v>
      </c>
      <c r="D41" s="419">
        <v>18000</v>
      </c>
      <c r="E41" s="424">
        <v>0</v>
      </c>
      <c r="F41" s="425">
        <v>1600</v>
      </c>
      <c r="G41" s="426">
        <f>F41*150+E41+(D41*25)</f>
        <v>690000</v>
      </c>
      <c r="H41" s="427">
        <v>33000</v>
      </c>
      <c r="I41" s="428">
        <f t="shared" ref="I41" si="5">H41/10</f>
        <v>3300</v>
      </c>
      <c r="J41" s="429">
        <f t="shared" ref="J41" si="6">H41/G41</f>
        <v>4.7826086956521741E-2</v>
      </c>
      <c r="K41" s="429">
        <f t="shared" ref="K41" si="7">G41/H41</f>
        <v>20.90909090909091</v>
      </c>
      <c r="L41" s="430">
        <f t="shared" si="4"/>
        <v>9.8690909090909091</v>
      </c>
      <c r="M41" s="368" t="s">
        <v>2491</v>
      </c>
      <c r="O41" s="368">
        <v>1300</v>
      </c>
      <c r="T41" s="368">
        <v>39</v>
      </c>
      <c r="U41" s="368">
        <v>240</v>
      </c>
      <c r="V41" s="368">
        <v>100</v>
      </c>
      <c r="W41" s="368">
        <f>SUM($V$3:V41)</f>
        <v>3900</v>
      </c>
      <c r="Y41" s="368">
        <v>390</v>
      </c>
    </row>
    <row r="42" spans="1:25">
      <c r="A42" s="368" t="s">
        <v>2483</v>
      </c>
      <c r="B42" s="419"/>
      <c r="C42" s="419" t="s">
        <v>2591</v>
      </c>
      <c r="D42" s="419">
        <v>33000</v>
      </c>
      <c r="E42" s="424">
        <v>0</v>
      </c>
      <c r="F42" s="419">
        <v>15</v>
      </c>
      <c r="G42" s="426">
        <f>(F42*40000)+E42+(D42*25)</f>
        <v>1425000</v>
      </c>
      <c r="H42" s="427">
        <v>55000</v>
      </c>
      <c r="I42" s="428">
        <f>H42/10</f>
        <v>5500</v>
      </c>
      <c r="J42" s="429">
        <f>H42/G42</f>
        <v>3.8596491228070177E-2</v>
      </c>
      <c r="K42" s="429">
        <f>G42/H42</f>
        <v>25.90909090909091</v>
      </c>
      <c r="L42" s="430">
        <f t="shared" si="4"/>
        <v>12.229090909090909</v>
      </c>
      <c r="M42" s="368" t="s">
        <v>2492</v>
      </c>
      <c r="O42" s="368">
        <v>1300</v>
      </c>
      <c r="T42" s="368">
        <v>40</v>
      </c>
      <c r="U42" s="368">
        <v>245</v>
      </c>
      <c r="V42" s="368">
        <v>100</v>
      </c>
      <c r="W42" s="368">
        <f>SUM($V$3:V42)</f>
        <v>4000</v>
      </c>
      <c r="Y42" s="368">
        <v>400</v>
      </c>
    </row>
    <row r="43" spans="1:25">
      <c r="A43" s="368" t="s">
        <v>2483</v>
      </c>
      <c r="B43" s="419"/>
      <c r="C43" s="419" t="s">
        <v>2592</v>
      </c>
      <c r="D43" s="419">
        <v>40000</v>
      </c>
      <c r="E43" s="424">
        <v>500000</v>
      </c>
      <c r="F43" s="432">
        <v>0</v>
      </c>
      <c r="G43" s="426">
        <f>(F43)+E43+(D43*25)</f>
        <v>1500000</v>
      </c>
      <c r="H43" s="427">
        <v>55000</v>
      </c>
      <c r="I43" s="428">
        <f>H43/10</f>
        <v>5500</v>
      </c>
      <c r="J43" s="429">
        <f>H43/G43</f>
        <v>3.6666666666666667E-2</v>
      </c>
      <c r="K43" s="429">
        <f>G43/H43</f>
        <v>27.272727272727273</v>
      </c>
      <c r="L43" s="430">
        <f t="shared" si="4"/>
        <v>12.872727272727273</v>
      </c>
      <c r="O43" s="368">
        <v>1300</v>
      </c>
      <c r="T43" s="368">
        <v>41</v>
      </c>
      <c r="U43" s="368">
        <v>250</v>
      </c>
      <c r="V43" s="368">
        <v>100</v>
      </c>
      <c r="W43" s="368">
        <f>SUM($V$3:V43)</f>
        <v>4100</v>
      </c>
      <c r="Y43" s="368">
        <v>410</v>
      </c>
    </row>
    <row r="44" spans="1:25">
      <c r="D44" s="421">
        <f>SUM(D37:D43)+D43+D42+D41+D40</f>
        <v>233000</v>
      </c>
      <c r="H44" s="420">
        <f>H37+H38+H39+(H40*2)+(H41*2)+(H42*2)+(H43*2)</f>
        <v>379500</v>
      </c>
      <c r="T44" s="368">
        <v>42</v>
      </c>
      <c r="U44" s="368">
        <v>255</v>
      </c>
      <c r="V44" s="368">
        <v>100</v>
      </c>
      <c r="W44" s="368">
        <f>SUM($V$3:V44)</f>
        <v>4200</v>
      </c>
      <c r="Y44" s="368">
        <v>420</v>
      </c>
    </row>
    <row r="45" spans="1:25">
      <c r="A45" s="388" t="s">
        <v>2585</v>
      </c>
      <c r="B45" s="389" t="s">
        <v>2572</v>
      </c>
      <c r="C45" s="388" t="s">
        <v>2576</v>
      </c>
      <c r="D45" s="388" t="s">
        <v>2577</v>
      </c>
      <c r="E45" s="388" t="s">
        <v>669</v>
      </c>
      <c r="F45" s="388" t="s">
        <v>2578</v>
      </c>
      <c r="G45" s="390" t="s">
        <v>2579</v>
      </c>
      <c r="H45" s="391" t="s">
        <v>2580</v>
      </c>
      <c r="I45" s="391" t="s">
        <v>2581</v>
      </c>
      <c r="J45" s="392" t="s">
        <v>2582</v>
      </c>
      <c r="K45" s="388" t="s">
        <v>2583</v>
      </c>
      <c r="L45" s="388" t="s">
        <v>2584</v>
      </c>
      <c r="M45" s="368" t="s">
        <v>2486</v>
      </c>
      <c r="O45" s="386"/>
      <c r="T45" s="368">
        <v>43</v>
      </c>
      <c r="U45" s="368">
        <v>260</v>
      </c>
      <c r="V45" s="368">
        <v>100</v>
      </c>
      <c r="W45" s="368">
        <f>SUM($V$3:V45)</f>
        <v>4300</v>
      </c>
      <c r="Y45" s="368">
        <v>430</v>
      </c>
    </row>
    <row r="46" spans="1:25">
      <c r="A46" s="368" t="s">
        <v>2483</v>
      </c>
      <c r="B46" s="419"/>
      <c r="C46" s="419" t="s">
        <v>2586</v>
      </c>
      <c r="D46" s="419">
        <v>2000</v>
      </c>
      <c r="E46" s="424">
        <v>0</v>
      </c>
      <c r="F46" s="425">
        <v>200000</v>
      </c>
      <c r="G46" s="426">
        <f>(F46/7500*2500)+E46+(D46*25)</f>
        <v>116666.66666666667</v>
      </c>
      <c r="H46" s="427">
        <v>5500</v>
      </c>
      <c r="I46" s="428">
        <f t="shared" ref="I46:I50" si="8">H46/10</f>
        <v>550</v>
      </c>
      <c r="J46" s="429">
        <f t="shared" ref="J46:J47" si="9">H46/G46</f>
        <v>4.7142857142857139E-2</v>
      </c>
      <c r="K46" s="429">
        <f t="shared" ref="K46:K47" si="10">G46/H46</f>
        <v>21.212121212121215</v>
      </c>
      <c r="L46" s="430">
        <f t="shared" ref="L46:L52" si="11">K46/K$34</f>
        <v>10.012121212121214</v>
      </c>
      <c r="M46" s="368" t="s">
        <v>2487</v>
      </c>
      <c r="O46" s="368">
        <v>1300</v>
      </c>
      <c r="T46" s="368">
        <v>44</v>
      </c>
      <c r="U46" s="368">
        <v>265</v>
      </c>
      <c r="V46" s="368">
        <v>100</v>
      </c>
      <c r="W46" s="368">
        <f>SUM($V$3:V46)</f>
        <v>4400</v>
      </c>
      <c r="Y46" s="368">
        <v>440</v>
      </c>
    </row>
    <row r="47" spans="1:25">
      <c r="A47" s="368" t="s">
        <v>2483</v>
      </c>
      <c r="B47" s="419"/>
      <c r="C47" s="431" t="s">
        <v>2587</v>
      </c>
      <c r="D47" s="419">
        <v>5000</v>
      </c>
      <c r="E47" s="424">
        <v>0</v>
      </c>
      <c r="F47" s="425">
        <v>700</v>
      </c>
      <c r="G47" s="426">
        <f>F47*100+E47+(D47*25)</f>
        <v>195000</v>
      </c>
      <c r="H47" s="427">
        <v>11000</v>
      </c>
      <c r="I47" s="428">
        <f t="shared" si="8"/>
        <v>1100</v>
      </c>
      <c r="J47" s="429">
        <f t="shared" si="9"/>
        <v>5.6410256410256411E-2</v>
      </c>
      <c r="K47" s="429">
        <f t="shared" si="10"/>
        <v>17.727272727272727</v>
      </c>
      <c r="L47" s="430">
        <f t="shared" si="11"/>
        <v>8.3672727272727272</v>
      </c>
      <c r="M47" s="368" t="s">
        <v>2488</v>
      </c>
      <c r="O47" s="368">
        <v>1300</v>
      </c>
      <c r="T47" s="368">
        <v>45</v>
      </c>
      <c r="U47" s="368">
        <v>270</v>
      </c>
      <c r="V47" s="368">
        <v>100</v>
      </c>
      <c r="W47" s="368">
        <f>SUM($V$3:V47)</f>
        <v>4500</v>
      </c>
      <c r="Y47" s="368">
        <v>450</v>
      </c>
    </row>
    <row r="48" spans="1:25">
      <c r="A48" s="368" t="s">
        <v>2483</v>
      </c>
      <c r="B48" s="419"/>
      <c r="C48" s="431" t="s">
        <v>2588</v>
      </c>
      <c r="D48" s="419">
        <v>5000</v>
      </c>
      <c r="E48" s="424">
        <v>0</v>
      </c>
      <c r="F48" s="425">
        <v>700</v>
      </c>
      <c r="G48" s="426">
        <f>F48*100+E48+(D48*25)</f>
        <v>195000</v>
      </c>
      <c r="H48" s="427">
        <v>11000</v>
      </c>
      <c r="I48" s="428">
        <f t="shared" si="8"/>
        <v>1100</v>
      </c>
      <c r="J48" s="429">
        <f>H48/G48</f>
        <v>5.6410256410256411E-2</v>
      </c>
      <c r="K48" s="429">
        <f>G48/H48</f>
        <v>17.727272727272727</v>
      </c>
      <c r="L48" s="430">
        <f t="shared" si="11"/>
        <v>8.3672727272727272</v>
      </c>
      <c r="M48" s="368" t="s">
        <v>2489</v>
      </c>
      <c r="O48" s="368">
        <v>1300</v>
      </c>
      <c r="T48" s="368">
        <v>46</v>
      </c>
      <c r="U48" s="368">
        <v>275</v>
      </c>
      <c r="V48" s="368">
        <v>100</v>
      </c>
      <c r="W48" s="368">
        <f>SUM($V$3:V48)</f>
        <v>4600</v>
      </c>
      <c r="Y48" s="368">
        <v>460</v>
      </c>
    </row>
    <row r="49" spans="1:25">
      <c r="A49" s="368" t="s">
        <v>2483</v>
      </c>
      <c r="B49" s="419"/>
      <c r="C49" s="419" t="s">
        <v>2589</v>
      </c>
      <c r="D49" s="419">
        <v>15000</v>
      </c>
      <c r="E49" s="424">
        <v>0</v>
      </c>
      <c r="F49" s="432">
        <v>1400</v>
      </c>
      <c r="G49" s="433">
        <f>F49*150+E49+(D49*25)</f>
        <v>585000</v>
      </c>
      <c r="H49" s="427">
        <v>33000</v>
      </c>
      <c r="I49" s="428">
        <f t="shared" si="8"/>
        <v>3300</v>
      </c>
      <c r="J49" s="429">
        <f>H49/G49</f>
        <v>5.6410256410256411E-2</v>
      </c>
      <c r="K49" s="429">
        <f>G49/H49</f>
        <v>17.727272727272727</v>
      </c>
      <c r="L49" s="430">
        <f t="shared" si="11"/>
        <v>8.3672727272727272</v>
      </c>
      <c r="M49" s="368" t="s">
        <v>2490</v>
      </c>
      <c r="O49" s="368">
        <v>1300</v>
      </c>
      <c r="T49" s="368">
        <v>47</v>
      </c>
      <c r="U49" s="368">
        <v>280</v>
      </c>
      <c r="V49" s="368">
        <v>100</v>
      </c>
      <c r="W49" s="368">
        <f>SUM($V$3:V49)</f>
        <v>4700</v>
      </c>
      <c r="Y49" s="368">
        <v>470</v>
      </c>
    </row>
    <row r="50" spans="1:25">
      <c r="A50" s="368" t="s">
        <v>2483</v>
      </c>
      <c r="B50" s="419"/>
      <c r="C50" s="419" t="s">
        <v>2590</v>
      </c>
      <c r="D50" s="419">
        <v>15000</v>
      </c>
      <c r="E50" s="424">
        <v>0</v>
      </c>
      <c r="F50" s="425">
        <v>1400</v>
      </c>
      <c r="G50" s="426">
        <f>F50*150+E50+(D50*25)</f>
        <v>585000</v>
      </c>
      <c r="H50" s="427">
        <v>33000</v>
      </c>
      <c r="I50" s="428">
        <f t="shared" si="8"/>
        <v>3300</v>
      </c>
      <c r="J50" s="429">
        <f t="shared" ref="J50" si="12">H50/G50</f>
        <v>5.6410256410256411E-2</v>
      </c>
      <c r="K50" s="429">
        <f t="shared" ref="K50" si="13">G50/H50</f>
        <v>17.727272727272727</v>
      </c>
      <c r="L50" s="430">
        <f t="shared" si="11"/>
        <v>8.3672727272727272</v>
      </c>
      <c r="M50" s="368" t="s">
        <v>2491</v>
      </c>
      <c r="O50" s="368">
        <v>1300</v>
      </c>
      <c r="T50" s="368">
        <v>48</v>
      </c>
      <c r="U50" s="368">
        <v>285</v>
      </c>
      <c r="V50" s="368">
        <v>100</v>
      </c>
      <c r="W50" s="368">
        <f>SUM($V$3:V50)</f>
        <v>4800</v>
      </c>
      <c r="Y50" s="368">
        <v>480</v>
      </c>
    </row>
    <row r="51" spans="1:25">
      <c r="A51" s="368" t="s">
        <v>2483</v>
      </c>
      <c r="B51" s="419"/>
      <c r="C51" s="419" t="s">
        <v>2595</v>
      </c>
      <c r="D51" s="419">
        <v>30000</v>
      </c>
      <c r="E51" s="424">
        <v>0</v>
      </c>
      <c r="F51" s="419">
        <v>5</v>
      </c>
      <c r="G51" s="426">
        <f>(F51*50000)+E51+(D51*25)</f>
        <v>1000000</v>
      </c>
      <c r="H51" s="427">
        <v>55000</v>
      </c>
      <c r="I51" s="428">
        <f>H51/10</f>
        <v>5500</v>
      </c>
      <c r="J51" s="429">
        <f>H51/G51</f>
        <v>5.5E-2</v>
      </c>
      <c r="K51" s="429">
        <f>G51/H51</f>
        <v>18.181818181818183</v>
      </c>
      <c r="L51" s="430">
        <f t="shared" si="11"/>
        <v>8.581818181818182</v>
      </c>
      <c r="M51" s="368" t="s">
        <v>2492</v>
      </c>
      <c r="O51" s="368">
        <v>1300</v>
      </c>
      <c r="T51" s="368">
        <v>49</v>
      </c>
      <c r="U51" s="368">
        <v>290</v>
      </c>
      <c r="V51" s="368">
        <v>100</v>
      </c>
      <c r="W51" s="368">
        <f>SUM($V$3:V51)</f>
        <v>4900</v>
      </c>
      <c r="Y51" s="368">
        <v>490</v>
      </c>
    </row>
    <row r="52" spans="1:25">
      <c r="A52" s="368" t="s">
        <v>2483</v>
      </c>
      <c r="B52" s="419"/>
      <c r="C52" s="419" t="s">
        <v>2592</v>
      </c>
      <c r="D52" s="419">
        <v>30000</v>
      </c>
      <c r="E52" s="424">
        <v>250000</v>
      </c>
      <c r="F52" s="432">
        <v>0</v>
      </c>
      <c r="G52" s="426">
        <f>(F52)+E52+(D52*25)</f>
        <v>1000000</v>
      </c>
      <c r="H52" s="427">
        <v>55000</v>
      </c>
      <c r="I52" s="428">
        <f>H52/10</f>
        <v>5500</v>
      </c>
      <c r="J52" s="429">
        <f>H52/G52</f>
        <v>5.5E-2</v>
      </c>
      <c r="K52" s="429">
        <f>G52/H52</f>
        <v>18.181818181818183</v>
      </c>
      <c r="L52" s="430">
        <f t="shared" si="11"/>
        <v>8.581818181818182</v>
      </c>
      <c r="O52" s="368">
        <v>1300</v>
      </c>
      <c r="T52" s="368">
        <v>50</v>
      </c>
      <c r="U52" s="368">
        <v>295</v>
      </c>
      <c r="V52" s="368">
        <v>100</v>
      </c>
      <c r="W52" s="368">
        <f>SUM($V$3:V52)</f>
        <v>5000</v>
      </c>
      <c r="Y52" s="368">
        <v>500</v>
      </c>
    </row>
    <row r="53" spans="1:25">
      <c r="D53" s="421">
        <f>SUM(D46:D52)+D52+D51+D50+D49</f>
        <v>192000</v>
      </c>
      <c r="E53" s="382"/>
      <c r="F53" s="382"/>
      <c r="G53" s="434"/>
      <c r="H53" s="435"/>
      <c r="I53" s="436"/>
      <c r="J53" s="385"/>
      <c r="K53" s="385"/>
      <c r="L53" s="430"/>
      <c r="T53" s="403">
        <v>51</v>
      </c>
      <c r="U53" s="403">
        <v>300</v>
      </c>
      <c r="V53" s="403">
        <v>100</v>
      </c>
      <c r="W53" s="403">
        <f>SUM($V$3:V53)</f>
        <v>5100</v>
      </c>
      <c r="X53" s="403"/>
      <c r="Y53" s="403">
        <v>510</v>
      </c>
    </row>
    <row r="54" spans="1:25">
      <c r="A54" s="398" t="s">
        <v>2510</v>
      </c>
      <c r="B54" s="368" t="s">
        <v>2476</v>
      </c>
      <c r="C54" s="368" t="s">
        <v>1151</v>
      </c>
      <c r="D54" s="368" t="s">
        <v>2538</v>
      </c>
      <c r="E54" s="381" t="s">
        <v>2502</v>
      </c>
      <c r="F54" s="368" t="s">
        <v>2561</v>
      </c>
      <c r="G54" s="381" t="s">
        <v>2570</v>
      </c>
      <c r="H54" s="393" t="s">
        <v>2571</v>
      </c>
      <c r="I54" s="402" t="s">
        <v>2562</v>
      </c>
      <c r="K54" s="402"/>
      <c r="M54" s="385"/>
      <c r="T54" s="368">
        <v>52</v>
      </c>
      <c r="U54" s="368">
        <v>305</v>
      </c>
      <c r="V54" s="368">
        <v>100</v>
      </c>
      <c r="W54" s="368">
        <f>SUM($V$3:V54)</f>
        <v>5200</v>
      </c>
      <c r="Y54" s="368">
        <v>520</v>
      </c>
    </row>
    <row r="55" spans="1:25">
      <c r="B55" s="368" t="s">
        <v>2558</v>
      </c>
      <c r="C55" s="382">
        <v>1</v>
      </c>
      <c r="D55" s="368">
        <v>3</v>
      </c>
      <c r="E55" s="404">
        <v>40000</v>
      </c>
      <c r="F55" s="410">
        <f>E55*D55</f>
        <v>120000</v>
      </c>
      <c r="G55" s="409">
        <v>2000000</v>
      </c>
      <c r="H55" s="409">
        <f>C55*G55</f>
        <v>2000000</v>
      </c>
      <c r="I55" s="414">
        <f>H55/E55</f>
        <v>50</v>
      </c>
      <c r="J55" s="368">
        <v>25</v>
      </c>
      <c r="K55" s="387"/>
      <c r="M55" s="385"/>
      <c r="T55" s="368">
        <v>53</v>
      </c>
      <c r="U55" s="368">
        <v>310</v>
      </c>
      <c r="V55" s="368">
        <v>100</v>
      </c>
      <c r="W55" s="368">
        <f>SUM($V$3:V55)</f>
        <v>5300</v>
      </c>
      <c r="Y55" s="368">
        <v>530</v>
      </c>
    </row>
    <row r="56" spans="1:25">
      <c r="B56" s="368" t="s">
        <v>2559</v>
      </c>
      <c r="C56" s="382">
        <v>1</v>
      </c>
      <c r="D56" s="368">
        <v>3</v>
      </c>
      <c r="E56" s="404">
        <v>40000</v>
      </c>
      <c r="F56" s="410">
        <f>E56*D56</f>
        <v>120000</v>
      </c>
      <c r="G56" s="409">
        <v>2000000</v>
      </c>
      <c r="H56" s="409">
        <f>C56*G56</f>
        <v>2000000</v>
      </c>
      <c r="I56" s="414">
        <f>H56/E56</f>
        <v>50</v>
      </c>
      <c r="J56" s="368">
        <v>40000</v>
      </c>
      <c r="K56" s="387">
        <v>1000000</v>
      </c>
      <c r="N56" s="385" t="s">
        <v>2568</v>
      </c>
      <c r="O56" s="385" t="s">
        <v>2569</v>
      </c>
      <c r="P56" s="385" t="s">
        <v>2546</v>
      </c>
      <c r="Q56" s="385" t="s">
        <v>2547</v>
      </c>
      <c r="R56" s="385" t="s">
        <v>2540</v>
      </c>
      <c r="S56" s="368" t="s">
        <v>2563</v>
      </c>
      <c r="T56" s="368">
        <v>54</v>
      </c>
      <c r="U56" s="368">
        <v>315</v>
      </c>
      <c r="V56" s="368">
        <v>100</v>
      </c>
      <c r="W56" s="368">
        <f>SUM($V$3:V56)</f>
        <v>5400</v>
      </c>
      <c r="Y56" s="368">
        <v>540</v>
      </c>
    </row>
    <row r="57" spans="1:25">
      <c r="K57" s="387">
        <v>2000000</v>
      </c>
      <c r="M57" s="437" t="s">
        <v>2543</v>
      </c>
      <c r="N57" s="438">
        <v>21000</v>
      </c>
      <c r="O57" s="438">
        <v>21000</v>
      </c>
      <c r="P57" s="438">
        <v>21000</v>
      </c>
      <c r="Q57" s="438">
        <v>21000</v>
      </c>
      <c r="R57" s="438">
        <v>21000</v>
      </c>
      <c r="S57" s="438">
        <v>21000</v>
      </c>
      <c r="T57" s="368">
        <v>55</v>
      </c>
      <c r="U57" s="368">
        <v>320</v>
      </c>
      <c r="V57" s="368">
        <v>100</v>
      </c>
      <c r="W57" s="368">
        <f>SUM($V$3:V57)</f>
        <v>5500</v>
      </c>
      <c r="Y57" s="368">
        <v>550</v>
      </c>
    </row>
    <row r="58" spans="1:25">
      <c r="B58" s="445" t="s">
        <v>2496</v>
      </c>
      <c r="C58" s="446">
        <v>750</v>
      </c>
      <c r="D58" s="446">
        <v>5</v>
      </c>
      <c r="E58" s="447">
        <v>5000</v>
      </c>
      <c r="F58" s="448">
        <v>0</v>
      </c>
      <c r="G58" s="449">
        <v>200</v>
      </c>
      <c r="H58" s="450">
        <f>G58*C58</f>
        <v>150000</v>
      </c>
      <c r="I58" s="451">
        <f>H58/E58</f>
        <v>30</v>
      </c>
      <c r="K58" s="387"/>
      <c r="M58" s="437" t="s">
        <v>2544</v>
      </c>
      <c r="N58" s="438">
        <v>21450</v>
      </c>
      <c r="O58" s="438">
        <v>21450</v>
      </c>
      <c r="P58" s="438">
        <v>21450</v>
      </c>
      <c r="Q58" s="438">
        <v>21450</v>
      </c>
      <c r="R58" s="438">
        <v>21450</v>
      </c>
      <c r="S58" s="438">
        <v>21450</v>
      </c>
      <c r="T58" s="368">
        <v>56</v>
      </c>
      <c r="U58" s="368">
        <v>325</v>
      </c>
      <c r="V58" s="368">
        <v>100</v>
      </c>
      <c r="W58" s="368">
        <f>SUM($V$3:V58)</f>
        <v>5600</v>
      </c>
      <c r="Y58" s="368">
        <v>560</v>
      </c>
    </row>
    <row r="59" spans="1:25">
      <c r="B59" s="445" t="s">
        <v>2497</v>
      </c>
      <c r="C59" s="446">
        <v>750</v>
      </c>
      <c r="D59" s="446">
        <v>5</v>
      </c>
      <c r="E59" s="447">
        <v>5000</v>
      </c>
      <c r="F59" s="448">
        <v>0</v>
      </c>
      <c r="G59" s="449">
        <v>200</v>
      </c>
      <c r="H59" s="450">
        <f>G59*C59</f>
        <v>150000</v>
      </c>
      <c r="I59" s="451">
        <f>H59/E59</f>
        <v>30</v>
      </c>
      <c r="K59" s="387">
        <v>30</v>
      </c>
      <c r="M59" s="368" t="s">
        <v>2545</v>
      </c>
      <c r="N59" s="368">
        <f>D26</f>
        <v>12400</v>
      </c>
      <c r="O59" s="368">
        <f>D27</f>
        <v>20400</v>
      </c>
      <c r="P59" s="373">
        <f>D28</f>
        <v>28400</v>
      </c>
      <c r="Q59" s="373">
        <f>D29</f>
        <v>44400</v>
      </c>
      <c r="R59" s="373">
        <f>D30</f>
        <v>60400</v>
      </c>
      <c r="S59" s="411">
        <f>D31</f>
        <v>86400</v>
      </c>
      <c r="T59" s="368">
        <v>57</v>
      </c>
      <c r="U59" s="368">
        <v>330</v>
      </c>
      <c r="V59" s="368">
        <v>100</v>
      </c>
      <c r="W59" s="368">
        <f>SUM($V$3:V59)</f>
        <v>5700</v>
      </c>
      <c r="Y59" s="368">
        <v>570</v>
      </c>
    </row>
    <row r="60" spans="1:25">
      <c r="B60" s="368" t="s">
        <v>2498</v>
      </c>
      <c r="C60" s="382">
        <v>15</v>
      </c>
      <c r="D60" s="382">
        <v>20</v>
      </c>
      <c r="E60" s="406">
        <v>2000</v>
      </c>
      <c r="F60" s="410">
        <f>E60*D60</f>
        <v>40000</v>
      </c>
      <c r="G60" s="408">
        <v>4000</v>
      </c>
      <c r="H60" s="409">
        <f>G60*C60</f>
        <v>60000</v>
      </c>
      <c r="I60" s="414">
        <f>H60/E60</f>
        <v>30</v>
      </c>
      <c r="K60" s="387">
        <v>30</v>
      </c>
      <c r="M60" s="368" t="s">
        <v>2564</v>
      </c>
      <c r="N60" s="416">
        <f t="shared" ref="N60:O60" si="14">SUM(N57:N59)</f>
        <v>54850</v>
      </c>
      <c r="O60" s="416">
        <f t="shared" si="14"/>
        <v>62850</v>
      </c>
      <c r="P60" s="416">
        <f>SUM(P57:P59)</f>
        <v>70850</v>
      </c>
      <c r="Q60" s="416">
        <f t="shared" ref="Q60:S60" si="15">SUM(Q57:Q59)</f>
        <v>86850</v>
      </c>
      <c r="R60" s="416">
        <f t="shared" si="15"/>
        <v>102850</v>
      </c>
      <c r="S60" s="401">
        <f t="shared" si="15"/>
        <v>128850</v>
      </c>
      <c r="T60" s="368">
        <v>58</v>
      </c>
      <c r="U60" s="368">
        <v>335</v>
      </c>
      <c r="V60" s="368">
        <v>100</v>
      </c>
      <c r="W60" s="368">
        <f>SUM($V$3:V60)</f>
        <v>5800</v>
      </c>
      <c r="Y60" s="368">
        <v>580</v>
      </c>
    </row>
    <row r="61" spans="1:25">
      <c r="B61" s="368" t="s">
        <v>2500</v>
      </c>
      <c r="C61" s="382">
        <v>50</v>
      </c>
      <c r="D61" s="382">
        <v>10</v>
      </c>
      <c r="E61" s="405">
        <v>1000</v>
      </c>
      <c r="F61" s="410">
        <f t="shared" ref="F61:F62" si="16">E61*D61</f>
        <v>10000</v>
      </c>
      <c r="G61" s="408">
        <v>500</v>
      </c>
      <c r="H61" s="409">
        <f>G61*C61</f>
        <v>25000</v>
      </c>
      <c r="I61" s="414">
        <f>H61/E61</f>
        <v>25</v>
      </c>
      <c r="K61" s="387">
        <v>30</v>
      </c>
      <c r="M61" s="373"/>
      <c r="T61" s="368">
        <v>59</v>
      </c>
      <c r="U61" s="368">
        <v>340</v>
      </c>
      <c r="V61" s="368">
        <v>100</v>
      </c>
      <c r="W61" s="368">
        <f>SUM($V$3:V61)</f>
        <v>5900</v>
      </c>
      <c r="Y61" s="368">
        <v>590</v>
      </c>
    </row>
    <row r="62" spans="1:25">
      <c r="B62" s="368" t="s">
        <v>2501</v>
      </c>
      <c r="C62" s="382">
        <v>50</v>
      </c>
      <c r="D62" s="382">
        <v>10</v>
      </c>
      <c r="E62" s="405">
        <v>1000</v>
      </c>
      <c r="F62" s="410">
        <f t="shared" si="16"/>
        <v>10000</v>
      </c>
      <c r="G62" s="408">
        <v>500</v>
      </c>
      <c r="H62" s="409">
        <f>G62*C62</f>
        <v>25000</v>
      </c>
      <c r="I62" s="414">
        <f>H62/E62</f>
        <v>25</v>
      </c>
      <c r="K62" s="387">
        <v>25</v>
      </c>
      <c r="M62" s="412" t="s">
        <v>2566</v>
      </c>
      <c r="N62" s="415">
        <f>N60/30</f>
        <v>1828.3333333333333</v>
      </c>
      <c r="O62" s="415">
        <f t="shared" ref="O62:S62" si="17">O60/30</f>
        <v>2095</v>
      </c>
      <c r="P62" s="415">
        <f t="shared" si="17"/>
        <v>2361.6666666666665</v>
      </c>
      <c r="Q62" s="415">
        <f t="shared" si="17"/>
        <v>2895</v>
      </c>
      <c r="R62" s="415">
        <f t="shared" si="17"/>
        <v>3428.3333333333335</v>
      </c>
      <c r="S62" s="413">
        <f t="shared" si="17"/>
        <v>4295</v>
      </c>
      <c r="T62" s="368">
        <v>60</v>
      </c>
      <c r="U62" s="368">
        <v>345</v>
      </c>
      <c r="V62" s="368">
        <v>100</v>
      </c>
      <c r="W62" s="368">
        <f>SUM($V$3:V62)</f>
        <v>6000</v>
      </c>
      <c r="Y62" s="368">
        <v>600</v>
      </c>
    </row>
    <row r="63" spans="1:25">
      <c r="K63" s="387">
        <v>25</v>
      </c>
      <c r="M63" s="385"/>
      <c r="N63" s="413"/>
      <c r="O63" s="413"/>
      <c r="P63" s="413"/>
      <c r="Q63" s="413"/>
      <c r="R63" s="413"/>
      <c r="S63" s="413"/>
      <c r="T63" s="368">
        <v>61</v>
      </c>
      <c r="U63" s="368">
        <v>350</v>
      </c>
      <c r="V63" s="368">
        <v>100</v>
      </c>
      <c r="W63" s="368">
        <f>SUM($V$3:V63)</f>
        <v>6100</v>
      </c>
      <c r="Y63" s="368">
        <v>610</v>
      </c>
    </row>
    <row r="64" spans="1:25">
      <c r="B64" s="368" t="s">
        <v>2553</v>
      </c>
      <c r="C64" s="382">
        <v>1</v>
      </c>
      <c r="D64" s="382">
        <v>10</v>
      </c>
      <c r="E64" s="407">
        <v>400</v>
      </c>
      <c r="F64" s="410">
        <f t="shared" ref="F64:F69" si="18">E64*D64</f>
        <v>4000</v>
      </c>
      <c r="G64" s="408">
        <v>10000</v>
      </c>
      <c r="H64" s="409">
        <f t="shared" ref="H64:H69" si="19">G64*C64</f>
        <v>10000</v>
      </c>
      <c r="I64" s="417">
        <f t="shared" ref="I64:I69" si="20">H64/E64</f>
        <v>25</v>
      </c>
      <c r="K64" s="387"/>
      <c r="L64" s="368">
        <v>25</v>
      </c>
      <c r="M64" s="368" t="s">
        <v>2565</v>
      </c>
      <c r="N64" s="413">
        <f t="shared" ref="N64:S64" si="21">N62*$L64</f>
        <v>45708.333333333328</v>
      </c>
      <c r="O64" s="413">
        <f t="shared" si="21"/>
        <v>52375</v>
      </c>
      <c r="P64" s="413">
        <f t="shared" si="21"/>
        <v>59041.666666666664</v>
      </c>
      <c r="Q64" s="413">
        <f t="shared" si="21"/>
        <v>72375</v>
      </c>
      <c r="R64" s="413">
        <f t="shared" si="21"/>
        <v>85708.333333333343</v>
      </c>
      <c r="S64" s="413">
        <f t="shared" si="21"/>
        <v>107375</v>
      </c>
      <c r="T64" s="368">
        <v>62</v>
      </c>
      <c r="U64" s="368">
        <v>355</v>
      </c>
      <c r="V64" s="368">
        <v>100</v>
      </c>
      <c r="W64" s="368">
        <f>SUM($V$3:V64)</f>
        <v>6200</v>
      </c>
      <c r="Y64" s="368">
        <v>620</v>
      </c>
    </row>
    <row r="65" spans="2:25">
      <c r="B65" s="368" t="s">
        <v>2554</v>
      </c>
      <c r="C65" s="382">
        <v>1</v>
      </c>
      <c r="D65" s="382">
        <v>10</v>
      </c>
      <c r="E65" s="407">
        <v>400</v>
      </c>
      <c r="F65" s="410">
        <f t="shared" si="18"/>
        <v>4000</v>
      </c>
      <c r="G65" s="408">
        <v>10000</v>
      </c>
      <c r="H65" s="409">
        <f t="shared" si="19"/>
        <v>10000</v>
      </c>
      <c r="I65" s="417">
        <f t="shared" si="20"/>
        <v>25</v>
      </c>
      <c r="K65" s="387">
        <v>23</v>
      </c>
      <c r="N65" s="413"/>
      <c r="O65" s="413"/>
      <c r="P65" s="413"/>
      <c r="Q65" s="413"/>
      <c r="R65" s="413"/>
      <c r="S65" s="413"/>
      <c r="T65" s="368">
        <v>63</v>
      </c>
      <c r="U65" s="368">
        <v>360</v>
      </c>
      <c r="V65" s="368">
        <v>100</v>
      </c>
      <c r="W65" s="368">
        <f>SUM($V$3:V65)</f>
        <v>6300</v>
      </c>
      <c r="Y65" s="368">
        <v>630</v>
      </c>
    </row>
    <row r="66" spans="2:25">
      <c r="B66" s="368" t="s">
        <v>2555</v>
      </c>
      <c r="C66" s="382">
        <v>1</v>
      </c>
      <c r="D66" s="382">
        <v>10</v>
      </c>
      <c r="E66" s="407">
        <v>400</v>
      </c>
      <c r="F66" s="410">
        <f t="shared" si="18"/>
        <v>4000</v>
      </c>
      <c r="G66" s="408">
        <v>10000</v>
      </c>
      <c r="H66" s="409">
        <f t="shared" si="19"/>
        <v>10000</v>
      </c>
      <c r="I66" s="417">
        <f t="shared" si="20"/>
        <v>25</v>
      </c>
      <c r="K66" s="387">
        <v>23</v>
      </c>
      <c r="L66" s="368" t="s">
        <v>2567</v>
      </c>
      <c r="M66" s="394">
        <v>50</v>
      </c>
      <c r="N66" s="413">
        <f t="shared" ref="N66:S69" si="22">N$60*$M66</f>
        <v>2742500</v>
      </c>
      <c r="O66" s="413">
        <f t="shared" si="22"/>
        <v>3142500</v>
      </c>
      <c r="P66" s="413">
        <f t="shared" si="22"/>
        <v>3542500</v>
      </c>
      <c r="Q66" s="413">
        <f t="shared" si="22"/>
        <v>4342500</v>
      </c>
      <c r="R66" s="413">
        <f t="shared" si="22"/>
        <v>5142500</v>
      </c>
      <c r="S66" s="413">
        <f t="shared" si="22"/>
        <v>6442500</v>
      </c>
      <c r="T66" s="368">
        <v>64</v>
      </c>
      <c r="U66" s="368">
        <v>365</v>
      </c>
      <c r="V66" s="368">
        <v>100</v>
      </c>
      <c r="W66" s="368">
        <f>SUM($V$3:V66)</f>
        <v>6400</v>
      </c>
      <c r="Y66" s="368">
        <v>640</v>
      </c>
    </row>
    <row r="67" spans="2:25">
      <c r="B67" s="368" t="s">
        <v>2556</v>
      </c>
      <c r="C67" s="382">
        <v>1</v>
      </c>
      <c r="D67" s="382">
        <v>10</v>
      </c>
      <c r="E67" s="407">
        <v>400</v>
      </c>
      <c r="F67" s="410">
        <f t="shared" si="18"/>
        <v>4000</v>
      </c>
      <c r="G67" s="408">
        <v>10000</v>
      </c>
      <c r="H67" s="409">
        <f t="shared" si="19"/>
        <v>10000</v>
      </c>
      <c r="I67" s="417">
        <f t="shared" si="20"/>
        <v>25</v>
      </c>
      <c r="K67" s="387">
        <v>23</v>
      </c>
      <c r="M67" s="368">
        <v>30</v>
      </c>
      <c r="N67" s="413">
        <f t="shared" si="22"/>
        <v>1645500</v>
      </c>
      <c r="O67" s="413">
        <f t="shared" si="22"/>
        <v>1885500</v>
      </c>
      <c r="P67" s="413">
        <f t="shared" si="22"/>
        <v>2125500</v>
      </c>
      <c r="Q67" s="413">
        <f t="shared" si="22"/>
        <v>2605500</v>
      </c>
      <c r="R67" s="413">
        <f t="shared" si="22"/>
        <v>3085500</v>
      </c>
      <c r="S67" s="413">
        <f t="shared" si="22"/>
        <v>3865500</v>
      </c>
      <c r="T67" s="368">
        <v>65</v>
      </c>
      <c r="U67" s="368">
        <v>370</v>
      </c>
      <c r="V67" s="368">
        <v>100</v>
      </c>
      <c r="W67" s="368">
        <f>SUM($V$3:V67)</f>
        <v>6500</v>
      </c>
      <c r="Y67" s="368">
        <v>650</v>
      </c>
    </row>
    <row r="68" spans="2:25">
      <c r="B68" s="368" t="s">
        <v>2557</v>
      </c>
      <c r="C68" s="382">
        <v>1</v>
      </c>
      <c r="D68" s="382">
        <v>10</v>
      </c>
      <c r="E68" s="407">
        <v>400</v>
      </c>
      <c r="F68" s="410">
        <f t="shared" si="18"/>
        <v>4000</v>
      </c>
      <c r="G68" s="408">
        <v>10000</v>
      </c>
      <c r="H68" s="409">
        <f t="shared" si="19"/>
        <v>10000</v>
      </c>
      <c r="I68" s="417">
        <f t="shared" si="20"/>
        <v>25</v>
      </c>
      <c r="K68" s="387">
        <v>23</v>
      </c>
      <c r="M68" s="368">
        <v>25</v>
      </c>
      <c r="N68" s="413">
        <f t="shared" si="22"/>
        <v>1371250</v>
      </c>
      <c r="O68" s="413">
        <f t="shared" si="22"/>
        <v>1571250</v>
      </c>
      <c r="P68" s="413">
        <f t="shared" si="22"/>
        <v>1771250</v>
      </c>
      <c r="Q68" s="413">
        <f t="shared" si="22"/>
        <v>2171250</v>
      </c>
      <c r="R68" s="413">
        <f t="shared" si="22"/>
        <v>2571250</v>
      </c>
      <c r="S68" s="413">
        <f t="shared" si="22"/>
        <v>3221250</v>
      </c>
      <c r="T68" s="368">
        <v>66</v>
      </c>
      <c r="U68" s="368">
        <v>375</v>
      </c>
      <c r="V68" s="368">
        <v>100</v>
      </c>
      <c r="W68" s="368">
        <f>SUM($V$3:V68)</f>
        <v>6600</v>
      </c>
      <c r="Y68" s="368">
        <v>660</v>
      </c>
    </row>
    <row r="69" spans="2:25">
      <c r="B69" s="368" t="s">
        <v>2499</v>
      </c>
      <c r="C69" s="382">
        <v>30</v>
      </c>
      <c r="D69" s="382">
        <v>30</v>
      </c>
      <c r="E69" s="407">
        <v>200</v>
      </c>
      <c r="F69" s="410">
        <f t="shared" si="18"/>
        <v>6000</v>
      </c>
      <c r="G69" s="408">
        <v>150</v>
      </c>
      <c r="H69" s="409">
        <f t="shared" si="19"/>
        <v>4500</v>
      </c>
      <c r="I69" s="414">
        <f t="shared" si="20"/>
        <v>22.5</v>
      </c>
      <c r="K69" s="387">
        <v>23</v>
      </c>
      <c r="M69" s="368">
        <v>10</v>
      </c>
      <c r="N69" s="413">
        <f t="shared" si="22"/>
        <v>548500</v>
      </c>
      <c r="O69" s="413">
        <f t="shared" si="22"/>
        <v>628500</v>
      </c>
      <c r="P69" s="413">
        <f t="shared" si="22"/>
        <v>708500</v>
      </c>
      <c r="Q69" s="413">
        <f t="shared" si="22"/>
        <v>868500</v>
      </c>
      <c r="R69" s="413">
        <f t="shared" si="22"/>
        <v>1028500</v>
      </c>
      <c r="S69" s="413">
        <f t="shared" si="22"/>
        <v>1288500</v>
      </c>
      <c r="T69" s="368">
        <v>67</v>
      </c>
      <c r="U69" s="368">
        <v>380</v>
      </c>
      <c r="V69" s="368">
        <v>100</v>
      </c>
      <c r="W69" s="368">
        <f>SUM($V$3:V69)</f>
        <v>6700</v>
      </c>
      <c r="Y69" s="368">
        <v>670</v>
      </c>
    </row>
    <row r="70" spans="2:25">
      <c r="K70" s="368">
        <v>24</v>
      </c>
      <c r="N70" s="385"/>
      <c r="O70" s="386"/>
      <c r="T70" s="368">
        <v>68</v>
      </c>
      <c r="U70" s="368">
        <v>385</v>
      </c>
      <c r="V70" s="368">
        <v>100</v>
      </c>
      <c r="W70" s="368">
        <f>SUM($V$3:V70)</f>
        <v>6800</v>
      </c>
      <c r="Y70" s="368">
        <v>680</v>
      </c>
    </row>
    <row r="71" spans="2:25">
      <c r="B71" s="445" t="s">
        <v>318</v>
      </c>
      <c r="C71" s="446">
        <v>5000</v>
      </c>
      <c r="D71" s="446">
        <v>0</v>
      </c>
      <c r="E71" s="452">
        <v>250</v>
      </c>
      <c r="F71" s="453">
        <f>E71*D71</f>
        <v>0</v>
      </c>
      <c r="G71" s="449">
        <v>0.5</v>
      </c>
      <c r="H71" s="450">
        <f>G71*C71</f>
        <v>2500</v>
      </c>
      <c r="I71" s="451">
        <f>H71/E71</f>
        <v>10</v>
      </c>
      <c r="K71" s="387"/>
      <c r="N71" s="385"/>
      <c r="O71" s="386"/>
      <c r="T71" s="368">
        <v>69</v>
      </c>
      <c r="U71" s="368">
        <v>390</v>
      </c>
      <c r="V71" s="368">
        <v>100</v>
      </c>
      <c r="W71" s="368">
        <f>SUM($V$3:V71)</f>
        <v>6900</v>
      </c>
      <c r="Y71" s="368">
        <v>690</v>
      </c>
    </row>
    <row r="72" spans="2:25">
      <c r="B72" s="445" t="s">
        <v>319</v>
      </c>
      <c r="C72" s="446">
        <v>5000</v>
      </c>
      <c r="D72" s="446">
        <v>0</v>
      </c>
      <c r="E72" s="452">
        <v>250</v>
      </c>
      <c r="F72" s="453">
        <f>E72*D72</f>
        <v>0</v>
      </c>
      <c r="G72" s="449">
        <v>0.5</v>
      </c>
      <c r="H72" s="450">
        <f>G72*C72</f>
        <v>2500</v>
      </c>
      <c r="I72" s="451">
        <f>H72/E72</f>
        <v>10</v>
      </c>
      <c r="K72" s="387"/>
      <c r="L72" s="400"/>
      <c r="N72" s="395"/>
      <c r="O72" s="386"/>
      <c r="T72" s="368">
        <v>70</v>
      </c>
      <c r="U72" s="368">
        <v>395</v>
      </c>
      <c r="V72" s="368">
        <v>100</v>
      </c>
      <c r="W72" s="368">
        <f>SUM($V$3:V72)</f>
        <v>7000</v>
      </c>
      <c r="Y72" s="368">
        <v>700</v>
      </c>
    </row>
    <row r="73" spans="2:25">
      <c r="B73" s="368" t="s">
        <v>701</v>
      </c>
      <c r="C73" s="382">
        <v>500</v>
      </c>
      <c r="D73" s="382">
        <v>0</v>
      </c>
      <c r="E73" s="407">
        <v>50</v>
      </c>
      <c r="F73" s="400">
        <f>E73*D73</f>
        <v>0</v>
      </c>
      <c r="G73" s="408">
        <v>1</v>
      </c>
      <c r="H73" s="409">
        <f>G73*C73</f>
        <v>500</v>
      </c>
      <c r="I73" s="414">
        <f>H73/E73</f>
        <v>10</v>
      </c>
      <c r="K73" s="387"/>
      <c r="N73" s="385"/>
      <c r="O73" s="386"/>
      <c r="T73" s="396">
        <v>71</v>
      </c>
      <c r="U73" s="403">
        <v>400</v>
      </c>
      <c r="V73" s="368">
        <v>100</v>
      </c>
      <c r="W73" s="403">
        <f>SUM($V$3:V73)</f>
        <v>7100</v>
      </c>
      <c r="X73" s="375" t="s">
        <v>2506</v>
      </c>
      <c r="Y73" s="396">
        <v>710</v>
      </c>
    </row>
    <row r="74" spans="2:25">
      <c r="F74" s="416">
        <f>SUM(F55:F73)</f>
        <v>326000</v>
      </c>
      <c r="K74" s="387"/>
      <c r="N74" s="385"/>
      <c r="O74" s="386"/>
      <c r="T74" s="368">
        <v>72</v>
      </c>
      <c r="U74" s="368">
        <v>405</v>
      </c>
      <c r="V74" s="368">
        <v>100</v>
      </c>
      <c r="W74" s="368">
        <f>SUM($V$3:V74)</f>
        <v>7200</v>
      </c>
      <c r="Y74" s="368">
        <v>720</v>
      </c>
    </row>
    <row r="75" spans="2:25">
      <c r="L75" s="368" t="s">
        <v>2573</v>
      </c>
      <c r="M75" s="385" t="s">
        <v>2575</v>
      </c>
      <c r="N75" s="368" t="s">
        <v>2574</v>
      </c>
      <c r="O75" s="386"/>
      <c r="T75" s="368">
        <v>73</v>
      </c>
      <c r="U75" s="368">
        <v>410</v>
      </c>
      <c r="V75" s="368">
        <v>100</v>
      </c>
      <c r="W75" s="368">
        <f>SUM($V$3:V75)</f>
        <v>7300</v>
      </c>
      <c r="Y75" s="368">
        <v>730</v>
      </c>
    </row>
    <row r="76" spans="2:25">
      <c r="L76" s="368">
        <v>5500</v>
      </c>
      <c r="M76" s="368">
        <v>1</v>
      </c>
      <c r="N76" s="368">
        <v>1</v>
      </c>
      <c r="O76" s="368">
        <f t="shared" ref="O76:O77" si="23">L76*N76*M76</f>
        <v>5500</v>
      </c>
      <c r="T76" s="368">
        <v>74</v>
      </c>
      <c r="U76" s="368">
        <v>415</v>
      </c>
      <c r="V76" s="368">
        <v>100</v>
      </c>
      <c r="W76" s="368">
        <f>SUM($V$3:V76)</f>
        <v>7400</v>
      </c>
      <c r="Y76" s="368">
        <v>740</v>
      </c>
    </row>
    <row r="77" spans="2:25">
      <c r="L77" s="368">
        <v>11000</v>
      </c>
      <c r="M77" s="368">
        <v>2</v>
      </c>
      <c r="N77" s="368">
        <v>1</v>
      </c>
      <c r="O77" s="368">
        <f t="shared" si="23"/>
        <v>22000</v>
      </c>
      <c r="T77" s="368">
        <v>75</v>
      </c>
      <c r="U77" s="368">
        <v>420</v>
      </c>
      <c r="V77" s="368">
        <v>100</v>
      </c>
      <c r="W77" s="368">
        <f>SUM($V$3:V77)</f>
        <v>7500</v>
      </c>
      <c r="Y77" s="368">
        <v>750</v>
      </c>
    </row>
    <row r="78" spans="2:25">
      <c r="L78" s="368">
        <v>33000</v>
      </c>
      <c r="M78" s="368">
        <v>2</v>
      </c>
      <c r="N78" s="368">
        <v>2</v>
      </c>
      <c r="O78" s="368">
        <f>L78*N78*M78</f>
        <v>132000</v>
      </c>
      <c r="T78" s="368">
        <v>76</v>
      </c>
      <c r="U78" s="368">
        <v>425</v>
      </c>
      <c r="V78" s="368">
        <v>100</v>
      </c>
      <c r="W78" s="368">
        <f>SUM($V$3:V78)</f>
        <v>7600</v>
      </c>
      <c r="Y78" s="368">
        <v>760</v>
      </c>
    </row>
    <row r="79" spans="2:25">
      <c r="L79" s="368">
        <v>55000</v>
      </c>
      <c r="M79" s="368">
        <v>2</v>
      </c>
      <c r="N79" s="368">
        <v>2</v>
      </c>
      <c r="O79" s="368">
        <f>L79*N79*M79</f>
        <v>220000</v>
      </c>
      <c r="T79" s="368">
        <v>77</v>
      </c>
      <c r="U79" s="368">
        <v>430</v>
      </c>
      <c r="V79" s="368">
        <v>100</v>
      </c>
      <c r="W79" s="368">
        <f>SUM($V$3:V79)</f>
        <v>7700</v>
      </c>
      <c r="Y79" s="368">
        <v>770</v>
      </c>
    </row>
    <row r="80" spans="2:25">
      <c r="L80" s="418"/>
      <c r="O80" s="370">
        <f>SUM(O76:O79)</f>
        <v>379500</v>
      </c>
      <c r="T80" s="368">
        <v>78</v>
      </c>
      <c r="U80" s="368">
        <v>435</v>
      </c>
      <c r="V80" s="368">
        <v>100</v>
      </c>
      <c r="W80" s="368">
        <f>SUM($V$3:V80)</f>
        <v>7800</v>
      </c>
      <c r="Y80" s="368">
        <v>780</v>
      </c>
    </row>
    <row r="81" spans="1:25">
      <c r="T81" s="368">
        <v>79</v>
      </c>
      <c r="U81" s="368">
        <v>440</v>
      </c>
      <c r="V81" s="368">
        <v>100</v>
      </c>
      <c r="W81" s="368">
        <f>SUM($V$3:V81)</f>
        <v>7900</v>
      </c>
      <c r="Y81" s="368">
        <v>790</v>
      </c>
    </row>
    <row r="82" spans="1:25">
      <c r="T82" s="368">
        <v>80</v>
      </c>
      <c r="U82" s="368">
        <v>445</v>
      </c>
      <c r="V82" s="368">
        <v>100</v>
      </c>
      <c r="W82" s="368">
        <f>SUM($V$3:V82)</f>
        <v>8000</v>
      </c>
      <c r="Y82" s="368">
        <v>800</v>
      </c>
    </row>
    <row r="83" spans="1:25">
      <c r="T83" s="368">
        <v>81</v>
      </c>
      <c r="U83" s="368">
        <v>450</v>
      </c>
      <c r="V83" s="368">
        <v>100</v>
      </c>
      <c r="W83" s="368">
        <f>SUM($V$3:V83)</f>
        <v>8100</v>
      </c>
      <c r="Y83" s="368">
        <v>810</v>
      </c>
    </row>
    <row r="84" spans="1:25">
      <c r="T84" s="368">
        <v>82</v>
      </c>
      <c r="U84" s="368">
        <v>455</v>
      </c>
      <c r="V84" s="368">
        <v>100</v>
      </c>
      <c r="W84" s="368">
        <f>SUM($V$3:V84)</f>
        <v>8200</v>
      </c>
      <c r="Y84" s="368">
        <v>820</v>
      </c>
    </row>
    <row r="85" spans="1:25">
      <c r="T85" s="368">
        <v>83</v>
      </c>
      <c r="U85" s="368">
        <v>460</v>
      </c>
      <c r="V85" s="368">
        <v>100</v>
      </c>
      <c r="W85" s="368">
        <f>SUM($V$3:V85)</f>
        <v>8300</v>
      </c>
      <c r="Y85" s="368">
        <v>830</v>
      </c>
    </row>
    <row r="86" spans="1:25">
      <c r="T86" s="368">
        <v>84</v>
      </c>
      <c r="U86" s="368">
        <v>465</v>
      </c>
      <c r="V86" s="368">
        <v>100</v>
      </c>
      <c r="W86" s="368">
        <f>SUM($V$3:V86)</f>
        <v>8400</v>
      </c>
      <c r="Y86" s="368">
        <v>840</v>
      </c>
    </row>
    <row r="87" spans="1:25">
      <c r="A87" s="398" t="s">
        <v>2516</v>
      </c>
      <c r="T87" s="368">
        <v>85</v>
      </c>
      <c r="U87" s="368">
        <v>470</v>
      </c>
      <c r="V87" s="368">
        <v>100</v>
      </c>
      <c r="W87" s="368">
        <f>SUM($V$3:V87)</f>
        <v>8500</v>
      </c>
      <c r="Y87" s="368">
        <v>850</v>
      </c>
    </row>
    <row r="88" spans="1:25" ht="33">
      <c r="A88" s="439" t="s">
        <v>2519</v>
      </c>
      <c r="B88" s="439" t="s">
        <v>2517</v>
      </c>
      <c r="C88" s="439" t="s">
        <v>2528</v>
      </c>
      <c r="D88" s="439" t="s">
        <v>2527</v>
      </c>
      <c r="E88" s="439" t="s">
        <v>2529</v>
      </c>
      <c r="F88" s="439" t="s">
        <v>2530</v>
      </c>
      <c r="G88" s="439" t="s">
        <v>2531</v>
      </c>
      <c r="H88" s="439" t="s">
        <v>2533</v>
      </c>
      <c r="I88" s="439" t="s">
        <v>2534</v>
      </c>
      <c r="J88" s="439" t="s">
        <v>2532</v>
      </c>
      <c r="T88" s="368">
        <v>86</v>
      </c>
      <c r="U88" s="368">
        <v>475</v>
      </c>
      <c r="V88" s="368">
        <v>100</v>
      </c>
      <c r="W88" s="368">
        <f>SUM($V$3:V88)</f>
        <v>8600</v>
      </c>
      <c r="Y88" s="368">
        <v>860</v>
      </c>
    </row>
    <row r="89" spans="1:25">
      <c r="A89" s="440" t="s">
        <v>2520</v>
      </c>
      <c r="B89" s="441">
        <v>210000</v>
      </c>
      <c r="C89" s="442">
        <v>300</v>
      </c>
      <c r="D89" s="441">
        <v>225000</v>
      </c>
      <c r="E89" s="442">
        <v>20</v>
      </c>
      <c r="F89" s="441">
        <v>64000</v>
      </c>
      <c r="G89" s="442">
        <v>190</v>
      </c>
      <c r="H89" s="443">
        <v>181450</v>
      </c>
      <c r="I89" s="400">
        <f>H89*4</f>
        <v>725800</v>
      </c>
      <c r="J89" s="444">
        <f t="shared" ref="J89:J98" si="24">B89+D89+F89+I89</f>
        <v>1224800</v>
      </c>
      <c r="T89" s="368">
        <v>87</v>
      </c>
      <c r="U89" s="368">
        <v>480</v>
      </c>
      <c r="V89" s="368">
        <v>100</v>
      </c>
      <c r="W89" s="368">
        <f>SUM($V$3:V89)</f>
        <v>8700</v>
      </c>
      <c r="Y89" s="368">
        <v>870</v>
      </c>
    </row>
    <row r="90" spans="1:25">
      <c r="A90" s="440" t="s">
        <v>2521</v>
      </c>
      <c r="B90" s="441">
        <v>189000</v>
      </c>
      <c r="C90" s="442">
        <v>150</v>
      </c>
      <c r="D90" s="441">
        <v>140000</v>
      </c>
      <c r="E90" s="442">
        <v>13</v>
      </c>
      <c r="F90" s="441">
        <v>29000</v>
      </c>
      <c r="G90" s="442">
        <v>150</v>
      </c>
      <c r="H90" s="443">
        <v>113250</v>
      </c>
      <c r="I90" s="400">
        <f t="shared" ref="I90:I98" si="25">H90*4</f>
        <v>453000</v>
      </c>
      <c r="J90" s="444">
        <f t="shared" si="24"/>
        <v>811000</v>
      </c>
      <c r="T90" s="368">
        <v>88</v>
      </c>
      <c r="U90" s="368">
        <v>485</v>
      </c>
      <c r="V90" s="368">
        <v>100</v>
      </c>
      <c r="W90" s="368">
        <f>SUM($V$3:V90)</f>
        <v>8800</v>
      </c>
      <c r="Y90" s="368">
        <v>880</v>
      </c>
    </row>
    <row r="91" spans="1:25">
      <c r="A91" s="440" t="s">
        <v>2522</v>
      </c>
      <c r="B91" s="441">
        <v>203000</v>
      </c>
      <c r="C91" s="442">
        <v>70</v>
      </c>
      <c r="D91" s="441">
        <v>75000</v>
      </c>
      <c r="E91" s="442">
        <v>10</v>
      </c>
      <c r="F91" s="441">
        <v>19000</v>
      </c>
      <c r="G91" s="442">
        <v>180</v>
      </c>
      <c r="H91" s="443">
        <v>162900</v>
      </c>
      <c r="I91" s="400">
        <f t="shared" si="25"/>
        <v>651600</v>
      </c>
      <c r="J91" s="444">
        <f t="shared" si="24"/>
        <v>948600</v>
      </c>
      <c r="T91" s="368">
        <v>89</v>
      </c>
      <c r="U91" s="368">
        <v>490</v>
      </c>
      <c r="V91" s="368">
        <v>100</v>
      </c>
      <c r="W91" s="368">
        <f>SUM($V$3:V91)</f>
        <v>8900</v>
      </c>
      <c r="Y91" s="368">
        <v>890</v>
      </c>
    </row>
    <row r="92" spans="1:25">
      <c r="A92" s="440" t="s">
        <v>2523</v>
      </c>
      <c r="B92" s="441">
        <v>210000</v>
      </c>
      <c r="C92" s="442">
        <v>150</v>
      </c>
      <c r="D92" s="441">
        <v>140000</v>
      </c>
      <c r="E92" s="442">
        <v>13</v>
      </c>
      <c r="F92" s="441">
        <v>29000</v>
      </c>
      <c r="G92" s="442">
        <v>114</v>
      </c>
      <c r="H92" s="443">
        <v>65550</v>
      </c>
      <c r="I92" s="400">
        <f t="shared" si="25"/>
        <v>262200</v>
      </c>
      <c r="J92" s="444">
        <f t="shared" si="24"/>
        <v>641200</v>
      </c>
      <c r="T92" s="368">
        <v>90</v>
      </c>
      <c r="U92" s="368">
        <v>495</v>
      </c>
      <c r="V92" s="368">
        <v>100</v>
      </c>
      <c r="W92" s="368">
        <f>SUM($V$3:V92)</f>
        <v>9000</v>
      </c>
      <c r="Y92" s="368">
        <v>900</v>
      </c>
    </row>
    <row r="93" spans="1:25">
      <c r="A93" s="440" t="s">
        <v>2524</v>
      </c>
      <c r="B93" s="441">
        <v>210000</v>
      </c>
      <c r="C93" s="442">
        <v>10</v>
      </c>
      <c r="D93" s="441">
        <v>15000</v>
      </c>
      <c r="E93" s="442">
        <v>20</v>
      </c>
      <c r="F93" s="441">
        <v>64000</v>
      </c>
      <c r="G93" s="442">
        <v>184</v>
      </c>
      <c r="H93" s="443">
        <v>170200</v>
      </c>
      <c r="I93" s="400">
        <f t="shared" si="25"/>
        <v>680800</v>
      </c>
      <c r="J93" s="444">
        <f t="shared" si="24"/>
        <v>969800</v>
      </c>
      <c r="T93" s="368">
        <v>91</v>
      </c>
      <c r="U93" s="368">
        <v>500</v>
      </c>
      <c r="V93" s="368">
        <v>100</v>
      </c>
      <c r="W93" s="368">
        <f>SUM($V$3:V93)</f>
        <v>9100</v>
      </c>
      <c r="Y93" s="368">
        <v>910</v>
      </c>
    </row>
    <row r="94" spans="1:25">
      <c r="A94" s="440" t="s">
        <v>2525</v>
      </c>
      <c r="B94" s="441">
        <v>210000</v>
      </c>
      <c r="C94" s="442">
        <v>100</v>
      </c>
      <c r="D94" s="441">
        <v>105000</v>
      </c>
      <c r="E94" s="442">
        <v>5</v>
      </c>
      <c r="F94" s="441">
        <v>6000</v>
      </c>
      <c r="G94" s="442">
        <v>157</v>
      </c>
      <c r="H94" s="443">
        <v>124030</v>
      </c>
      <c r="I94" s="400">
        <f t="shared" si="25"/>
        <v>496120</v>
      </c>
      <c r="J94" s="444">
        <f t="shared" si="24"/>
        <v>817120</v>
      </c>
      <c r="T94" s="368">
        <v>92</v>
      </c>
      <c r="U94" s="368">
        <v>505</v>
      </c>
      <c r="V94" s="368">
        <v>100</v>
      </c>
      <c r="W94" s="368">
        <f>SUM($V$3:V94)</f>
        <v>9200</v>
      </c>
      <c r="Y94" s="368">
        <v>920</v>
      </c>
    </row>
    <row r="95" spans="1:25">
      <c r="A95" s="440" t="s">
        <v>2526</v>
      </c>
      <c r="B95" s="441">
        <v>210000</v>
      </c>
      <c r="C95" s="442">
        <v>150</v>
      </c>
      <c r="D95" s="441">
        <v>140000</v>
      </c>
      <c r="E95" s="442">
        <v>16</v>
      </c>
      <c r="F95" s="441">
        <v>44000</v>
      </c>
      <c r="G95" s="442">
        <v>135</v>
      </c>
      <c r="H95" s="443">
        <v>91800</v>
      </c>
      <c r="I95" s="400">
        <f t="shared" si="25"/>
        <v>367200</v>
      </c>
      <c r="J95" s="444">
        <f t="shared" si="24"/>
        <v>761200</v>
      </c>
      <c r="T95" s="368">
        <v>93</v>
      </c>
      <c r="U95" s="368">
        <v>510</v>
      </c>
      <c r="V95" s="368">
        <v>100</v>
      </c>
      <c r="W95" s="368">
        <f>SUM($V$3:V95)</f>
        <v>9300</v>
      </c>
      <c r="Y95" s="368">
        <v>930</v>
      </c>
    </row>
    <row r="96" spans="1:25">
      <c r="A96" s="440" t="s">
        <v>2535</v>
      </c>
      <c r="B96" s="441">
        <v>210000</v>
      </c>
      <c r="C96" s="442">
        <v>500</v>
      </c>
      <c r="D96" s="441">
        <v>275000</v>
      </c>
      <c r="E96" s="442">
        <v>30</v>
      </c>
      <c r="F96" s="441">
        <v>144000</v>
      </c>
      <c r="G96" s="442">
        <v>216</v>
      </c>
      <c r="H96" s="443">
        <v>234360</v>
      </c>
      <c r="I96" s="400">
        <f t="shared" si="25"/>
        <v>937440</v>
      </c>
      <c r="J96" s="444">
        <f t="shared" si="24"/>
        <v>1566440</v>
      </c>
      <c r="T96" s="368">
        <v>94</v>
      </c>
      <c r="U96" s="368">
        <v>515</v>
      </c>
      <c r="V96" s="368">
        <v>100</v>
      </c>
      <c r="W96" s="368">
        <f>SUM($V$3:V96)</f>
        <v>9400</v>
      </c>
      <c r="Y96" s="368">
        <v>940</v>
      </c>
    </row>
    <row r="97" spans="1:25">
      <c r="A97" s="440" t="s">
        <v>2536</v>
      </c>
      <c r="B97" s="441">
        <v>140000</v>
      </c>
      <c r="C97" s="442">
        <v>150</v>
      </c>
      <c r="D97" s="442">
        <v>140000</v>
      </c>
      <c r="E97" s="442">
        <v>16</v>
      </c>
      <c r="F97" s="442">
        <v>44000</v>
      </c>
      <c r="G97" s="442">
        <v>150</v>
      </c>
      <c r="H97" s="442">
        <v>113250</v>
      </c>
      <c r="I97" s="441">
        <f t="shared" si="25"/>
        <v>453000</v>
      </c>
      <c r="J97" s="444">
        <f t="shared" si="24"/>
        <v>777000</v>
      </c>
      <c r="T97" s="368">
        <v>95</v>
      </c>
      <c r="U97" s="368">
        <v>520</v>
      </c>
      <c r="V97" s="368">
        <v>100</v>
      </c>
      <c r="W97" s="368">
        <f>SUM($V$3:V97)</f>
        <v>9500</v>
      </c>
      <c r="Y97" s="368">
        <v>950</v>
      </c>
    </row>
    <row r="98" spans="1:25">
      <c r="A98" s="440" t="s">
        <v>2537</v>
      </c>
      <c r="B98" s="441">
        <v>210000</v>
      </c>
      <c r="C98" s="442">
        <v>500</v>
      </c>
      <c r="D98" s="441">
        <v>275000</v>
      </c>
      <c r="E98" s="442">
        <v>30</v>
      </c>
      <c r="F98" s="441">
        <v>144000</v>
      </c>
      <c r="G98" s="442">
        <v>81</v>
      </c>
      <c r="H98" s="442">
        <v>33210</v>
      </c>
      <c r="I98" s="441">
        <f t="shared" si="25"/>
        <v>132840</v>
      </c>
      <c r="J98" s="444">
        <f t="shared" si="24"/>
        <v>761840</v>
      </c>
      <c r="T98" s="368">
        <v>96</v>
      </c>
      <c r="U98" s="368">
        <v>525</v>
      </c>
      <c r="V98" s="368">
        <v>100</v>
      </c>
      <c r="W98" s="368">
        <f>SUM($V$3:V98)</f>
        <v>9600</v>
      </c>
      <c r="Y98" s="368">
        <v>960</v>
      </c>
    </row>
    <row r="99" spans="1:25">
      <c r="T99" s="368">
        <v>97</v>
      </c>
      <c r="U99" s="368">
        <v>530</v>
      </c>
      <c r="V99" s="368">
        <v>100</v>
      </c>
      <c r="W99" s="368">
        <f>SUM($V$3:V99)</f>
        <v>9700</v>
      </c>
      <c r="Y99" s="368">
        <v>970</v>
      </c>
    </row>
    <row r="100" spans="1:25">
      <c r="T100" s="368">
        <v>98</v>
      </c>
      <c r="U100" s="368">
        <v>535</v>
      </c>
      <c r="V100" s="368">
        <v>100</v>
      </c>
      <c r="W100" s="368">
        <f>SUM($V$3:V100)</f>
        <v>9800</v>
      </c>
      <c r="Y100" s="368">
        <v>980</v>
      </c>
    </row>
    <row r="101" spans="1:25">
      <c r="T101" s="368">
        <v>99</v>
      </c>
      <c r="U101" s="368">
        <v>540</v>
      </c>
      <c r="V101" s="368">
        <v>100</v>
      </c>
      <c r="W101" s="368">
        <f>SUM($V$3:V101)</f>
        <v>9900</v>
      </c>
      <c r="Y101" s="368">
        <v>990</v>
      </c>
    </row>
    <row r="102" spans="1:25">
      <c r="T102" s="368">
        <v>100</v>
      </c>
      <c r="U102" s="368">
        <v>545</v>
      </c>
      <c r="V102" s="368">
        <v>100</v>
      </c>
      <c r="W102" s="368">
        <f>SUM($V$3:V102)</f>
        <v>10000</v>
      </c>
      <c r="Y102" s="368">
        <v>1000</v>
      </c>
    </row>
    <row r="103" spans="1:25">
      <c r="T103" s="368">
        <v>101</v>
      </c>
      <c r="U103" s="368">
        <v>550</v>
      </c>
      <c r="V103" s="368">
        <v>100</v>
      </c>
      <c r="W103" s="368">
        <f>SUM($V$3:V103)</f>
        <v>10100</v>
      </c>
      <c r="Y103" s="368">
        <v>1010</v>
      </c>
    </row>
    <row r="104" spans="1:25">
      <c r="T104" s="368">
        <v>102</v>
      </c>
      <c r="U104" s="368">
        <v>555</v>
      </c>
      <c r="V104" s="368">
        <v>100</v>
      </c>
      <c r="W104" s="368">
        <f>SUM($V$3:V104)</f>
        <v>10200</v>
      </c>
      <c r="Y104" s="368">
        <v>1020</v>
      </c>
    </row>
    <row r="105" spans="1:25">
      <c r="T105" s="368">
        <v>103</v>
      </c>
      <c r="U105" s="368">
        <v>560</v>
      </c>
      <c r="V105" s="368">
        <v>100</v>
      </c>
      <c r="W105" s="368">
        <f>SUM($V$3:V105)</f>
        <v>10300</v>
      </c>
      <c r="Y105" s="368">
        <v>1030</v>
      </c>
    </row>
    <row r="106" spans="1:25">
      <c r="T106" s="368">
        <v>104</v>
      </c>
      <c r="U106" s="368">
        <v>565</v>
      </c>
      <c r="V106" s="368">
        <v>100</v>
      </c>
      <c r="W106" s="368">
        <f>SUM($V$3:V106)</f>
        <v>10400</v>
      </c>
      <c r="Y106" s="368">
        <v>1040</v>
      </c>
    </row>
    <row r="107" spans="1:25">
      <c r="T107" s="368">
        <v>105</v>
      </c>
      <c r="U107" s="368">
        <v>570</v>
      </c>
      <c r="V107" s="368">
        <v>100</v>
      </c>
      <c r="W107" s="368">
        <f>SUM($V$3:V107)</f>
        <v>10500</v>
      </c>
      <c r="Y107" s="368">
        <v>1050</v>
      </c>
    </row>
    <row r="108" spans="1:25">
      <c r="T108" s="368">
        <v>106</v>
      </c>
      <c r="U108" s="368">
        <v>575</v>
      </c>
      <c r="V108" s="368">
        <v>100</v>
      </c>
      <c r="W108" s="368">
        <f>SUM($V$3:V108)</f>
        <v>10600</v>
      </c>
      <c r="Y108" s="368">
        <v>1060</v>
      </c>
    </row>
    <row r="109" spans="1:25">
      <c r="T109" s="368">
        <v>107</v>
      </c>
      <c r="U109" s="368">
        <v>580</v>
      </c>
      <c r="V109" s="368">
        <v>100</v>
      </c>
      <c r="W109" s="368">
        <f>SUM($V$3:V109)</f>
        <v>10700</v>
      </c>
      <c r="Y109" s="368">
        <v>1070</v>
      </c>
    </row>
    <row r="110" spans="1:25">
      <c r="T110" s="368">
        <v>108</v>
      </c>
      <c r="U110" s="368">
        <v>585</v>
      </c>
      <c r="V110" s="368">
        <v>100</v>
      </c>
      <c r="W110" s="368">
        <f>SUM($V$3:V110)</f>
        <v>10800</v>
      </c>
      <c r="Y110" s="368">
        <v>1080</v>
      </c>
    </row>
    <row r="111" spans="1:25">
      <c r="T111" s="368">
        <v>109</v>
      </c>
      <c r="U111" s="368">
        <v>590</v>
      </c>
      <c r="V111" s="368">
        <v>100</v>
      </c>
      <c r="W111" s="368">
        <f>SUM($V$3:V111)</f>
        <v>10900</v>
      </c>
      <c r="Y111" s="368">
        <v>1090</v>
      </c>
    </row>
    <row r="112" spans="1:25">
      <c r="T112" s="368">
        <v>110</v>
      </c>
      <c r="U112" s="368">
        <v>595</v>
      </c>
      <c r="V112" s="368">
        <v>100</v>
      </c>
      <c r="W112" s="368">
        <f>SUM($V$3:V112)</f>
        <v>11000</v>
      </c>
      <c r="Y112" s="368">
        <v>1100</v>
      </c>
    </row>
    <row r="113" spans="20:25">
      <c r="T113" s="399">
        <v>111</v>
      </c>
      <c r="U113" s="403">
        <v>600</v>
      </c>
      <c r="V113" s="368">
        <v>100</v>
      </c>
      <c r="W113" s="403">
        <f>SUM($V$3:V113)</f>
        <v>11100</v>
      </c>
      <c r="X113" s="375" t="s">
        <v>2507</v>
      </c>
      <c r="Y113" s="399">
        <v>1110</v>
      </c>
    </row>
    <row r="114" spans="20:25">
      <c r="T114" s="368">
        <v>112</v>
      </c>
      <c r="U114" s="368">
        <v>605</v>
      </c>
      <c r="V114" s="368">
        <v>100</v>
      </c>
      <c r="W114" s="368">
        <f>SUM($V$3:V114)</f>
        <v>11200</v>
      </c>
      <c r="Y114" s="368">
        <v>1120</v>
      </c>
    </row>
    <row r="115" spans="20:25">
      <c r="T115" s="368">
        <v>113</v>
      </c>
      <c r="U115" s="368">
        <v>610</v>
      </c>
      <c r="V115" s="368">
        <v>100</v>
      </c>
      <c r="W115" s="368">
        <f>SUM($V$3:V115)</f>
        <v>11300</v>
      </c>
      <c r="Y115" s="368">
        <v>1130</v>
      </c>
    </row>
    <row r="116" spans="20:25">
      <c r="T116" s="368">
        <v>114</v>
      </c>
      <c r="U116" s="368">
        <v>615</v>
      </c>
      <c r="V116" s="368">
        <v>100</v>
      </c>
      <c r="W116" s="368">
        <f>SUM($V$3:V116)</f>
        <v>11400</v>
      </c>
      <c r="Y116" s="368">
        <v>1140</v>
      </c>
    </row>
    <row r="117" spans="20:25">
      <c r="T117" s="368">
        <v>115</v>
      </c>
      <c r="U117" s="368">
        <v>620</v>
      </c>
      <c r="V117" s="368">
        <v>100</v>
      </c>
      <c r="W117" s="368">
        <f>SUM($V$3:V117)</f>
        <v>11500</v>
      </c>
      <c r="Y117" s="368">
        <v>1150</v>
      </c>
    </row>
    <row r="118" spans="20:25">
      <c r="T118" s="368">
        <v>116</v>
      </c>
      <c r="U118" s="368">
        <v>625</v>
      </c>
      <c r="V118" s="368">
        <v>100</v>
      </c>
      <c r="W118" s="368">
        <f>SUM($V$3:V118)</f>
        <v>11600</v>
      </c>
      <c r="Y118" s="368">
        <v>1160</v>
      </c>
    </row>
    <row r="119" spans="20:25">
      <c r="T119" s="368">
        <v>117</v>
      </c>
      <c r="U119" s="368">
        <v>630</v>
      </c>
      <c r="V119" s="368">
        <v>100</v>
      </c>
      <c r="W119" s="368">
        <f>SUM($V$3:V119)</f>
        <v>11700</v>
      </c>
      <c r="Y119" s="368">
        <v>1170</v>
      </c>
    </row>
    <row r="120" spans="20:25">
      <c r="T120" s="368">
        <v>118</v>
      </c>
      <c r="U120" s="368">
        <v>635</v>
      </c>
      <c r="V120" s="368">
        <v>100</v>
      </c>
      <c r="W120" s="368">
        <f>SUM($V$3:V120)</f>
        <v>11800</v>
      </c>
      <c r="Y120" s="368">
        <v>1180</v>
      </c>
    </row>
    <row r="121" spans="20:25">
      <c r="T121" s="368">
        <v>119</v>
      </c>
      <c r="U121" s="368">
        <v>640</v>
      </c>
      <c r="V121" s="368">
        <v>100</v>
      </c>
      <c r="W121" s="368">
        <f>SUM($V$3:V121)</f>
        <v>11900</v>
      </c>
      <c r="Y121" s="368">
        <v>1190</v>
      </c>
    </row>
    <row r="122" spans="20:25">
      <c r="T122" s="368">
        <v>120</v>
      </c>
      <c r="U122" s="368">
        <v>645</v>
      </c>
      <c r="V122" s="368">
        <v>100</v>
      </c>
      <c r="W122" s="368">
        <f>SUM($V$3:V122)</f>
        <v>12000</v>
      </c>
      <c r="Y122" s="368">
        <v>1200</v>
      </c>
    </row>
    <row r="123" spans="20:25">
      <c r="T123" s="368">
        <v>121</v>
      </c>
      <c r="U123" s="368">
        <v>650</v>
      </c>
      <c r="V123" s="368">
        <v>100</v>
      </c>
      <c r="W123" s="368">
        <f>SUM($V$3:V123)</f>
        <v>12100</v>
      </c>
      <c r="Y123" s="368">
        <v>1210</v>
      </c>
    </row>
    <row r="124" spans="20:25">
      <c r="T124" s="368">
        <v>122</v>
      </c>
      <c r="U124" s="368">
        <v>655</v>
      </c>
      <c r="V124" s="368">
        <v>100</v>
      </c>
      <c r="W124" s="368">
        <f>SUM($V$3:V124)</f>
        <v>12200</v>
      </c>
      <c r="Y124" s="368">
        <v>1220</v>
      </c>
    </row>
    <row r="125" spans="20:25">
      <c r="T125" s="368">
        <v>123</v>
      </c>
      <c r="U125" s="368">
        <v>660</v>
      </c>
      <c r="V125" s="368">
        <v>100</v>
      </c>
      <c r="W125" s="368">
        <f>SUM($V$3:V125)</f>
        <v>12300</v>
      </c>
      <c r="Y125" s="368">
        <v>1230</v>
      </c>
    </row>
    <row r="126" spans="20:25">
      <c r="T126" s="368">
        <v>124</v>
      </c>
      <c r="U126" s="368">
        <v>665</v>
      </c>
      <c r="V126" s="368">
        <v>100</v>
      </c>
      <c r="W126" s="368">
        <f>SUM($V$3:V126)</f>
        <v>12400</v>
      </c>
      <c r="Y126" s="368">
        <v>1240</v>
      </c>
    </row>
    <row r="127" spans="20:25">
      <c r="T127" s="368">
        <v>125</v>
      </c>
      <c r="U127" s="368">
        <v>670</v>
      </c>
      <c r="V127" s="368">
        <v>100</v>
      </c>
      <c r="W127" s="368">
        <f>SUM($V$3:V127)</f>
        <v>12500</v>
      </c>
      <c r="Y127" s="368">
        <v>1250</v>
      </c>
    </row>
    <row r="128" spans="20:25">
      <c r="T128" s="368">
        <v>126</v>
      </c>
      <c r="U128" s="368">
        <v>675</v>
      </c>
      <c r="V128" s="368">
        <v>100</v>
      </c>
      <c r="W128" s="368">
        <f>SUM($V$3:V128)</f>
        <v>12600</v>
      </c>
      <c r="Y128" s="368">
        <v>1260</v>
      </c>
    </row>
    <row r="129" spans="20:25">
      <c r="T129" s="368">
        <v>127</v>
      </c>
      <c r="U129" s="368">
        <v>680</v>
      </c>
      <c r="V129" s="368">
        <v>100</v>
      </c>
      <c r="W129" s="368">
        <f>SUM($V$3:V129)</f>
        <v>12700</v>
      </c>
      <c r="Y129" s="368">
        <v>1270</v>
      </c>
    </row>
    <row r="130" spans="20:25">
      <c r="T130" s="368">
        <v>128</v>
      </c>
      <c r="U130" s="368">
        <v>685</v>
      </c>
      <c r="V130" s="368">
        <v>100</v>
      </c>
      <c r="W130" s="368">
        <f>SUM($V$3:V130)</f>
        <v>12800</v>
      </c>
      <c r="Y130" s="368">
        <v>1280</v>
      </c>
    </row>
    <row r="131" spans="20:25">
      <c r="T131" s="368">
        <v>129</v>
      </c>
      <c r="U131" s="368">
        <v>690</v>
      </c>
      <c r="V131" s="368">
        <v>100</v>
      </c>
      <c r="W131" s="368">
        <f>SUM($V$3:V131)</f>
        <v>12900</v>
      </c>
      <c r="Y131" s="368">
        <v>1290</v>
      </c>
    </row>
    <row r="132" spans="20:25">
      <c r="T132" s="368">
        <v>130</v>
      </c>
      <c r="U132" s="368">
        <v>695</v>
      </c>
      <c r="V132" s="368">
        <v>100</v>
      </c>
      <c r="W132" s="368">
        <f>SUM($V$3:V132)</f>
        <v>13000</v>
      </c>
      <c r="Y132" s="368">
        <v>1300</v>
      </c>
    </row>
    <row r="133" spans="20:25">
      <c r="T133" s="368">
        <v>131</v>
      </c>
      <c r="U133" s="368">
        <v>700</v>
      </c>
      <c r="V133" s="368">
        <v>100</v>
      </c>
      <c r="W133" s="368">
        <f>SUM($V$3:V133)</f>
        <v>13100</v>
      </c>
      <c r="Y133" s="368">
        <v>1310</v>
      </c>
    </row>
    <row r="134" spans="20:25">
      <c r="T134" s="368">
        <v>132</v>
      </c>
      <c r="U134" s="368">
        <v>705</v>
      </c>
      <c r="V134" s="368">
        <v>100</v>
      </c>
      <c r="W134" s="368">
        <f>SUM($V$3:V134)</f>
        <v>13200</v>
      </c>
      <c r="Y134" s="368">
        <v>1320</v>
      </c>
    </row>
    <row r="135" spans="20:25">
      <c r="T135" s="368">
        <v>133</v>
      </c>
      <c r="U135" s="368">
        <v>710</v>
      </c>
      <c r="V135" s="368">
        <v>100</v>
      </c>
      <c r="W135" s="368">
        <f>SUM($V$3:V135)</f>
        <v>13300</v>
      </c>
      <c r="Y135" s="368">
        <v>1330</v>
      </c>
    </row>
    <row r="136" spans="20:25">
      <c r="T136" s="368">
        <v>134</v>
      </c>
      <c r="U136" s="368">
        <v>715</v>
      </c>
      <c r="V136" s="368">
        <v>100</v>
      </c>
      <c r="W136" s="368">
        <f>SUM($V$3:V136)</f>
        <v>13400</v>
      </c>
      <c r="Y136" s="368">
        <v>1340</v>
      </c>
    </row>
    <row r="137" spans="20:25">
      <c r="T137" s="368">
        <v>135</v>
      </c>
      <c r="U137" s="368">
        <v>720</v>
      </c>
      <c r="V137" s="368">
        <v>100</v>
      </c>
      <c r="W137" s="368">
        <f>SUM($V$3:V137)</f>
        <v>13500</v>
      </c>
      <c r="Y137" s="368">
        <v>1350</v>
      </c>
    </row>
    <row r="138" spans="20:25">
      <c r="T138" s="368">
        <v>136</v>
      </c>
      <c r="U138" s="368">
        <v>725</v>
      </c>
      <c r="V138" s="368">
        <v>100</v>
      </c>
      <c r="W138" s="368">
        <f>SUM($V$3:V138)</f>
        <v>13600</v>
      </c>
      <c r="Y138" s="368">
        <v>1360</v>
      </c>
    </row>
    <row r="139" spans="20:25">
      <c r="T139" s="368">
        <v>137</v>
      </c>
      <c r="U139" s="368">
        <v>730</v>
      </c>
      <c r="V139" s="368">
        <v>100</v>
      </c>
      <c r="W139" s="368">
        <f>SUM($V$3:V139)</f>
        <v>13700</v>
      </c>
      <c r="Y139" s="368">
        <v>1370</v>
      </c>
    </row>
    <row r="140" spans="20:25">
      <c r="T140" s="368">
        <v>138</v>
      </c>
      <c r="U140" s="368">
        <v>735</v>
      </c>
      <c r="V140" s="368">
        <v>100</v>
      </c>
      <c r="W140" s="368">
        <f>SUM($V$3:V140)</f>
        <v>13800</v>
      </c>
      <c r="Y140" s="368">
        <v>1380</v>
      </c>
    </row>
    <row r="141" spans="20:25">
      <c r="T141" s="368">
        <v>139</v>
      </c>
      <c r="U141" s="368">
        <v>740</v>
      </c>
      <c r="V141" s="368">
        <v>100</v>
      </c>
      <c r="W141" s="368">
        <f>SUM($V$3:V141)</f>
        <v>13900</v>
      </c>
      <c r="Y141" s="368">
        <v>1390</v>
      </c>
    </row>
    <row r="142" spans="20:25">
      <c r="T142" s="368">
        <v>140</v>
      </c>
      <c r="U142" s="368">
        <v>745</v>
      </c>
      <c r="V142" s="368">
        <v>100</v>
      </c>
      <c r="W142" s="368">
        <f>SUM($V$3:V142)</f>
        <v>14000</v>
      </c>
      <c r="Y142" s="368">
        <v>1400</v>
      </c>
    </row>
    <row r="143" spans="20:25">
      <c r="T143" s="368">
        <v>141</v>
      </c>
      <c r="U143" s="368">
        <v>750</v>
      </c>
      <c r="V143" s="368">
        <v>100</v>
      </c>
      <c r="W143" s="368">
        <f>SUM($V$3:V143)</f>
        <v>14100</v>
      </c>
      <c r="Y143" s="368">
        <v>1410</v>
      </c>
    </row>
    <row r="144" spans="20:25">
      <c r="T144" s="368">
        <v>142</v>
      </c>
      <c r="U144" s="368">
        <v>755</v>
      </c>
      <c r="V144" s="368">
        <v>100</v>
      </c>
      <c r="W144" s="368">
        <f>SUM($V$3:V144)</f>
        <v>14200</v>
      </c>
      <c r="Y144" s="368">
        <v>1420</v>
      </c>
    </row>
    <row r="145" spans="20:25">
      <c r="T145" s="368">
        <v>143</v>
      </c>
      <c r="U145" s="368">
        <v>760</v>
      </c>
      <c r="V145" s="368">
        <v>100</v>
      </c>
      <c r="W145" s="368">
        <f>SUM($V$3:V145)</f>
        <v>14300</v>
      </c>
      <c r="Y145" s="368">
        <v>1430</v>
      </c>
    </row>
    <row r="146" spans="20:25">
      <c r="T146" s="368">
        <v>144</v>
      </c>
      <c r="U146" s="368">
        <v>765</v>
      </c>
      <c r="V146" s="368">
        <v>100</v>
      </c>
      <c r="W146" s="368">
        <f>SUM($V$3:V146)</f>
        <v>14400</v>
      </c>
      <c r="Y146" s="368">
        <v>1440</v>
      </c>
    </row>
    <row r="147" spans="20:25">
      <c r="T147" s="368">
        <v>145</v>
      </c>
      <c r="U147" s="368">
        <v>770</v>
      </c>
      <c r="V147" s="368">
        <v>100</v>
      </c>
      <c r="W147" s="368">
        <f>SUM($V$3:V147)</f>
        <v>14500</v>
      </c>
      <c r="Y147" s="368">
        <v>1450</v>
      </c>
    </row>
    <row r="148" spans="20:25">
      <c r="T148" s="368">
        <v>146</v>
      </c>
      <c r="U148" s="368">
        <v>775</v>
      </c>
      <c r="V148" s="368">
        <v>100</v>
      </c>
      <c r="W148" s="368">
        <f>SUM($V$3:V148)</f>
        <v>14600</v>
      </c>
      <c r="Y148" s="368">
        <v>1460</v>
      </c>
    </row>
    <row r="149" spans="20:25">
      <c r="T149" s="368">
        <v>147</v>
      </c>
      <c r="U149" s="368">
        <v>780</v>
      </c>
      <c r="V149" s="368">
        <v>100</v>
      </c>
      <c r="W149" s="368">
        <f>SUM($V$3:V149)</f>
        <v>14700</v>
      </c>
      <c r="Y149" s="368">
        <v>1470</v>
      </c>
    </row>
    <row r="150" spans="20:25">
      <c r="T150" s="368">
        <v>148</v>
      </c>
      <c r="U150" s="368">
        <v>785</v>
      </c>
      <c r="V150" s="368">
        <v>100</v>
      </c>
      <c r="W150" s="368">
        <f>SUM($V$3:V150)</f>
        <v>14800</v>
      </c>
      <c r="Y150" s="368">
        <v>1480</v>
      </c>
    </row>
    <row r="151" spans="20:25">
      <c r="T151" s="368">
        <v>149</v>
      </c>
      <c r="U151" s="368">
        <v>790</v>
      </c>
      <c r="V151" s="368">
        <v>100</v>
      </c>
      <c r="W151" s="368">
        <f>SUM($V$3:V151)</f>
        <v>14900</v>
      </c>
      <c r="Y151" s="368">
        <v>1490</v>
      </c>
    </row>
    <row r="152" spans="20:25">
      <c r="T152" s="368">
        <v>150</v>
      </c>
      <c r="U152" s="368">
        <v>795</v>
      </c>
      <c r="V152" s="368">
        <v>100</v>
      </c>
      <c r="W152" s="368">
        <f>SUM($V$3:V152)</f>
        <v>15000</v>
      </c>
      <c r="Y152" s="368">
        <v>1500</v>
      </c>
    </row>
    <row r="153" spans="20:25">
      <c r="T153" s="396">
        <v>151</v>
      </c>
      <c r="U153" s="403">
        <v>800</v>
      </c>
      <c r="V153" s="368">
        <v>100</v>
      </c>
      <c r="W153" s="403">
        <f>SUM($V$3:V153)</f>
        <v>15100</v>
      </c>
      <c r="X153" s="368" t="s">
        <v>2512</v>
      </c>
      <c r="Y153" s="396">
        <v>1510</v>
      </c>
    </row>
    <row r="154" spans="20:25">
      <c r="T154" s="368">
        <v>152</v>
      </c>
      <c r="U154" s="368">
        <v>805</v>
      </c>
      <c r="V154" s="368">
        <v>100</v>
      </c>
      <c r="W154" s="368">
        <f>SUM($V$3:V154)</f>
        <v>15200</v>
      </c>
      <c r="Y154" s="368">
        <v>1520</v>
      </c>
    </row>
    <row r="155" spans="20:25">
      <c r="T155" s="368">
        <v>153</v>
      </c>
      <c r="U155" s="368">
        <v>810</v>
      </c>
      <c r="V155" s="368">
        <v>100</v>
      </c>
      <c r="W155" s="368">
        <f>SUM($V$3:V155)</f>
        <v>15300</v>
      </c>
      <c r="Y155" s="368">
        <v>1530</v>
      </c>
    </row>
    <row r="156" spans="20:25">
      <c r="T156" s="368">
        <v>154</v>
      </c>
      <c r="U156" s="368">
        <v>815</v>
      </c>
      <c r="V156" s="368">
        <v>100</v>
      </c>
      <c r="W156" s="368">
        <f>SUM($V$3:V156)</f>
        <v>15400</v>
      </c>
      <c r="Y156" s="368">
        <v>1540</v>
      </c>
    </row>
    <row r="157" spans="20:25">
      <c r="T157" s="368">
        <v>155</v>
      </c>
      <c r="U157" s="368">
        <v>820</v>
      </c>
      <c r="V157" s="368">
        <v>100</v>
      </c>
      <c r="W157" s="368">
        <f>SUM($V$3:V157)</f>
        <v>15500</v>
      </c>
      <c r="Y157" s="368">
        <v>1550</v>
      </c>
    </row>
    <row r="158" spans="20:25">
      <c r="T158" s="368">
        <v>156</v>
      </c>
      <c r="U158" s="368">
        <v>825</v>
      </c>
      <c r="V158" s="368">
        <v>100</v>
      </c>
      <c r="W158" s="368">
        <f>SUM($V$3:V158)</f>
        <v>15600</v>
      </c>
      <c r="Y158" s="368">
        <v>1560</v>
      </c>
    </row>
    <row r="159" spans="20:25">
      <c r="T159" s="368">
        <v>157</v>
      </c>
      <c r="U159" s="368">
        <v>830</v>
      </c>
      <c r="V159" s="368">
        <v>100</v>
      </c>
      <c r="W159" s="368">
        <f>SUM($V$3:V159)</f>
        <v>15700</v>
      </c>
      <c r="Y159" s="368">
        <v>1570</v>
      </c>
    </row>
    <row r="160" spans="20:25">
      <c r="T160" s="368">
        <v>158</v>
      </c>
      <c r="U160" s="368">
        <v>835</v>
      </c>
      <c r="V160" s="368">
        <v>100</v>
      </c>
      <c r="W160" s="368">
        <f>SUM($V$3:V160)</f>
        <v>15800</v>
      </c>
      <c r="Y160" s="368">
        <v>1580</v>
      </c>
    </row>
    <row r="161" spans="20:25">
      <c r="T161" s="368">
        <v>159</v>
      </c>
      <c r="U161" s="368">
        <v>840</v>
      </c>
      <c r="V161" s="368">
        <v>100</v>
      </c>
      <c r="W161" s="368">
        <f>SUM($V$3:V161)</f>
        <v>15900</v>
      </c>
      <c r="Y161" s="368">
        <v>1590</v>
      </c>
    </row>
    <row r="162" spans="20:25">
      <c r="T162" s="368">
        <v>160</v>
      </c>
      <c r="U162" s="368">
        <v>845</v>
      </c>
      <c r="V162" s="368">
        <v>100</v>
      </c>
      <c r="W162" s="368">
        <f>SUM($V$3:V162)</f>
        <v>16000</v>
      </c>
      <c r="Y162" s="368">
        <v>1600</v>
      </c>
    </row>
    <row r="163" spans="20:25">
      <c r="T163" s="368">
        <v>161</v>
      </c>
      <c r="U163" s="368">
        <v>850</v>
      </c>
      <c r="V163" s="368">
        <v>100</v>
      </c>
      <c r="W163" s="368">
        <f>SUM($V$3:V163)</f>
        <v>16100</v>
      </c>
      <c r="Y163" s="368">
        <v>1610</v>
      </c>
    </row>
    <row r="164" spans="20:25">
      <c r="T164" s="368">
        <v>162</v>
      </c>
      <c r="U164" s="368">
        <v>855</v>
      </c>
      <c r="V164" s="368">
        <v>100</v>
      </c>
      <c r="W164" s="368">
        <f>SUM($V$3:V164)</f>
        <v>16200</v>
      </c>
      <c r="Y164" s="368">
        <v>1620</v>
      </c>
    </row>
    <row r="165" spans="20:25">
      <c r="T165" s="368">
        <v>163</v>
      </c>
      <c r="U165" s="368">
        <v>860</v>
      </c>
      <c r="V165" s="368">
        <v>100</v>
      </c>
      <c r="W165" s="368">
        <f>SUM($V$3:V165)</f>
        <v>16300</v>
      </c>
      <c r="Y165" s="368">
        <v>1630</v>
      </c>
    </row>
    <row r="166" spans="20:25">
      <c r="T166" s="368">
        <v>164</v>
      </c>
      <c r="U166" s="368">
        <v>865</v>
      </c>
      <c r="V166" s="368">
        <v>100</v>
      </c>
      <c r="W166" s="368">
        <f>SUM($V$3:V166)</f>
        <v>16400</v>
      </c>
      <c r="Y166" s="368">
        <v>1640</v>
      </c>
    </row>
    <row r="167" spans="20:25">
      <c r="T167" s="368">
        <v>165</v>
      </c>
      <c r="U167" s="368">
        <v>870</v>
      </c>
      <c r="V167" s="368">
        <v>100</v>
      </c>
      <c r="W167" s="368">
        <f>SUM($V$3:V167)</f>
        <v>16500</v>
      </c>
      <c r="Y167" s="368">
        <v>1650</v>
      </c>
    </row>
    <row r="168" spans="20:25">
      <c r="T168" s="368">
        <v>166</v>
      </c>
      <c r="U168" s="368">
        <v>875</v>
      </c>
      <c r="V168" s="368">
        <v>100</v>
      </c>
      <c r="W168" s="368">
        <f>SUM($V$3:V168)</f>
        <v>16600</v>
      </c>
      <c r="Y168" s="368">
        <v>1660</v>
      </c>
    </row>
    <row r="169" spans="20:25">
      <c r="T169" s="368">
        <v>167</v>
      </c>
      <c r="U169" s="368">
        <v>880</v>
      </c>
      <c r="V169" s="368">
        <v>100</v>
      </c>
      <c r="W169" s="368">
        <f>SUM($V$3:V169)</f>
        <v>16700</v>
      </c>
      <c r="Y169" s="368">
        <v>1670</v>
      </c>
    </row>
    <row r="170" spans="20:25">
      <c r="T170" s="368">
        <v>168</v>
      </c>
      <c r="U170" s="368">
        <v>885</v>
      </c>
      <c r="V170" s="368">
        <v>100</v>
      </c>
      <c r="W170" s="368">
        <f>SUM($V$3:V170)</f>
        <v>16800</v>
      </c>
      <c r="Y170" s="368">
        <v>1680</v>
      </c>
    </row>
    <row r="171" spans="20:25">
      <c r="T171" s="368">
        <v>169</v>
      </c>
      <c r="U171" s="368">
        <v>890</v>
      </c>
      <c r="V171" s="368">
        <v>100</v>
      </c>
      <c r="W171" s="368">
        <f>SUM($V$3:V171)</f>
        <v>16900</v>
      </c>
      <c r="Y171" s="368">
        <v>1690</v>
      </c>
    </row>
    <row r="172" spans="20:25">
      <c r="T172" s="368">
        <v>170</v>
      </c>
      <c r="U172" s="368">
        <v>895</v>
      </c>
      <c r="V172" s="368">
        <v>100</v>
      </c>
      <c r="W172" s="368">
        <f>SUM($V$3:V172)</f>
        <v>17000</v>
      </c>
      <c r="Y172" s="368">
        <v>1700</v>
      </c>
    </row>
    <row r="173" spans="20:25">
      <c r="T173" s="368">
        <v>171</v>
      </c>
      <c r="U173" s="368">
        <v>900</v>
      </c>
      <c r="V173" s="368">
        <v>100</v>
      </c>
      <c r="W173" s="368">
        <f>SUM($V$3:V173)</f>
        <v>17100</v>
      </c>
      <c r="Y173" s="368">
        <v>1710</v>
      </c>
    </row>
    <row r="174" spans="20:25">
      <c r="T174" s="368">
        <v>172</v>
      </c>
      <c r="U174" s="368">
        <v>905</v>
      </c>
      <c r="V174" s="368">
        <v>100</v>
      </c>
      <c r="W174" s="368">
        <f>SUM($V$3:V174)</f>
        <v>17200</v>
      </c>
      <c r="Y174" s="368">
        <v>1720</v>
      </c>
    </row>
    <row r="175" spans="20:25">
      <c r="T175" s="368">
        <v>173</v>
      </c>
      <c r="U175" s="368">
        <v>910</v>
      </c>
      <c r="V175" s="368">
        <v>100</v>
      </c>
      <c r="W175" s="368">
        <f>SUM($V$3:V175)</f>
        <v>17300</v>
      </c>
      <c r="Y175" s="368">
        <v>1730</v>
      </c>
    </row>
    <row r="176" spans="20:25">
      <c r="T176" s="368">
        <v>174</v>
      </c>
      <c r="U176" s="368">
        <v>915</v>
      </c>
      <c r="V176" s="368">
        <v>100</v>
      </c>
      <c r="W176" s="368">
        <f>SUM($V$3:V176)</f>
        <v>17400</v>
      </c>
      <c r="Y176" s="368">
        <v>1740</v>
      </c>
    </row>
    <row r="177" spans="20:25">
      <c r="T177" s="368">
        <v>175</v>
      </c>
      <c r="U177" s="368">
        <v>920</v>
      </c>
      <c r="V177" s="368">
        <v>100</v>
      </c>
      <c r="W177" s="368">
        <f>SUM($V$3:V177)</f>
        <v>17500</v>
      </c>
      <c r="Y177" s="368">
        <v>1750</v>
      </c>
    </row>
    <row r="178" spans="20:25">
      <c r="T178" s="368">
        <v>176</v>
      </c>
      <c r="U178" s="368">
        <v>925</v>
      </c>
      <c r="V178" s="368">
        <v>100</v>
      </c>
      <c r="W178" s="368">
        <f>SUM($V$3:V178)</f>
        <v>17600</v>
      </c>
      <c r="Y178" s="368">
        <v>1760</v>
      </c>
    </row>
    <row r="179" spans="20:25">
      <c r="T179" s="368">
        <v>177</v>
      </c>
      <c r="U179" s="368">
        <v>930</v>
      </c>
      <c r="V179" s="368">
        <v>100</v>
      </c>
      <c r="W179" s="368">
        <f>SUM($V$3:V179)</f>
        <v>17700</v>
      </c>
      <c r="Y179" s="368">
        <v>1770</v>
      </c>
    </row>
    <row r="180" spans="20:25">
      <c r="T180" s="368">
        <v>178</v>
      </c>
      <c r="U180" s="368">
        <v>935</v>
      </c>
      <c r="V180" s="368">
        <v>100</v>
      </c>
      <c r="W180" s="368">
        <f>SUM($V$3:V180)</f>
        <v>17800</v>
      </c>
      <c r="Y180" s="368">
        <v>1780</v>
      </c>
    </row>
    <row r="181" spans="20:25">
      <c r="T181" s="368">
        <v>179</v>
      </c>
      <c r="U181" s="368">
        <v>940</v>
      </c>
      <c r="V181" s="368">
        <v>100</v>
      </c>
      <c r="W181" s="368">
        <f>SUM($V$3:V181)</f>
        <v>17900</v>
      </c>
      <c r="Y181" s="368">
        <v>1790</v>
      </c>
    </row>
    <row r="182" spans="20:25">
      <c r="T182" s="368">
        <v>180</v>
      </c>
      <c r="U182" s="368">
        <v>945</v>
      </c>
      <c r="V182" s="368">
        <v>100</v>
      </c>
      <c r="W182" s="368">
        <f>SUM($V$3:V182)</f>
        <v>18000</v>
      </c>
      <c r="Y182" s="368">
        <v>1800</v>
      </c>
    </row>
    <row r="183" spans="20:25">
      <c r="T183" s="368">
        <v>181</v>
      </c>
      <c r="U183" s="368">
        <v>950</v>
      </c>
      <c r="V183" s="368">
        <v>100</v>
      </c>
      <c r="W183" s="368">
        <f>SUM($V$3:V183)</f>
        <v>18100</v>
      </c>
      <c r="Y183" s="368">
        <v>1810</v>
      </c>
    </row>
    <row r="184" spans="20:25">
      <c r="T184" s="368">
        <v>182</v>
      </c>
      <c r="U184" s="368">
        <v>955</v>
      </c>
      <c r="V184" s="368">
        <v>100</v>
      </c>
      <c r="W184" s="368">
        <f>SUM($V$3:V184)</f>
        <v>18200</v>
      </c>
      <c r="Y184" s="368">
        <v>1820</v>
      </c>
    </row>
    <row r="185" spans="20:25">
      <c r="T185" s="368">
        <v>183</v>
      </c>
      <c r="U185" s="368">
        <v>960</v>
      </c>
      <c r="V185" s="368">
        <v>100</v>
      </c>
      <c r="W185" s="368">
        <f>SUM($V$3:V185)</f>
        <v>18300</v>
      </c>
      <c r="Y185" s="368">
        <v>1830</v>
      </c>
    </row>
    <row r="186" spans="20:25">
      <c r="T186" s="368">
        <v>184</v>
      </c>
      <c r="U186" s="368">
        <v>965</v>
      </c>
      <c r="V186" s="368">
        <v>100</v>
      </c>
      <c r="W186" s="368">
        <f>SUM($V$3:V186)</f>
        <v>18400</v>
      </c>
      <c r="Y186" s="368">
        <v>1840</v>
      </c>
    </row>
    <row r="187" spans="20:25">
      <c r="T187" s="368">
        <v>185</v>
      </c>
      <c r="U187" s="368">
        <v>970</v>
      </c>
      <c r="V187" s="368">
        <v>100</v>
      </c>
      <c r="W187" s="368">
        <f>SUM($V$3:V187)</f>
        <v>18500</v>
      </c>
      <c r="Y187" s="368">
        <v>1850</v>
      </c>
    </row>
    <row r="188" spans="20:25">
      <c r="T188" s="368">
        <v>186</v>
      </c>
      <c r="U188" s="368">
        <v>975</v>
      </c>
      <c r="V188" s="368">
        <v>100</v>
      </c>
      <c r="W188" s="368">
        <f>SUM($V$3:V188)</f>
        <v>18600</v>
      </c>
      <c r="Y188" s="368">
        <v>1860</v>
      </c>
    </row>
    <row r="189" spans="20:25">
      <c r="T189" s="368">
        <v>187</v>
      </c>
      <c r="U189" s="368">
        <v>980</v>
      </c>
      <c r="V189" s="368">
        <v>100</v>
      </c>
      <c r="W189" s="368">
        <f>SUM($V$3:V189)</f>
        <v>18700</v>
      </c>
      <c r="Y189" s="368">
        <v>1870</v>
      </c>
    </row>
    <row r="190" spans="20:25">
      <c r="T190" s="368">
        <v>188</v>
      </c>
      <c r="U190" s="368">
        <v>985</v>
      </c>
      <c r="V190" s="368">
        <v>100</v>
      </c>
      <c r="W190" s="368">
        <f>SUM($V$3:V190)</f>
        <v>18800</v>
      </c>
      <c r="Y190" s="368">
        <v>1880</v>
      </c>
    </row>
    <row r="191" spans="20:25">
      <c r="T191" s="368">
        <v>189</v>
      </c>
      <c r="U191" s="368">
        <v>990</v>
      </c>
      <c r="V191" s="368">
        <v>100</v>
      </c>
      <c r="W191" s="368">
        <f>SUM($V$3:V191)</f>
        <v>18900</v>
      </c>
      <c r="Y191" s="368">
        <v>1890</v>
      </c>
    </row>
    <row r="192" spans="20:25">
      <c r="T192" s="368">
        <v>190</v>
      </c>
      <c r="U192" s="368">
        <v>995</v>
      </c>
      <c r="V192" s="368">
        <v>100</v>
      </c>
      <c r="W192" s="368">
        <f>SUM($V$3:V192)</f>
        <v>19000</v>
      </c>
      <c r="Y192" s="368">
        <v>1900</v>
      </c>
    </row>
    <row r="193" spans="20:25">
      <c r="T193" s="368">
        <v>191</v>
      </c>
      <c r="U193" s="368">
        <v>1000</v>
      </c>
      <c r="V193" s="368">
        <v>100</v>
      </c>
      <c r="W193" s="368">
        <f>SUM($V$3:V193)</f>
        <v>19100</v>
      </c>
      <c r="Y193" s="368">
        <v>1910</v>
      </c>
    </row>
    <row r="194" spans="20:25">
      <c r="T194" s="368">
        <v>192</v>
      </c>
      <c r="U194" s="368">
        <v>1005</v>
      </c>
      <c r="V194" s="368">
        <v>100</v>
      </c>
      <c r="W194" s="368">
        <f>SUM($V$3:V194)</f>
        <v>19200</v>
      </c>
      <c r="Y194" s="368">
        <v>1920</v>
      </c>
    </row>
    <row r="195" spans="20:25">
      <c r="T195" s="368">
        <v>193</v>
      </c>
      <c r="U195" s="368">
        <v>1010</v>
      </c>
      <c r="V195" s="368">
        <v>100</v>
      </c>
      <c r="W195" s="368">
        <f>SUM($V$3:V195)</f>
        <v>19300</v>
      </c>
      <c r="Y195" s="368">
        <v>1930</v>
      </c>
    </row>
    <row r="196" spans="20:25">
      <c r="T196" s="368">
        <v>194</v>
      </c>
      <c r="U196" s="368">
        <v>1015</v>
      </c>
      <c r="V196" s="368">
        <v>100</v>
      </c>
      <c r="W196" s="368">
        <f>SUM($V$3:V196)</f>
        <v>19400</v>
      </c>
      <c r="Y196" s="368">
        <v>1940</v>
      </c>
    </row>
    <row r="197" spans="20:25">
      <c r="T197" s="368">
        <v>195</v>
      </c>
      <c r="U197" s="368">
        <v>1020</v>
      </c>
      <c r="V197" s="368">
        <v>100</v>
      </c>
      <c r="W197" s="368">
        <f>SUM($V$3:V197)</f>
        <v>19500</v>
      </c>
      <c r="Y197" s="368">
        <v>1950</v>
      </c>
    </row>
    <row r="198" spans="20:25">
      <c r="T198" s="368">
        <v>196</v>
      </c>
      <c r="U198" s="368">
        <v>1025</v>
      </c>
      <c r="V198" s="368">
        <v>100</v>
      </c>
      <c r="W198" s="368">
        <f>SUM($V$3:V198)</f>
        <v>19600</v>
      </c>
      <c r="Y198" s="368">
        <v>1960</v>
      </c>
    </row>
    <row r="199" spans="20:25">
      <c r="T199" s="368">
        <v>197</v>
      </c>
      <c r="U199" s="368">
        <v>1030</v>
      </c>
      <c r="V199" s="368">
        <v>100</v>
      </c>
      <c r="W199" s="368">
        <f>SUM($V$3:V199)</f>
        <v>19700</v>
      </c>
      <c r="Y199" s="368">
        <v>1970</v>
      </c>
    </row>
    <row r="200" spans="20:25">
      <c r="T200" s="368">
        <v>198</v>
      </c>
      <c r="U200" s="368">
        <v>1035</v>
      </c>
      <c r="V200" s="368">
        <v>100</v>
      </c>
      <c r="W200" s="368">
        <f>SUM($V$3:V200)</f>
        <v>19800</v>
      </c>
      <c r="Y200" s="368">
        <v>1980</v>
      </c>
    </row>
    <row r="201" spans="20:25">
      <c r="T201" s="368">
        <v>199</v>
      </c>
      <c r="U201" s="368">
        <v>1040</v>
      </c>
      <c r="V201" s="368">
        <v>100</v>
      </c>
      <c r="W201" s="368">
        <f>SUM($V$3:V201)</f>
        <v>19900</v>
      </c>
      <c r="Y201" s="368">
        <v>1990</v>
      </c>
    </row>
    <row r="202" spans="20:25">
      <c r="T202" s="368">
        <v>200</v>
      </c>
      <c r="U202" s="368">
        <v>1045</v>
      </c>
      <c r="V202" s="368">
        <v>100</v>
      </c>
      <c r="W202" s="368">
        <f>SUM($V$3:V202)</f>
        <v>20000</v>
      </c>
      <c r="Y202" s="368">
        <v>2000</v>
      </c>
    </row>
    <row r="203" spans="20:25">
      <c r="T203" s="368">
        <v>201</v>
      </c>
      <c r="U203" s="368">
        <v>1050</v>
      </c>
      <c r="V203" s="368">
        <v>100</v>
      </c>
      <c r="W203" s="368">
        <f>SUM($V$3:V203)</f>
        <v>20100</v>
      </c>
      <c r="Y203" s="368">
        <v>2010</v>
      </c>
    </row>
    <row r="204" spans="20:25">
      <c r="T204" s="368">
        <v>202</v>
      </c>
      <c r="U204" s="368">
        <v>1055</v>
      </c>
      <c r="V204" s="368">
        <v>100</v>
      </c>
      <c r="W204" s="368">
        <f>SUM($V$3:V204)</f>
        <v>20200</v>
      </c>
      <c r="Y204" s="368">
        <v>2020</v>
      </c>
    </row>
    <row r="205" spans="20:25">
      <c r="T205" s="368">
        <v>203</v>
      </c>
      <c r="U205" s="368">
        <v>1060</v>
      </c>
      <c r="V205" s="368">
        <v>100</v>
      </c>
      <c r="W205" s="368">
        <f>SUM($V$3:V205)</f>
        <v>20300</v>
      </c>
      <c r="Y205" s="368">
        <v>2030</v>
      </c>
    </row>
    <row r="206" spans="20:25">
      <c r="T206" s="368">
        <v>204</v>
      </c>
      <c r="U206" s="368">
        <v>1065</v>
      </c>
      <c r="V206" s="368">
        <v>100</v>
      </c>
      <c r="W206" s="368">
        <f>SUM($V$3:V206)</f>
        <v>20400</v>
      </c>
      <c r="Y206" s="368">
        <v>2040</v>
      </c>
    </row>
    <row r="207" spans="20:25">
      <c r="T207" s="368">
        <v>205</v>
      </c>
      <c r="U207" s="368">
        <v>1070</v>
      </c>
      <c r="V207" s="368">
        <v>100</v>
      </c>
      <c r="W207" s="368">
        <f>SUM($V$3:V207)</f>
        <v>20500</v>
      </c>
      <c r="Y207" s="368">
        <v>2050</v>
      </c>
    </row>
    <row r="208" spans="20:25">
      <c r="T208" s="368">
        <v>206</v>
      </c>
      <c r="U208" s="368">
        <v>1075</v>
      </c>
      <c r="V208" s="368">
        <v>100</v>
      </c>
      <c r="W208" s="368">
        <f>SUM($V$3:V208)</f>
        <v>20600</v>
      </c>
      <c r="Y208" s="368">
        <v>2060</v>
      </c>
    </row>
    <row r="209" spans="20:25">
      <c r="T209" s="368">
        <v>207</v>
      </c>
      <c r="U209" s="368">
        <v>1080</v>
      </c>
      <c r="V209" s="368">
        <v>100</v>
      </c>
      <c r="W209" s="368">
        <f>SUM($V$3:V209)</f>
        <v>20700</v>
      </c>
      <c r="Y209" s="368">
        <v>2070</v>
      </c>
    </row>
    <row r="210" spans="20:25">
      <c r="T210" s="368">
        <v>208</v>
      </c>
      <c r="U210" s="368">
        <v>1085</v>
      </c>
      <c r="V210" s="368">
        <v>100</v>
      </c>
      <c r="W210" s="368">
        <f>SUM($V$3:V210)</f>
        <v>20800</v>
      </c>
      <c r="Y210" s="368">
        <v>2080</v>
      </c>
    </row>
    <row r="211" spans="20:25">
      <c r="T211" s="368">
        <v>209</v>
      </c>
      <c r="U211" s="368">
        <v>1090</v>
      </c>
      <c r="V211" s="368">
        <v>100</v>
      </c>
      <c r="W211" s="368">
        <f>SUM($V$3:V211)</f>
        <v>20900</v>
      </c>
      <c r="Y211" s="368">
        <v>2090</v>
      </c>
    </row>
    <row r="212" spans="20:25">
      <c r="T212" s="368">
        <v>210</v>
      </c>
      <c r="U212" s="368">
        <v>1095</v>
      </c>
      <c r="V212" s="368">
        <v>100</v>
      </c>
      <c r="W212" s="368">
        <f>SUM($V$3:V212)</f>
        <v>21000</v>
      </c>
      <c r="Y212" s="368">
        <v>2100</v>
      </c>
    </row>
    <row r="213" spans="20:25">
      <c r="T213" s="368">
        <v>211</v>
      </c>
      <c r="U213" s="368">
        <v>1100</v>
      </c>
      <c r="V213" s="368">
        <v>100</v>
      </c>
      <c r="W213" s="368">
        <f>SUM($V$3:V213)</f>
        <v>21100</v>
      </c>
      <c r="Y213" s="368">
        <v>2110</v>
      </c>
    </row>
    <row r="214" spans="20:25">
      <c r="T214" s="368">
        <v>212</v>
      </c>
      <c r="U214" s="368">
        <v>1105</v>
      </c>
      <c r="V214" s="368">
        <v>100</v>
      </c>
      <c r="W214" s="368">
        <f>SUM($V$3:V214)</f>
        <v>21200</v>
      </c>
      <c r="Y214" s="368">
        <v>2120</v>
      </c>
    </row>
    <row r="215" spans="20:25">
      <c r="T215" s="368">
        <v>213</v>
      </c>
      <c r="U215" s="368">
        <v>1110</v>
      </c>
      <c r="V215" s="368">
        <v>100</v>
      </c>
      <c r="W215" s="368">
        <f>SUM($V$3:V215)</f>
        <v>21300</v>
      </c>
      <c r="Y215" s="368">
        <v>2130</v>
      </c>
    </row>
    <row r="216" spans="20:25">
      <c r="T216" s="368">
        <v>214</v>
      </c>
      <c r="U216" s="368">
        <v>1115</v>
      </c>
      <c r="V216" s="368">
        <v>100</v>
      </c>
      <c r="W216" s="368">
        <f>SUM($V$3:V216)</f>
        <v>21400</v>
      </c>
      <c r="Y216" s="368">
        <v>2140</v>
      </c>
    </row>
    <row r="217" spans="20:25">
      <c r="T217" s="368">
        <v>215</v>
      </c>
      <c r="U217" s="368">
        <v>1120</v>
      </c>
      <c r="V217" s="368">
        <v>100</v>
      </c>
      <c r="W217" s="368">
        <f>SUM($V$3:V217)</f>
        <v>21500</v>
      </c>
      <c r="Y217" s="368">
        <v>2150</v>
      </c>
    </row>
    <row r="218" spans="20:25">
      <c r="T218" s="403">
        <v>216</v>
      </c>
      <c r="U218" s="403">
        <v>1125</v>
      </c>
      <c r="V218" s="368">
        <v>100</v>
      </c>
      <c r="W218" s="403">
        <f>SUM($V$3:V218)</f>
        <v>21600</v>
      </c>
      <c r="X218" s="368" t="s">
        <v>2513</v>
      </c>
      <c r="Y218" s="396">
        <v>2160</v>
      </c>
    </row>
    <row r="219" spans="20:25">
      <c r="T219" s="368">
        <v>217</v>
      </c>
      <c r="U219" s="368">
        <v>1130</v>
      </c>
      <c r="V219" s="368">
        <v>100</v>
      </c>
      <c r="W219" s="368">
        <f>SUM($V$3:V219)</f>
        <v>21700</v>
      </c>
      <c r="Y219" s="368">
        <v>2170</v>
      </c>
    </row>
    <row r="220" spans="20:25">
      <c r="T220" s="368">
        <v>218</v>
      </c>
      <c r="U220" s="368">
        <v>1135</v>
      </c>
      <c r="V220" s="368">
        <v>100</v>
      </c>
      <c r="W220" s="368">
        <f>SUM($V$3:V220)</f>
        <v>21800</v>
      </c>
      <c r="Y220" s="368">
        <v>2180</v>
      </c>
    </row>
    <row r="221" spans="20:25">
      <c r="T221" s="368">
        <v>219</v>
      </c>
      <c r="U221" s="368">
        <v>1140</v>
      </c>
      <c r="V221" s="368">
        <v>100</v>
      </c>
      <c r="W221" s="368">
        <f>SUM($V$3:V221)</f>
        <v>21900</v>
      </c>
      <c r="Y221" s="368">
        <v>2190</v>
      </c>
    </row>
    <row r="222" spans="20:25">
      <c r="T222" s="368">
        <v>220</v>
      </c>
      <c r="U222" s="368">
        <v>1145</v>
      </c>
      <c r="V222" s="368">
        <v>100</v>
      </c>
      <c r="W222" s="368">
        <f>SUM($V$3:V222)</f>
        <v>22000</v>
      </c>
      <c r="Y222" s="368">
        <v>2200</v>
      </c>
    </row>
    <row r="223" spans="20:25">
      <c r="T223" s="368">
        <v>221</v>
      </c>
      <c r="U223" s="368">
        <v>1150</v>
      </c>
      <c r="V223" s="368">
        <v>100</v>
      </c>
      <c r="W223" s="368">
        <f>SUM($V$3:V223)</f>
        <v>22100</v>
      </c>
      <c r="Y223" s="368">
        <v>2210</v>
      </c>
    </row>
    <row r="224" spans="20:25">
      <c r="T224" s="368">
        <v>222</v>
      </c>
      <c r="U224" s="368">
        <v>1155</v>
      </c>
      <c r="V224" s="368">
        <v>100</v>
      </c>
      <c r="W224" s="368">
        <f>SUM($V$3:V224)</f>
        <v>22200</v>
      </c>
      <c r="Y224" s="368">
        <v>2220</v>
      </c>
    </row>
    <row r="225" spans="20:25">
      <c r="T225" s="368">
        <v>223</v>
      </c>
      <c r="U225" s="368">
        <v>1160</v>
      </c>
      <c r="V225" s="368">
        <v>100</v>
      </c>
      <c r="W225" s="368">
        <f>SUM($V$3:V225)</f>
        <v>22300</v>
      </c>
      <c r="Y225" s="368">
        <v>2230</v>
      </c>
    </row>
    <row r="226" spans="20:25">
      <c r="T226" s="368">
        <v>224</v>
      </c>
      <c r="U226" s="368">
        <v>1165</v>
      </c>
      <c r="V226" s="368">
        <v>100</v>
      </c>
      <c r="W226" s="368">
        <f>SUM($V$3:V226)</f>
        <v>22400</v>
      </c>
      <c r="Y226" s="368">
        <v>2240</v>
      </c>
    </row>
    <row r="227" spans="20:25">
      <c r="T227" s="368">
        <v>225</v>
      </c>
      <c r="U227" s="368">
        <v>1170</v>
      </c>
      <c r="V227" s="368">
        <v>100</v>
      </c>
      <c r="W227" s="368">
        <f>SUM($V$3:V227)</f>
        <v>22500</v>
      </c>
      <c r="Y227" s="368">
        <v>2250</v>
      </c>
    </row>
    <row r="228" spans="20:25">
      <c r="T228" s="368">
        <v>226</v>
      </c>
      <c r="U228" s="368">
        <v>1175</v>
      </c>
      <c r="V228" s="368">
        <v>100</v>
      </c>
      <c r="W228" s="368">
        <f>SUM($V$3:V228)</f>
        <v>22600</v>
      </c>
      <c r="Y228" s="368">
        <v>2260</v>
      </c>
    </row>
    <row r="229" spans="20:25">
      <c r="T229" s="368">
        <v>227</v>
      </c>
      <c r="U229" s="368">
        <v>1180</v>
      </c>
      <c r="V229" s="368">
        <v>100</v>
      </c>
      <c r="W229" s="368">
        <f>SUM($V$3:V229)</f>
        <v>22700</v>
      </c>
      <c r="Y229" s="368">
        <v>2270</v>
      </c>
    </row>
    <row r="230" spans="20:25">
      <c r="T230" s="368">
        <v>228</v>
      </c>
      <c r="U230" s="368">
        <v>1185</v>
      </c>
      <c r="V230" s="368">
        <v>100</v>
      </c>
      <c r="W230" s="368">
        <f>SUM($V$3:V230)</f>
        <v>22800</v>
      </c>
      <c r="Y230" s="368">
        <v>2280</v>
      </c>
    </row>
    <row r="231" spans="20:25">
      <c r="T231" s="368">
        <v>229</v>
      </c>
      <c r="U231" s="368">
        <v>1190</v>
      </c>
      <c r="V231" s="368">
        <v>100</v>
      </c>
      <c r="W231" s="368">
        <f>SUM($V$3:V231)</f>
        <v>22900</v>
      </c>
      <c r="Y231" s="368">
        <v>2290</v>
      </c>
    </row>
    <row r="232" spans="20:25">
      <c r="T232" s="368">
        <v>230</v>
      </c>
      <c r="U232" s="368">
        <v>1195</v>
      </c>
      <c r="V232" s="368">
        <v>100</v>
      </c>
      <c r="W232" s="368">
        <f>SUM($V$3:V232)</f>
        <v>23000</v>
      </c>
      <c r="Y232" s="368">
        <v>2300</v>
      </c>
    </row>
    <row r="233" spans="20:25">
      <c r="T233" s="368">
        <v>231</v>
      </c>
      <c r="U233" s="368">
        <v>1200</v>
      </c>
      <c r="V233" s="368">
        <v>100</v>
      </c>
      <c r="W233" s="368">
        <f>SUM($V$3:V233)</f>
        <v>23100</v>
      </c>
      <c r="Y233" s="368">
        <v>2310</v>
      </c>
    </row>
    <row r="234" spans="20:25">
      <c r="T234" s="368">
        <v>232</v>
      </c>
      <c r="U234" s="368">
        <v>1205</v>
      </c>
      <c r="V234" s="368">
        <v>100</v>
      </c>
      <c r="W234" s="368">
        <f>SUM($V$3:V234)</f>
        <v>23200</v>
      </c>
      <c r="Y234" s="368">
        <v>2320</v>
      </c>
    </row>
    <row r="235" spans="20:25">
      <c r="T235" s="368">
        <v>233</v>
      </c>
      <c r="U235" s="368">
        <v>1210</v>
      </c>
      <c r="V235" s="368">
        <v>100</v>
      </c>
      <c r="W235" s="368">
        <f>SUM($V$3:V235)</f>
        <v>23300</v>
      </c>
      <c r="Y235" s="368">
        <v>2330</v>
      </c>
    </row>
    <row r="236" spans="20:25">
      <c r="T236" s="368">
        <v>234</v>
      </c>
      <c r="U236" s="368">
        <v>1215</v>
      </c>
      <c r="V236" s="368">
        <v>100</v>
      </c>
      <c r="W236" s="368">
        <f>SUM($V$3:V236)</f>
        <v>23400</v>
      </c>
      <c r="Y236" s="368">
        <v>2340</v>
      </c>
    </row>
    <row r="237" spans="20:25">
      <c r="T237" s="368">
        <v>235</v>
      </c>
      <c r="U237" s="368">
        <v>1220</v>
      </c>
      <c r="V237" s="368">
        <v>100</v>
      </c>
      <c r="W237" s="368">
        <f>SUM($V$3:V237)</f>
        <v>23500</v>
      </c>
      <c r="Y237" s="368">
        <v>2350</v>
      </c>
    </row>
    <row r="238" spans="20:25">
      <c r="T238" s="368">
        <v>236</v>
      </c>
      <c r="U238" s="368">
        <v>1225</v>
      </c>
      <c r="V238" s="368">
        <v>100</v>
      </c>
      <c r="W238" s="368">
        <f>SUM($V$3:V238)</f>
        <v>23600</v>
      </c>
      <c r="Y238" s="368">
        <v>2360</v>
      </c>
    </row>
    <row r="239" spans="20:25">
      <c r="T239" s="368">
        <v>237</v>
      </c>
      <c r="U239" s="368">
        <v>1230</v>
      </c>
      <c r="V239" s="368">
        <v>100</v>
      </c>
      <c r="W239" s="368">
        <f>SUM($V$3:V239)</f>
        <v>23700</v>
      </c>
      <c r="Y239" s="368">
        <v>2370</v>
      </c>
    </row>
    <row r="240" spans="20:25">
      <c r="T240" s="368">
        <v>238</v>
      </c>
      <c r="U240" s="368">
        <v>1235</v>
      </c>
      <c r="V240" s="368">
        <v>100</v>
      </c>
      <c r="W240" s="368">
        <f>SUM($V$3:V240)</f>
        <v>23800</v>
      </c>
      <c r="Y240" s="368">
        <v>2380</v>
      </c>
    </row>
    <row r="241" spans="20:25">
      <c r="T241" s="368">
        <v>239</v>
      </c>
      <c r="U241" s="368">
        <v>1240</v>
      </c>
      <c r="V241" s="368">
        <v>100</v>
      </c>
      <c r="W241" s="368">
        <f>SUM($V$3:V241)</f>
        <v>23900</v>
      </c>
      <c r="Y241" s="368">
        <v>2390</v>
      </c>
    </row>
    <row r="242" spans="20:25">
      <c r="T242" s="368">
        <v>240</v>
      </c>
      <c r="U242" s="368">
        <v>1245</v>
      </c>
      <c r="V242" s="368">
        <v>100</v>
      </c>
      <c r="W242" s="368">
        <f>SUM($V$3:V242)</f>
        <v>24000</v>
      </c>
      <c r="Y242" s="368">
        <v>2400</v>
      </c>
    </row>
    <row r="243" spans="20:25">
      <c r="T243" s="368">
        <v>241</v>
      </c>
      <c r="U243" s="368">
        <v>1250</v>
      </c>
      <c r="V243" s="368">
        <v>100</v>
      </c>
      <c r="W243" s="368">
        <f>SUM($V$3:V243)</f>
        <v>24100</v>
      </c>
      <c r="Y243" s="368">
        <v>2410</v>
      </c>
    </row>
    <row r="244" spans="20:25">
      <c r="T244" s="368">
        <v>242</v>
      </c>
      <c r="U244" s="368">
        <v>1255</v>
      </c>
      <c r="V244" s="368">
        <v>100</v>
      </c>
      <c r="W244" s="368">
        <f>SUM($V$3:V244)</f>
        <v>24200</v>
      </c>
      <c r="Y244" s="368">
        <v>2420</v>
      </c>
    </row>
    <row r="245" spans="20:25">
      <c r="T245" s="368">
        <v>243</v>
      </c>
      <c r="U245" s="368">
        <v>1260</v>
      </c>
      <c r="V245" s="368">
        <v>100</v>
      </c>
      <c r="W245" s="368">
        <f>SUM($V$3:V245)</f>
        <v>24300</v>
      </c>
      <c r="Y245" s="368">
        <v>2430</v>
      </c>
    </row>
    <row r="246" spans="20:25">
      <c r="T246" s="368">
        <v>244</v>
      </c>
      <c r="U246" s="368">
        <v>1265</v>
      </c>
      <c r="V246" s="368">
        <v>100</v>
      </c>
      <c r="W246" s="368">
        <f>SUM($V$3:V246)</f>
        <v>24400</v>
      </c>
      <c r="Y246" s="368">
        <v>2440</v>
      </c>
    </row>
    <row r="247" spans="20:25">
      <c r="T247" s="368">
        <v>245</v>
      </c>
      <c r="U247" s="368">
        <v>1270</v>
      </c>
      <c r="V247" s="368">
        <v>100</v>
      </c>
      <c r="W247" s="368">
        <f>SUM($V$3:V247)</f>
        <v>24500</v>
      </c>
      <c r="Y247" s="368">
        <v>2450</v>
      </c>
    </row>
    <row r="248" spans="20:25">
      <c r="T248" s="368">
        <v>246</v>
      </c>
      <c r="U248" s="368">
        <v>1275</v>
      </c>
      <c r="V248" s="368">
        <v>100</v>
      </c>
      <c r="W248" s="368">
        <f>SUM($V$3:V248)</f>
        <v>24600</v>
      </c>
      <c r="Y248" s="368">
        <v>2460</v>
      </c>
    </row>
    <row r="249" spans="20:25">
      <c r="T249" s="368">
        <v>247</v>
      </c>
      <c r="U249" s="368">
        <v>1280</v>
      </c>
      <c r="V249" s="368">
        <v>100</v>
      </c>
      <c r="W249" s="368">
        <f>SUM($V$3:V249)</f>
        <v>24700</v>
      </c>
      <c r="Y249" s="368">
        <v>2470</v>
      </c>
    </row>
    <row r="250" spans="20:25">
      <c r="T250" s="368">
        <v>248</v>
      </c>
      <c r="U250" s="368">
        <v>1285</v>
      </c>
      <c r="V250" s="368">
        <v>100</v>
      </c>
      <c r="W250" s="368">
        <f>SUM($V$3:V250)</f>
        <v>24800</v>
      </c>
      <c r="Y250" s="368">
        <v>2480</v>
      </c>
    </row>
    <row r="251" spans="20:25">
      <c r="T251" s="368">
        <v>249</v>
      </c>
      <c r="U251" s="368">
        <v>1290</v>
      </c>
      <c r="V251" s="368">
        <v>100</v>
      </c>
      <c r="W251" s="368">
        <f>SUM($V$3:V251)</f>
        <v>24900</v>
      </c>
      <c r="Y251" s="368">
        <v>2490</v>
      </c>
    </row>
    <row r="252" spans="20:25">
      <c r="T252" s="368">
        <v>250</v>
      </c>
      <c r="U252" s="368">
        <v>1295</v>
      </c>
      <c r="V252" s="368">
        <v>100</v>
      </c>
      <c r="W252" s="368">
        <f>SUM($V$3:V252)</f>
        <v>25000</v>
      </c>
      <c r="Y252" s="368">
        <v>2500</v>
      </c>
    </row>
    <row r="253" spans="20:25">
      <c r="T253" s="368">
        <v>251</v>
      </c>
      <c r="U253" s="368">
        <v>1300</v>
      </c>
      <c r="V253" s="368">
        <v>100</v>
      </c>
      <c r="W253" s="368">
        <f>SUM($V$3:V253)</f>
        <v>25100</v>
      </c>
      <c r="Y253" s="368">
        <v>2510</v>
      </c>
    </row>
    <row r="254" spans="20:25">
      <c r="T254" s="368">
        <v>252</v>
      </c>
      <c r="U254" s="368">
        <v>1305</v>
      </c>
      <c r="V254" s="368">
        <v>100</v>
      </c>
      <c r="W254" s="368">
        <f>SUM($V$3:V254)</f>
        <v>25200</v>
      </c>
      <c r="Y254" s="368">
        <v>2520</v>
      </c>
    </row>
    <row r="255" spans="20:25">
      <c r="T255" s="368">
        <v>253</v>
      </c>
      <c r="U255" s="368">
        <v>1310</v>
      </c>
      <c r="V255" s="368">
        <v>100</v>
      </c>
      <c r="W255" s="368">
        <f>SUM($V$3:V255)</f>
        <v>25300</v>
      </c>
      <c r="Y255" s="368">
        <v>2530</v>
      </c>
    </row>
    <row r="256" spans="20:25">
      <c r="T256" s="368">
        <v>254</v>
      </c>
      <c r="U256" s="368">
        <v>1315</v>
      </c>
      <c r="V256" s="368">
        <v>100</v>
      </c>
      <c r="W256" s="368">
        <f>SUM($V$3:V256)</f>
        <v>25400</v>
      </c>
      <c r="Y256" s="368">
        <v>2540</v>
      </c>
    </row>
    <row r="257" spans="20:25">
      <c r="T257" s="368">
        <v>255</v>
      </c>
      <c r="U257" s="368">
        <v>1320</v>
      </c>
      <c r="V257" s="368">
        <v>100</v>
      </c>
      <c r="W257" s="368">
        <f>SUM($V$3:V257)</f>
        <v>25500</v>
      </c>
      <c r="Y257" s="368">
        <v>2550</v>
      </c>
    </row>
    <row r="258" spans="20:25">
      <c r="T258" s="368">
        <v>256</v>
      </c>
      <c r="U258" s="368">
        <v>1325</v>
      </c>
      <c r="V258" s="368">
        <v>100</v>
      </c>
      <c r="W258" s="368">
        <f>SUM($V$3:V258)</f>
        <v>25600</v>
      </c>
      <c r="Y258" s="368">
        <v>2560</v>
      </c>
    </row>
    <row r="259" spans="20:25">
      <c r="T259" s="368">
        <v>257</v>
      </c>
      <c r="U259" s="368">
        <v>1330</v>
      </c>
      <c r="V259" s="368">
        <v>100</v>
      </c>
      <c r="W259" s="368">
        <f>SUM($V$3:V259)</f>
        <v>25700</v>
      </c>
      <c r="Y259" s="368">
        <v>2570</v>
      </c>
    </row>
    <row r="260" spans="20:25">
      <c r="T260" s="368">
        <v>258</v>
      </c>
      <c r="U260" s="368">
        <v>1335</v>
      </c>
      <c r="V260" s="368">
        <v>100</v>
      </c>
      <c r="W260" s="368">
        <f>SUM($V$3:V260)</f>
        <v>25800</v>
      </c>
      <c r="Y260" s="368">
        <v>2580</v>
      </c>
    </row>
    <row r="261" spans="20:25">
      <c r="T261" s="368">
        <v>259</v>
      </c>
      <c r="U261" s="368">
        <v>1340</v>
      </c>
      <c r="V261" s="368">
        <v>100</v>
      </c>
      <c r="W261" s="368">
        <f>SUM($V$3:V261)</f>
        <v>25900</v>
      </c>
      <c r="Y261" s="368">
        <v>2590</v>
      </c>
    </row>
    <row r="262" spans="20:25">
      <c r="T262" s="368">
        <v>260</v>
      </c>
      <c r="U262" s="368">
        <v>1345</v>
      </c>
      <c r="V262" s="368">
        <v>100</v>
      </c>
      <c r="W262" s="368">
        <f>SUM($V$3:V262)</f>
        <v>26000</v>
      </c>
      <c r="Y262" s="368">
        <v>2600</v>
      </c>
    </row>
    <row r="263" spans="20:25">
      <c r="T263" s="368">
        <v>261</v>
      </c>
      <c r="U263" s="368">
        <v>1350</v>
      </c>
      <c r="V263" s="368">
        <v>100</v>
      </c>
      <c r="W263" s="368">
        <f>SUM($V$3:V263)</f>
        <v>26100</v>
      </c>
      <c r="Y263" s="368">
        <v>2610</v>
      </c>
    </row>
    <row r="264" spans="20:25">
      <c r="T264" s="368">
        <v>262</v>
      </c>
      <c r="U264" s="368">
        <v>1355</v>
      </c>
      <c r="V264" s="368">
        <v>100</v>
      </c>
      <c r="W264" s="368">
        <f>SUM($V$3:V264)</f>
        <v>26200</v>
      </c>
      <c r="Y264" s="368">
        <v>2620</v>
      </c>
    </row>
    <row r="265" spans="20:25">
      <c r="T265" s="368">
        <v>263</v>
      </c>
      <c r="U265" s="368">
        <v>1360</v>
      </c>
      <c r="V265" s="368">
        <v>100</v>
      </c>
      <c r="W265" s="368">
        <f>SUM($V$3:V265)</f>
        <v>26300</v>
      </c>
      <c r="Y265" s="368">
        <v>2630</v>
      </c>
    </row>
    <row r="266" spans="20:25">
      <c r="T266" s="368">
        <v>264</v>
      </c>
      <c r="U266" s="368">
        <v>1365</v>
      </c>
      <c r="V266" s="368">
        <v>100</v>
      </c>
      <c r="W266" s="368">
        <f>SUM($V$3:V266)</f>
        <v>26400</v>
      </c>
      <c r="Y266" s="368">
        <v>2640</v>
      </c>
    </row>
    <row r="267" spans="20:25">
      <c r="T267" s="368">
        <v>265</v>
      </c>
      <c r="U267" s="368">
        <v>1370</v>
      </c>
      <c r="V267" s="368">
        <v>100</v>
      </c>
      <c r="W267" s="368">
        <f>SUM($V$3:V267)</f>
        <v>26500</v>
      </c>
      <c r="Y267" s="368">
        <v>2650</v>
      </c>
    </row>
    <row r="268" spans="20:25">
      <c r="T268" s="368">
        <v>266</v>
      </c>
      <c r="U268" s="368">
        <v>1375</v>
      </c>
      <c r="V268" s="368">
        <v>100</v>
      </c>
      <c r="W268" s="368">
        <f>SUM($V$3:V268)</f>
        <v>26600</v>
      </c>
      <c r="Y268" s="368">
        <v>2660</v>
      </c>
    </row>
    <row r="269" spans="20:25">
      <c r="T269" s="368">
        <v>267</v>
      </c>
      <c r="U269" s="368">
        <v>1380</v>
      </c>
      <c r="V269" s="368">
        <v>100</v>
      </c>
      <c r="W269" s="368">
        <f>SUM($V$3:V269)</f>
        <v>26700</v>
      </c>
      <c r="Y269" s="368">
        <v>2670</v>
      </c>
    </row>
    <row r="270" spans="20:25">
      <c r="T270" s="368">
        <v>268</v>
      </c>
      <c r="U270" s="368">
        <v>1385</v>
      </c>
      <c r="V270" s="368">
        <v>100</v>
      </c>
      <c r="W270" s="368">
        <f>SUM($V$3:V270)</f>
        <v>26800</v>
      </c>
      <c r="Y270" s="368">
        <v>2680</v>
      </c>
    </row>
    <row r="271" spans="20:25">
      <c r="T271" s="368">
        <v>269</v>
      </c>
      <c r="U271" s="368">
        <v>1390</v>
      </c>
      <c r="V271" s="368">
        <v>100</v>
      </c>
      <c r="W271" s="368">
        <f>SUM($V$3:V271)</f>
        <v>26900</v>
      </c>
      <c r="Y271" s="368">
        <v>2690</v>
      </c>
    </row>
    <row r="272" spans="20:25">
      <c r="T272" s="368">
        <v>270</v>
      </c>
      <c r="U272" s="368">
        <v>1395</v>
      </c>
      <c r="V272" s="368">
        <v>100</v>
      </c>
      <c r="W272" s="368">
        <f>SUM($V$3:V272)</f>
        <v>27000</v>
      </c>
      <c r="Y272" s="368">
        <v>2700</v>
      </c>
    </row>
    <row r="273" spans="20:25">
      <c r="T273" s="368">
        <v>271</v>
      </c>
      <c r="U273" s="368">
        <v>1400</v>
      </c>
      <c r="V273" s="368">
        <v>100</v>
      </c>
      <c r="W273" s="368">
        <f>SUM($V$3:V273)</f>
        <v>27100</v>
      </c>
      <c r="Y273" s="368">
        <v>2710</v>
      </c>
    </row>
    <row r="274" spans="20:25">
      <c r="T274" s="368">
        <v>272</v>
      </c>
      <c r="U274" s="368">
        <v>1405</v>
      </c>
      <c r="V274" s="368">
        <v>100</v>
      </c>
      <c r="W274" s="368">
        <f>SUM($V$3:V274)</f>
        <v>27200</v>
      </c>
      <c r="Y274" s="368">
        <v>2720</v>
      </c>
    </row>
    <row r="275" spans="20:25">
      <c r="T275" s="368">
        <v>273</v>
      </c>
      <c r="U275" s="368">
        <v>1410</v>
      </c>
      <c r="V275" s="368">
        <v>100</v>
      </c>
      <c r="W275" s="368">
        <f>SUM($V$3:V275)</f>
        <v>27300</v>
      </c>
      <c r="Y275" s="368">
        <v>2730</v>
      </c>
    </row>
    <row r="276" spans="20:25">
      <c r="T276" s="368">
        <v>274</v>
      </c>
      <c r="U276" s="368">
        <v>1415</v>
      </c>
      <c r="V276" s="368">
        <v>100</v>
      </c>
      <c r="W276" s="368">
        <f>SUM($V$3:V276)</f>
        <v>27400</v>
      </c>
      <c r="Y276" s="368">
        <v>2740</v>
      </c>
    </row>
    <row r="277" spans="20:25">
      <c r="T277" s="368">
        <v>275</v>
      </c>
      <c r="U277" s="368">
        <v>1420</v>
      </c>
      <c r="V277" s="368">
        <v>100</v>
      </c>
      <c r="W277" s="368">
        <f>SUM($V$3:V277)</f>
        <v>27500</v>
      </c>
      <c r="Y277" s="368">
        <v>2750</v>
      </c>
    </row>
    <row r="278" spans="20:25">
      <c r="T278" s="368">
        <v>276</v>
      </c>
      <c r="U278" s="368">
        <v>1425</v>
      </c>
      <c r="V278" s="368">
        <v>100</v>
      </c>
      <c r="W278" s="368">
        <f>SUM($V$3:V278)</f>
        <v>27600</v>
      </c>
      <c r="Y278" s="368">
        <v>2760</v>
      </c>
    </row>
    <row r="279" spans="20:25">
      <c r="T279" s="368">
        <v>277</v>
      </c>
      <c r="U279" s="368">
        <v>1430</v>
      </c>
      <c r="V279" s="368">
        <v>100</v>
      </c>
      <c r="W279" s="368">
        <f>SUM($V$3:V279)</f>
        <v>27700</v>
      </c>
      <c r="Y279" s="368">
        <v>2770</v>
      </c>
    </row>
    <row r="280" spans="20:25">
      <c r="T280" s="368">
        <v>278</v>
      </c>
      <c r="U280" s="368">
        <v>1435</v>
      </c>
      <c r="V280" s="368">
        <v>100</v>
      </c>
      <c r="W280" s="368">
        <f>SUM($V$3:V280)</f>
        <v>27800</v>
      </c>
      <c r="Y280" s="368">
        <v>2780</v>
      </c>
    </row>
    <row r="281" spans="20:25">
      <c r="T281" s="368">
        <v>279</v>
      </c>
      <c r="U281" s="368">
        <v>1440</v>
      </c>
      <c r="V281" s="368">
        <v>100</v>
      </c>
      <c r="W281" s="368">
        <f>SUM($V$3:V281)</f>
        <v>27900</v>
      </c>
      <c r="Y281" s="368">
        <v>2790</v>
      </c>
    </row>
    <row r="282" spans="20:25">
      <c r="T282" s="368">
        <v>280</v>
      </c>
      <c r="U282" s="368">
        <v>1445</v>
      </c>
      <c r="V282" s="368">
        <v>100</v>
      </c>
      <c r="W282" s="368">
        <f>SUM($V$3:V282)</f>
        <v>28000</v>
      </c>
      <c r="Y282" s="368">
        <v>2800</v>
      </c>
    </row>
    <row r="283" spans="20:25">
      <c r="T283" s="368">
        <v>281</v>
      </c>
      <c r="U283" s="368">
        <v>1450</v>
      </c>
      <c r="V283" s="368">
        <v>100</v>
      </c>
      <c r="W283" s="368">
        <f>SUM($V$3:V283)</f>
        <v>28100</v>
      </c>
      <c r="Y283" s="368">
        <v>2810</v>
      </c>
    </row>
    <row r="284" spans="20:25">
      <c r="T284" s="368">
        <v>282</v>
      </c>
      <c r="U284" s="368">
        <v>1455</v>
      </c>
      <c r="V284" s="368">
        <v>100</v>
      </c>
      <c r="W284" s="368">
        <f>SUM($V$3:V284)</f>
        <v>28200</v>
      </c>
      <c r="Y284" s="368">
        <v>2820</v>
      </c>
    </row>
    <row r="285" spans="20:25">
      <c r="T285" s="368">
        <v>283</v>
      </c>
      <c r="U285" s="368">
        <v>1460</v>
      </c>
      <c r="V285" s="368">
        <v>100</v>
      </c>
      <c r="W285" s="368">
        <f>SUM($V$3:V285)</f>
        <v>28300</v>
      </c>
      <c r="Y285" s="368">
        <v>2830</v>
      </c>
    </row>
    <row r="286" spans="20:25">
      <c r="T286" s="368">
        <v>284</v>
      </c>
      <c r="U286" s="368">
        <v>1465</v>
      </c>
      <c r="V286" s="368">
        <v>100</v>
      </c>
      <c r="W286" s="368">
        <f>SUM($V$3:V286)</f>
        <v>28400</v>
      </c>
      <c r="Y286" s="368">
        <v>2840</v>
      </c>
    </row>
    <row r="287" spans="20:25">
      <c r="T287" s="368">
        <v>285</v>
      </c>
      <c r="U287" s="368">
        <v>1470</v>
      </c>
      <c r="V287" s="368">
        <v>100</v>
      </c>
      <c r="W287" s="368">
        <f>SUM($V$3:V287)</f>
        <v>28500</v>
      </c>
      <c r="Y287" s="368">
        <v>2850</v>
      </c>
    </row>
    <row r="288" spans="20:25">
      <c r="T288" s="368">
        <v>286</v>
      </c>
      <c r="U288" s="368">
        <v>1475</v>
      </c>
      <c r="V288" s="368">
        <v>100</v>
      </c>
      <c r="W288" s="368">
        <f>SUM($V$3:V288)</f>
        <v>28600</v>
      </c>
      <c r="Y288" s="368">
        <v>2860</v>
      </c>
    </row>
    <row r="289" spans="20:25">
      <c r="T289" s="368">
        <v>287</v>
      </c>
      <c r="U289" s="368">
        <v>1480</v>
      </c>
      <c r="V289" s="368">
        <v>100</v>
      </c>
      <c r="W289" s="368">
        <f>SUM($V$3:V289)</f>
        <v>28700</v>
      </c>
      <c r="Y289" s="368">
        <v>2870</v>
      </c>
    </row>
    <row r="290" spans="20:25">
      <c r="T290" s="368">
        <v>288</v>
      </c>
      <c r="U290" s="368">
        <v>1485</v>
      </c>
      <c r="V290" s="368">
        <v>100</v>
      </c>
      <c r="W290" s="368">
        <f>SUM($V$3:V290)</f>
        <v>28800</v>
      </c>
      <c r="Y290" s="368">
        <v>2880</v>
      </c>
    </row>
    <row r="291" spans="20:25">
      <c r="T291" s="368">
        <v>289</v>
      </c>
      <c r="U291" s="368">
        <v>1490</v>
      </c>
      <c r="V291" s="368">
        <v>100</v>
      </c>
      <c r="W291" s="368">
        <f>SUM($V$3:V291)</f>
        <v>28900</v>
      </c>
      <c r="Y291" s="368">
        <v>2890</v>
      </c>
    </row>
    <row r="292" spans="20:25">
      <c r="T292" s="368">
        <v>290</v>
      </c>
      <c r="U292" s="368">
        <v>1495</v>
      </c>
      <c r="V292" s="368">
        <v>100</v>
      </c>
      <c r="W292" s="368">
        <f>SUM($V$3:V292)</f>
        <v>29000</v>
      </c>
      <c r="Y292" s="368">
        <v>2900</v>
      </c>
    </row>
    <row r="293" spans="20:25">
      <c r="T293" s="368">
        <v>291</v>
      </c>
      <c r="U293" s="368">
        <v>1500</v>
      </c>
      <c r="V293" s="368">
        <v>100</v>
      </c>
      <c r="W293" s="368">
        <f>SUM($V$3:V293)</f>
        <v>29100</v>
      </c>
      <c r="Y293" s="368">
        <v>2910</v>
      </c>
    </row>
    <row r="294" spans="20:25">
      <c r="T294" s="368">
        <v>292</v>
      </c>
      <c r="U294" s="368">
        <v>1505</v>
      </c>
      <c r="V294" s="368">
        <v>100</v>
      </c>
      <c r="W294" s="368">
        <f>SUM($V$3:V294)</f>
        <v>29200</v>
      </c>
      <c r="Y294" s="368">
        <v>2920</v>
      </c>
    </row>
    <row r="295" spans="20:25">
      <c r="T295" s="368">
        <v>293</v>
      </c>
      <c r="U295" s="368">
        <v>1510</v>
      </c>
      <c r="V295" s="368">
        <v>100</v>
      </c>
      <c r="W295" s="368">
        <f>SUM($V$3:V295)</f>
        <v>29300</v>
      </c>
      <c r="Y295" s="368">
        <v>2930</v>
      </c>
    </row>
    <row r="296" spans="20:25">
      <c r="T296" s="368">
        <v>294</v>
      </c>
      <c r="U296" s="368">
        <v>1515</v>
      </c>
      <c r="V296" s="368">
        <v>100</v>
      </c>
      <c r="W296" s="368">
        <f>SUM($V$3:V296)</f>
        <v>29400</v>
      </c>
      <c r="Y296" s="368">
        <v>2940</v>
      </c>
    </row>
    <row r="297" spans="20:25">
      <c r="T297" s="368">
        <v>295</v>
      </c>
      <c r="U297" s="368">
        <v>1520</v>
      </c>
      <c r="V297" s="368">
        <v>100</v>
      </c>
      <c r="W297" s="368">
        <f>SUM($V$3:V297)</f>
        <v>29500</v>
      </c>
      <c r="Y297" s="368">
        <v>2950</v>
      </c>
    </row>
    <row r="298" spans="20:25">
      <c r="T298" s="368">
        <v>296</v>
      </c>
      <c r="U298" s="368">
        <v>1525</v>
      </c>
      <c r="V298" s="368">
        <v>100</v>
      </c>
      <c r="W298" s="368">
        <f>SUM($V$3:V298)</f>
        <v>29600</v>
      </c>
      <c r="Y298" s="368">
        <v>2960</v>
      </c>
    </row>
    <row r="299" spans="20:25">
      <c r="T299" s="368">
        <v>297</v>
      </c>
      <c r="U299" s="368">
        <v>1530</v>
      </c>
      <c r="V299" s="368">
        <v>100</v>
      </c>
      <c r="W299" s="368">
        <f>SUM($V$3:V299)</f>
        <v>29700</v>
      </c>
      <c r="Y299" s="368">
        <v>2970</v>
      </c>
    </row>
    <row r="300" spans="20:25">
      <c r="T300" s="368">
        <v>298</v>
      </c>
      <c r="U300" s="368">
        <v>1535</v>
      </c>
      <c r="V300" s="368">
        <v>100</v>
      </c>
      <c r="W300" s="368">
        <f>SUM($V$3:V300)</f>
        <v>29800</v>
      </c>
      <c r="Y300" s="368">
        <v>2980</v>
      </c>
    </row>
    <row r="301" spans="20:25">
      <c r="T301" s="368">
        <v>299</v>
      </c>
      <c r="U301" s="368">
        <v>1540</v>
      </c>
      <c r="V301" s="368">
        <v>100</v>
      </c>
      <c r="W301" s="368">
        <f>SUM($V$3:V301)</f>
        <v>29900</v>
      </c>
      <c r="Y301" s="368">
        <v>2990</v>
      </c>
    </row>
    <row r="302" spans="20:25">
      <c r="T302" s="368">
        <v>300</v>
      </c>
      <c r="U302" s="368">
        <v>1545</v>
      </c>
      <c r="V302" s="368">
        <v>100</v>
      </c>
      <c r="W302" s="368">
        <f>SUM($V$3:V302)</f>
        <v>30000</v>
      </c>
      <c r="Y302" s="368">
        <v>3000</v>
      </c>
    </row>
    <row r="303" spans="20:25">
      <c r="T303" s="368">
        <v>301</v>
      </c>
      <c r="U303" s="368">
        <v>1550</v>
      </c>
      <c r="V303" s="368">
        <v>100</v>
      </c>
      <c r="W303" s="368">
        <f>SUM($V$3:V303)</f>
        <v>30100</v>
      </c>
      <c r="Y303" s="368">
        <v>3010</v>
      </c>
    </row>
    <row r="304" spans="20:25">
      <c r="T304" s="368">
        <v>302</v>
      </c>
      <c r="U304" s="368">
        <v>1555</v>
      </c>
      <c r="V304" s="368">
        <v>100</v>
      </c>
      <c r="W304" s="368">
        <f>SUM($V$3:V304)</f>
        <v>30200</v>
      </c>
      <c r="Y304" s="368">
        <v>3020</v>
      </c>
    </row>
    <row r="305" spans="20:25">
      <c r="T305" s="368">
        <v>303</v>
      </c>
      <c r="U305" s="368">
        <v>1560</v>
      </c>
      <c r="V305" s="368">
        <v>100</v>
      </c>
      <c r="W305" s="368">
        <f>SUM($V$3:V305)</f>
        <v>30300</v>
      </c>
      <c r="Y305" s="368">
        <v>3030</v>
      </c>
    </row>
    <row r="306" spans="20:25">
      <c r="T306" s="368">
        <v>304</v>
      </c>
      <c r="U306" s="368">
        <v>1565</v>
      </c>
      <c r="V306" s="368">
        <v>100</v>
      </c>
      <c r="W306" s="368">
        <f>SUM($V$3:V306)</f>
        <v>30400</v>
      </c>
      <c r="Y306" s="368">
        <v>3040</v>
      </c>
    </row>
    <row r="307" spans="20:25">
      <c r="T307" s="368">
        <v>305</v>
      </c>
      <c r="U307" s="368">
        <v>1570</v>
      </c>
      <c r="V307" s="368">
        <v>100</v>
      </c>
      <c r="W307" s="368">
        <f>SUM($V$3:V307)</f>
        <v>30500</v>
      </c>
      <c r="Y307" s="368">
        <v>3050</v>
      </c>
    </row>
    <row r="308" spans="20:25">
      <c r="T308" s="368">
        <v>306</v>
      </c>
      <c r="U308" s="368">
        <v>1575</v>
      </c>
      <c r="V308" s="368">
        <v>100</v>
      </c>
      <c r="W308" s="368">
        <f>SUM($V$3:V308)</f>
        <v>30600</v>
      </c>
      <c r="Y308" s="368">
        <v>3060</v>
      </c>
    </row>
    <row r="309" spans="20:25">
      <c r="T309" s="368">
        <v>307</v>
      </c>
      <c r="U309" s="368">
        <v>1580</v>
      </c>
      <c r="V309" s="368">
        <v>100</v>
      </c>
      <c r="W309" s="368">
        <f>SUM($V$3:V309)</f>
        <v>30700</v>
      </c>
      <c r="Y309" s="368">
        <v>3070</v>
      </c>
    </row>
    <row r="310" spans="20:25">
      <c r="T310" s="368">
        <v>308</v>
      </c>
      <c r="U310" s="368">
        <v>1585</v>
      </c>
      <c r="V310" s="368">
        <v>100</v>
      </c>
      <c r="W310" s="368">
        <f>SUM($V$3:V310)</f>
        <v>30800</v>
      </c>
      <c r="Y310" s="368">
        <v>3080</v>
      </c>
    </row>
    <row r="311" spans="20:25">
      <c r="T311" s="368">
        <v>309</v>
      </c>
      <c r="U311" s="368">
        <v>1590</v>
      </c>
      <c r="V311" s="368">
        <v>100</v>
      </c>
      <c r="W311" s="368">
        <f>SUM($V$3:V311)</f>
        <v>30900</v>
      </c>
      <c r="Y311" s="368">
        <v>3090</v>
      </c>
    </row>
    <row r="312" spans="20:25">
      <c r="T312" s="368">
        <v>310</v>
      </c>
      <c r="U312" s="368">
        <v>1595</v>
      </c>
      <c r="V312" s="368">
        <v>100</v>
      </c>
      <c r="W312" s="368">
        <f>SUM($V$3:V312)</f>
        <v>31000</v>
      </c>
      <c r="Y312" s="368">
        <v>3100</v>
      </c>
    </row>
    <row r="313" spans="20:25">
      <c r="T313" s="368">
        <v>311</v>
      </c>
      <c r="U313" s="368">
        <v>1600</v>
      </c>
      <c r="V313" s="368">
        <v>100</v>
      </c>
      <c r="W313" s="368">
        <f>SUM($V$3:V313)</f>
        <v>31100</v>
      </c>
      <c r="Y313" s="368">
        <v>3110</v>
      </c>
    </row>
    <row r="314" spans="20:25">
      <c r="T314" s="368">
        <v>312</v>
      </c>
      <c r="U314" s="368">
        <v>1605</v>
      </c>
      <c r="V314" s="368">
        <v>100</v>
      </c>
      <c r="W314" s="368">
        <f>SUM($V$3:V314)</f>
        <v>31200</v>
      </c>
      <c r="Y314" s="368">
        <v>3120</v>
      </c>
    </row>
    <row r="315" spans="20:25">
      <c r="T315" s="368">
        <v>313</v>
      </c>
      <c r="U315" s="368">
        <v>1610</v>
      </c>
      <c r="V315" s="368">
        <v>100</v>
      </c>
      <c r="W315" s="368">
        <f>SUM($V$3:V315)</f>
        <v>31300</v>
      </c>
      <c r="Y315" s="368">
        <v>3130</v>
      </c>
    </row>
    <row r="316" spans="20:25">
      <c r="T316" s="368">
        <v>314</v>
      </c>
      <c r="U316" s="368">
        <v>1615</v>
      </c>
      <c r="V316" s="368">
        <v>100</v>
      </c>
      <c r="W316" s="368">
        <f>SUM($V$3:V316)</f>
        <v>31400</v>
      </c>
      <c r="Y316" s="368">
        <v>3140</v>
      </c>
    </row>
    <row r="317" spans="20:25">
      <c r="T317" s="368">
        <v>315</v>
      </c>
      <c r="U317" s="368">
        <v>1620</v>
      </c>
      <c r="V317" s="368">
        <v>100</v>
      </c>
      <c r="W317" s="368">
        <f>SUM($V$3:V317)</f>
        <v>31500</v>
      </c>
      <c r="Y317" s="368">
        <v>3150</v>
      </c>
    </row>
    <row r="318" spans="20:25">
      <c r="T318" s="368">
        <v>316</v>
      </c>
      <c r="U318" s="368">
        <v>1625</v>
      </c>
      <c r="V318" s="368">
        <v>100</v>
      </c>
      <c r="W318" s="368">
        <f>SUM($V$3:V318)</f>
        <v>31600</v>
      </c>
      <c r="Y318" s="368">
        <v>3160</v>
      </c>
    </row>
    <row r="319" spans="20:25">
      <c r="T319" s="368">
        <v>317</v>
      </c>
      <c r="U319" s="368">
        <v>1630</v>
      </c>
      <c r="V319" s="368">
        <v>100</v>
      </c>
      <c r="W319" s="368">
        <f>SUM($V$3:V319)</f>
        <v>31700</v>
      </c>
      <c r="Y319" s="368">
        <v>3170</v>
      </c>
    </row>
    <row r="320" spans="20:25">
      <c r="T320" s="368">
        <v>318</v>
      </c>
      <c r="U320" s="368">
        <v>1635</v>
      </c>
      <c r="V320" s="368">
        <v>100</v>
      </c>
      <c r="W320" s="368">
        <f>SUM($V$3:V320)</f>
        <v>31800</v>
      </c>
      <c r="Y320" s="368">
        <v>3180</v>
      </c>
    </row>
    <row r="321" spans="20:25">
      <c r="T321" s="368">
        <v>319</v>
      </c>
      <c r="U321" s="368">
        <v>1640</v>
      </c>
      <c r="V321" s="368">
        <v>100</v>
      </c>
      <c r="W321" s="368">
        <f>SUM($V$3:V321)</f>
        <v>31900</v>
      </c>
      <c r="Y321" s="368">
        <v>3190</v>
      </c>
    </row>
    <row r="322" spans="20:25">
      <c r="T322" s="368">
        <v>320</v>
      </c>
      <c r="U322" s="368">
        <v>1645</v>
      </c>
      <c r="V322" s="368">
        <v>100</v>
      </c>
      <c r="W322" s="368">
        <f>SUM($V$3:V322)</f>
        <v>32000</v>
      </c>
      <c r="Y322" s="368">
        <v>3200</v>
      </c>
    </row>
    <row r="323" spans="20:25">
      <c r="T323" s="368">
        <v>321</v>
      </c>
      <c r="U323" s="368">
        <v>1650</v>
      </c>
      <c r="V323" s="368">
        <v>100</v>
      </c>
      <c r="W323" s="368">
        <f>SUM($V$3:V323)</f>
        <v>32100</v>
      </c>
      <c r="Y323" s="368">
        <v>3210</v>
      </c>
    </row>
    <row r="324" spans="20:25">
      <c r="T324" s="368">
        <v>322</v>
      </c>
      <c r="U324" s="368">
        <v>1655</v>
      </c>
      <c r="V324" s="368">
        <v>100</v>
      </c>
      <c r="W324" s="368">
        <f>SUM($V$3:V324)</f>
        <v>32200</v>
      </c>
      <c r="Y324" s="368">
        <v>3220</v>
      </c>
    </row>
    <row r="325" spans="20:25">
      <c r="T325" s="368">
        <v>323</v>
      </c>
      <c r="U325" s="368">
        <v>1660</v>
      </c>
      <c r="V325" s="368">
        <v>100</v>
      </c>
      <c r="W325" s="368">
        <f>SUM($V$3:V325)</f>
        <v>32300</v>
      </c>
      <c r="Y325" s="368">
        <v>3230</v>
      </c>
    </row>
    <row r="326" spans="20:25">
      <c r="T326" s="368">
        <v>324</v>
      </c>
      <c r="U326" s="368">
        <v>1665</v>
      </c>
      <c r="V326" s="368">
        <v>100</v>
      </c>
      <c r="W326" s="368">
        <f>SUM($V$3:V326)</f>
        <v>32400</v>
      </c>
      <c r="Y326" s="368">
        <v>3240</v>
      </c>
    </row>
    <row r="327" spans="20:25">
      <c r="T327" s="368">
        <v>325</v>
      </c>
      <c r="U327" s="368">
        <v>1670</v>
      </c>
      <c r="V327" s="368">
        <v>100</v>
      </c>
      <c r="W327" s="368">
        <f>SUM($V$3:V327)</f>
        <v>32500</v>
      </c>
      <c r="Y327" s="368">
        <v>3250</v>
      </c>
    </row>
    <row r="328" spans="20:25">
      <c r="T328" s="368">
        <v>326</v>
      </c>
      <c r="U328" s="368">
        <v>1675</v>
      </c>
      <c r="V328" s="368">
        <v>100</v>
      </c>
      <c r="W328" s="368">
        <f>SUM($V$3:V328)</f>
        <v>32600</v>
      </c>
      <c r="Y328" s="368">
        <v>3260</v>
      </c>
    </row>
    <row r="329" spans="20:25">
      <c r="T329" s="368">
        <v>327</v>
      </c>
      <c r="U329" s="368">
        <v>1680</v>
      </c>
      <c r="V329" s="368">
        <v>100</v>
      </c>
      <c r="W329" s="368">
        <f>SUM($V$3:V329)</f>
        <v>32700</v>
      </c>
      <c r="Y329" s="368">
        <v>3270</v>
      </c>
    </row>
    <row r="330" spans="20:25">
      <c r="T330" s="368">
        <v>328</v>
      </c>
      <c r="U330" s="368">
        <v>1685</v>
      </c>
      <c r="V330" s="368">
        <v>100</v>
      </c>
      <c r="W330" s="368">
        <f>SUM($V$3:V330)</f>
        <v>32800</v>
      </c>
      <c r="Y330" s="368">
        <v>3280</v>
      </c>
    </row>
    <row r="331" spans="20:25">
      <c r="T331" s="368">
        <v>329</v>
      </c>
      <c r="U331" s="368">
        <v>1690</v>
      </c>
      <c r="V331" s="368">
        <v>100</v>
      </c>
      <c r="W331" s="368">
        <f>SUM($V$3:V331)</f>
        <v>32900</v>
      </c>
      <c r="Y331" s="368">
        <v>3290</v>
      </c>
    </row>
    <row r="332" spans="20:25">
      <c r="T332" s="368">
        <v>330</v>
      </c>
      <c r="U332" s="368">
        <v>1695</v>
      </c>
      <c r="V332" s="368">
        <v>100</v>
      </c>
      <c r="W332" s="368">
        <f>SUM($V$3:V332)</f>
        <v>33000</v>
      </c>
      <c r="Y332" s="368">
        <v>3300</v>
      </c>
    </row>
    <row r="333" spans="20:25">
      <c r="T333" s="368">
        <v>331</v>
      </c>
      <c r="U333" s="368">
        <v>1700</v>
      </c>
      <c r="V333" s="368">
        <v>100</v>
      </c>
      <c r="W333" s="368">
        <f>SUM($V$3:V333)</f>
        <v>33100</v>
      </c>
      <c r="Y333" s="368">
        <v>3310</v>
      </c>
    </row>
    <row r="334" spans="20:25">
      <c r="T334" s="368">
        <v>332</v>
      </c>
      <c r="U334" s="368">
        <v>1705</v>
      </c>
      <c r="V334" s="368">
        <v>100</v>
      </c>
      <c r="W334" s="368">
        <f>SUM($V$3:V334)</f>
        <v>33200</v>
      </c>
      <c r="Y334" s="368">
        <v>3320</v>
      </c>
    </row>
    <row r="335" spans="20:25">
      <c r="T335" s="368">
        <v>333</v>
      </c>
      <c r="U335" s="368">
        <v>1710</v>
      </c>
      <c r="V335" s="368">
        <v>100</v>
      </c>
      <c r="W335" s="368">
        <f>SUM($V$3:V335)</f>
        <v>33300</v>
      </c>
      <c r="Y335" s="368">
        <v>3330</v>
      </c>
    </row>
    <row r="336" spans="20:25">
      <c r="T336" s="368">
        <v>334</v>
      </c>
      <c r="U336" s="368">
        <v>1715</v>
      </c>
      <c r="V336" s="368">
        <v>100</v>
      </c>
      <c r="W336" s="368">
        <f>SUM($V$3:V336)</f>
        <v>33400</v>
      </c>
      <c r="Y336" s="368">
        <v>3340</v>
      </c>
    </row>
    <row r="337" spans="20:25">
      <c r="T337" s="368">
        <v>335</v>
      </c>
      <c r="U337" s="368">
        <v>1720</v>
      </c>
      <c r="V337" s="368">
        <v>100</v>
      </c>
      <c r="W337" s="368">
        <f>SUM($V$3:V337)</f>
        <v>33500</v>
      </c>
      <c r="Y337" s="368">
        <v>3350</v>
      </c>
    </row>
    <row r="338" spans="20:25">
      <c r="T338" s="368">
        <v>336</v>
      </c>
      <c r="U338" s="368">
        <v>1725</v>
      </c>
      <c r="V338" s="368">
        <v>100</v>
      </c>
      <c r="W338" s="368">
        <f>SUM($V$3:V338)</f>
        <v>33600</v>
      </c>
      <c r="Y338" s="368">
        <v>3360</v>
      </c>
    </row>
    <row r="339" spans="20:25">
      <c r="T339" s="368">
        <v>337</v>
      </c>
      <c r="U339" s="368">
        <v>1730</v>
      </c>
      <c r="V339" s="368">
        <v>100</v>
      </c>
      <c r="W339" s="368">
        <f>SUM($V$3:V339)</f>
        <v>33700</v>
      </c>
      <c r="Y339" s="368">
        <v>3370</v>
      </c>
    </row>
    <row r="340" spans="20:25">
      <c r="T340" s="368">
        <v>338</v>
      </c>
      <c r="U340" s="368">
        <v>1735</v>
      </c>
      <c r="V340" s="368">
        <v>100</v>
      </c>
      <c r="W340" s="368">
        <f>SUM($V$3:V340)</f>
        <v>33800</v>
      </c>
      <c r="Y340" s="368">
        <v>3380</v>
      </c>
    </row>
    <row r="341" spans="20:25">
      <c r="T341" s="368">
        <v>339</v>
      </c>
      <c r="U341" s="368">
        <v>1740</v>
      </c>
      <c r="V341" s="368">
        <v>100</v>
      </c>
      <c r="W341" s="368">
        <f>SUM($V$3:V341)</f>
        <v>33900</v>
      </c>
      <c r="Y341" s="368">
        <v>3390</v>
      </c>
    </row>
    <row r="342" spans="20:25">
      <c r="T342" s="368">
        <v>340</v>
      </c>
      <c r="U342" s="368">
        <v>1745</v>
      </c>
      <c r="V342" s="368">
        <v>100</v>
      </c>
      <c r="W342" s="368">
        <f>SUM($V$3:V342)</f>
        <v>34000</v>
      </c>
      <c r="Y342" s="368">
        <v>3400</v>
      </c>
    </row>
    <row r="343" spans="20:25">
      <c r="T343" s="368">
        <v>341</v>
      </c>
      <c r="U343" s="368">
        <v>1750</v>
      </c>
      <c r="V343" s="368">
        <v>100</v>
      </c>
      <c r="W343" s="368">
        <f>SUM($V$3:V343)</f>
        <v>34100</v>
      </c>
      <c r="Y343" s="368">
        <v>3410</v>
      </c>
    </row>
    <row r="344" spans="20:25">
      <c r="T344" s="368">
        <v>342</v>
      </c>
      <c r="U344" s="368">
        <v>1755</v>
      </c>
      <c r="V344" s="368">
        <v>100</v>
      </c>
      <c r="W344" s="368">
        <f>SUM($V$3:V344)</f>
        <v>34200</v>
      </c>
      <c r="Y344" s="368">
        <v>3420</v>
      </c>
    </row>
    <row r="345" spans="20:25">
      <c r="T345" s="368">
        <v>343</v>
      </c>
      <c r="U345" s="368">
        <v>1760</v>
      </c>
      <c r="V345" s="368">
        <v>100</v>
      </c>
      <c r="W345" s="368">
        <f>SUM($V$3:V345)</f>
        <v>34300</v>
      </c>
      <c r="Y345" s="368">
        <v>3430</v>
      </c>
    </row>
    <row r="346" spans="20:25">
      <c r="T346" s="368">
        <v>344</v>
      </c>
      <c r="U346" s="368">
        <v>1765</v>
      </c>
      <c r="V346" s="368">
        <v>100</v>
      </c>
      <c r="W346" s="368">
        <f>SUM($V$3:V346)</f>
        <v>34400</v>
      </c>
      <c r="Y346" s="368">
        <v>3440</v>
      </c>
    </row>
    <row r="347" spans="20:25">
      <c r="T347" s="368">
        <v>345</v>
      </c>
      <c r="U347" s="368">
        <v>1770</v>
      </c>
      <c r="V347" s="368">
        <v>100</v>
      </c>
      <c r="W347" s="368">
        <f>SUM($V$3:V347)</f>
        <v>34500</v>
      </c>
      <c r="Y347" s="368">
        <v>3450</v>
      </c>
    </row>
    <row r="348" spans="20:25">
      <c r="T348" s="368">
        <v>346</v>
      </c>
      <c r="U348" s="368">
        <v>1775</v>
      </c>
      <c r="V348" s="368">
        <v>100</v>
      </c>
      <c r="W348" s="368">
        <f>SUM($V$3:V348)</f>
        <v>34600</v>
      </c>
      <c r="Y348" s="368">
        <v>3460</v>
      </c>
    </row>
    <row r="349" spans="20:25">
      <c r="T349" s="368">
        <v>347</v>
      </c>
      <c r="U349" s="368">
        <v>1780</v>
      </c>
      <c r="V349" s="368">
        <v>100</v>
      </c>
      <c r="W349" s="368">
        <f>SUM($V$3:V349)</f>
        <v>34700</v>
      </c>
      <c r="Y349" s="368">
        <v>3470</v>
      </c>
    </row>
    <row r="350" spans="20:25">
      <c r="T350" s="368">
        <v>348</v>
      </c>
      <c r="U350" s="368">
        <v>1785</v>
      </c>
      <c r="V350" s="368">
        <v>100</v>
      </c>
      <c r="W350" s="368">
        <f>SUM($V$3:V350)</f>
        <v>34800</v>
      </c>
      <c r="Y350" s="368">
        <v>3480</v>
      </c>
    </row>
    <row r="351" spans="20:25">
      <c r="T351" s="368">
        <v>349</v>
      </c>
      <c r="U351" s="368">
        <v>1790</v>
      </c>
      <c r="V351" s="368">
        <v>100</v>
      </c>
      <c r="W351" s="368">
        <f>SUM($V$3:V351)</f>
        <v>34900</v>
      </c>
      <c r="Y351" s="368">
        <v>3490</v>
      </c>
    </row>
    <row r="352" spans="20:25">
      <c r="T352" s="368">
        <v>350</v>
      </c>
      <c r="U352" s="368">
        <v>1795</v>
      </c>
      <c r="V352" s="368">
        <v>100</v>
      </c>
      <c r="W352" s="368">
        <f>SUM($V$3:V352)</f>
        <v>35000</v>
      </c>
      <c r="Y352" s="368">
        <v>3500</v>
      </c>
    </row>
    <row r="353" spans="20:25">
      <c r="T353" s="368">
        <v>351</v>
      </c>
      <c r="U353" s="368">
        <v>1800</v>
      </c>
      <c r="V353" s="368">
        <v>100</v>
      </c>
      <c r="W353" s="368">
        <f>SUM($V$3:V353)</f>
        <v>35100</v>
      </c>
      <c r="Y353" s="368">
        <v>3510</v>
      </c>
    </row>
    <row r="354" spans="20:25">
      <c r="T354" s="368">
        <v>352</v>
      </c>
      <c r="U354" s="368">
        <v>1805</v>
      </c>
      <c r="V354" s="368">
        <v>100</v>
      </c>
      <c r="W354" s="368">
        <f>SUM($V$3:V354)</f>
        <v>35200</v>
      </c>
      <c r="Y354" s="368">
        <v>3520</v>
      </c>
    </row>
    <row r="355" spans="20:25">
      <c r="T355" s="368">
        <v>353</v>
      </c>
      <c r="U355" s="368">
        <v>1810</v>
      </c>
      <c r="V355" s="368">
        <v>100</v>
      </c>
      <c r="W355" s="368">
        <f>SUM($V$3:V355)</f>
        <v>35300</v>
      </c>
      <c r="Y355" s="368">
        <v>3530</v>
      </c>
    </row>
    <row r="356" spans="20:25">
      <c r="T356" s="368">
        <v>354</v>
      </c>
      <c r="U356" s="368">
        <v>1815</v>
      </c>
      <c r="V356" s="368">
        <v>100</v>
      </c>
      <c r="W356" s="368">
        <f>SUM($V$3:V356)</f>
        <v>35400</v>
      </c>
      <c r="Y356" s="368">
        <v>3540</v>
      </c>
    </row>
    <row r="357" spans="20:25">
      <c r="T357" s="368">
        <v>355</v>
      </c>
      <c r="U357" s="368">
        <v>1820</v>
      </c>
      <c r="V357" s="368">
        <v>100</v>
      </c>
      <c r="W357" s="368">
        <f>SUM($V$3:V357)</f>
        <v>35500</v>
      </c>
      <c r="Y357" s="368">
        <v>3550</v>
      </c>
    </row>
    <row r="358" spans="20:25">
      <c r="T358" s="368">
        <v>356</v>
      </c>
      <c r="U358" s="368">
        <v>1825</v>
      </c>
      <c r="V358" s="368">
        <v>100</v>
      </c>
      <c r="W358" s="368">
        <f>SUM($V$3:V358)</f>
        <v>35600</v>
      </c>
      <c r="Y358" s="368">
        <v>3560</v>
      </c>
    </row>
    <row r="359" spans="20:25">
      <c r="T359" s="368">
        <v>357</v>
      </c>
      <c r="U359" s="368">
        <v>1830</v>
      </c>
      <c r="V359" s="368">
        <v>100</v>
      </c>
      <c r="W359" s="368">
        <f>SUM($V$3:V359)</f>
        <v>35700</v>
      </c>
      <c r="Y359" s="368">
        <v>3570</v>
      </c>
    </row>
    <row r="360" spans="20:25">
      <c r="T360" s="368">
        <v>358</v>
      </c>
      <c r="U360" s="368">
        <v>1835</v>
      </c>
      <c r="V360" s="368">
        <v>100</v>
      </c>
      <c r="W360" s="368">
        <f>SUM($V$3:V360)</f>
        <v>35800</v>
      </c>
      <c r="Y360" s="368">
        <v>3580</v>
      </c>
    </row>
    <row r="361" spans="20:25">
      <c r="T361" s="368">
        <v>359</v>
      </c>
      <c r="U361" s="368">
        <v>1840</v>
      </c>
      <c r="V361" s="368">
        <v>100</v>
      </c>
      <c r="W361" s="368">
        <f>SUM($V$3:V361)</f>
        <v>35900</v>
      </c>
      <c r="Y361" s="368">
        <v>3590</v>
      </c>
    </row>
    <row r="362" spans="20:25">
      <c r="T362" s="368">
        <v>360</v>
      </c>
      <c r="U362" s="368">
        <v>1845</v>
      </c>
      <c r="V362" s="368">
        <v>100</v>
      </c>
      <c r="W362" s="368">
        <f>SUM($V$3:V362)</f>
        <v>36000</v>
      </c>
      <c r="Y362" s="368">
        <v>3600</v>
      </c>
    </row>
    <row r="363" spans="20:25">
      <c r="T363" s="368">
        <v>361</v>
      </c>
      <c r="U363" s="368">
        <v>1850</v>
      </c>
      <c r="V363" s="368">
        <v>100</v>
      </c>
      <c r="W363" s="368">
        <f>SUM($V$3:V363)</f>
        <v>36100</v>
      </c>
      <c r="Y363" s="368">
        <v>3610</v>
      </c>
    </row>
    <row r="364" spans="20:25">
      <c r="T364" s="368">
        <v>362</v>
      </c>
      <c r="U364" s="368">
        <v>1855</v>
      </c>
      <c r="V364" s="368">
        <v>100</v>
      </c>
      <c r="W364" s="368">
        <f>SUM($V$3:V364)</f>
        <v>36200</v>
      </c>
      <c r="Y364" s="368">
        <v>3620</v>
      </c>
    </row>
    <row r="365" spans="20:25">
      <c r="T365" s="368">
        <v>363</v>
      </c>
      <c r="U365" s="368">
        <v>1860</v>
      </c>
      <c r="V365" s="368">
        <v>100</v>
      </c>
      <c r="W365" s="368">
        <f>SUM($V$3:V365)</f>
        <v>36300</v>
      </c>
      <c r="Y365" s="368">
        <v>3630</v>
      </c>
    </row>
    <row r="366" spans="20:25">
      <c r="T366" s="368">
        <v>364</v>
      </c>
      <c r="U366" s="368">
        <v>1865</v>
      </c>
      <c r="V366" s="368">
        <v>100</v>
      </c>
      <c r="W366" s="368">
        <f>SUM($V$3:V366)</f>
        <v>36400</v>
      </c>
      <c r="Y366" s="368">
        <v>3640</v>
      </c>
    </row>
    <row r="367" spans="20:25">
      <c r="T367" s="368">
        <v>365</v>
      </c>
      <c r="U367" s="368">
        <v>1870</v>
      </c>
      <c r="V367" s="368">
        <v>100</v>
      </c>
      <c r="W367" s="368">
        <f>SUM($V$3:V367)</f>
        <v>36500</v>
      </c>
      <c r="Y367" s="368">
        <v>3650</v>
      </c>
    </row>
    <row r="368" spans="20:25">
      <c r="T368" s="368">
        <v>366</v>
      </c>
      <c r="U368" s="368">
        <v>1875</v>
      </c>
      <c r="V368" s="368">
        <v>100</v>
      </c>
      <c r="W368" s="368">
        <f>SUM($V$3:V368)</f>
        <v>36600</v>
      </c>
      <c r="Y368" s="368">
        <v>3660</v>
      </c>
    </row>
    <row r="369" spans="20:25">
      <c r="T369" s="368">
        <v>367</v>
      </c>
      <c r="U369" s="368">
        <v>1880</v>
      </c>
      <c r="V369" s="368">
        <v>100</v>
      </c>
      <c r="W369" s="368">
        <f>SUM($V$3:V369)</f>
        <v>36700</v>
      </c>
      <c r="Y369" s="368">
        <v>3670</v>
      </c>
    </row>
    <row r="370" spans="20:25">
      <c r="T370" s="368">
        <v>368</v>
      </c>
      <c r="U370" s="368">
        <v>1885</v>
      </c>
      <c r="V370" s="368">
        <v>100</v>
      </c>
      <c r="W370" s="368">
        <f>SUM($V$3:V370)</f>
        <v>36800</v>
      </c>
      <c r="Y370" s="368">
        <v>3680</v>
      </c>
    </row>
    <row r="371" spans="20:25">
      <c r="T371" s="368">
        <v>369</v>
      </c>
      <c r="U371" s="368">
        <v>1890</v>
      </c>
      <c r="V371" s="368">
        <v>100</v>
      </c>
      <c r="W371" s="368">
        <f>SUM($V$3:V371)</f>
        <v>36900</v>
      </c>
      <c r="Y371" s="368">
        <v>3690</v>
      </c>
    </row>
    <row r="372" spans="20:25">
      <c r="T372" s="368">
        <v>370</v>
      </c>
      <c r="U372" s="368">
        <v>1895</v>
      </c>
      <c r="V372" s="368">
        <v>100</v>
      </c>
      <c r="W372" s="368">
        <f>SUM($V$3:V372)</f>
        <v>37000</v>
      </c>
      <c r="Y372" s="368">
        <v>3700</v>
      </c>
    </row>
    <row r="373" spans="20:25">
      <c r="T373" s="368">
        <v>371</v>
      </c>
      <c r="U373" s="368">
        <v>1900</v>
      </c>
      <c r="V373" s="368">
        <v>100</v>
      </c>
      <c r="W373" s="368">
        <f>SUM($V$3:V373)</f>
        <v>37100</v>
      </c>
      <c r="Y373" s="368">
        <v>3710</v>
      </c>
    </row>
    <row r="374" spans="20:25">
      <c r="T374" s="368">
        <v>372</v>
      </c>
      <c r="U374" s="368">
        <v>1905</v>
      </c>
      <c r="V374" s="368">
        <v>100</v>
      </c>
      <c r="W374" s="368">
        <f>SUM($V$3:V374)</f>
        <v>37200</v>
      </c>
      <c r="Y374" s="368">
        <v>3720</v>
      </c>
    </row>
    <row r="375" spans="20:25">
      <c r="T375" s="368">
        <v>373</v>
      </c>
      <c r="U375" s="368">
        <v>1910</v>
      </c>
      <c r="V375" s="368">
        <v>100</v>
      </c>
      <c r="W375" s="368">
        <f>SUM($V$3:V375)</f>
        <v>37300</v>
      </c>
      <c r="Y375" s="368">
        <v>3730</v>
      </c>
    </row>
    <row r="376" spans="20:25">
      <c r="T376" s="368">
        <v>374</v>
      </c>
      <c r="U376" s="368">
        <v>1915</v>
      </c>
      <c r="V376" s="368">
        <v>100</v>
      </c>
      <c r="W376" s="368">
        <f>SUM($V$3:V376)</f>
        <v>37400</v>
      </c>
      <c r="Y376" s="368">
        <v>3740</v>
      </c>
    </row>
    <row r="377" spans="20:25">
      <c r="T377" s="368">
        <v>375</v>
      </c>
      <c r="U377" s="368">
        <v>1920</v>
      </c>
      <c r="V377" s="368">
        <v>100</v>
      </c>
      <c r="W377" s="368">
        <f>SUM($V$3:V377)</f>
        <v>37500</v>
      </c>
      <c r="Y377" s="368">
        <v>3750</v>
      </c>
    </row>
    <row r="378" spans="20:25">
      <c r="T378" s="368">
        <v>376</v>
      </c>
      <c r="U378" s="368">
        <v>1925</v>
      </c>
      <c r="V378" s="368">
        <v>100</v>
      </c>
      <c r="W378" s="368">
        <f>SUM($V$3:V378)</f>
        <v>37600</v>
      </c>
      <c r="Y378" s="368">
        <v>3760</v>
      </c>
    </row>
    <row r="379" spans="20:25">
      <c r="T379" s="368">
        <v>377</v>
      </c>
      <c r="U379" s="368">
        <v>1930</v>
      </c>
      <c r="V379" s="368">
        <v>100</v>
      </c>
      <c r="W379" s="368">
        <f>SUM($V$3:V379)</f>
        <v>37700</v>
      </c>
      <c r="Y379" s="368">
        <v>3770</v>
      </c>
    </row>
    <row r="380" spans="20:25">
      <c r="T380" s="368">
        <v>378</v>
      </c>
      <c r="U380" s="368">
        <v>1935</v>
      </c>
      <c r="V380" s="368">
        <v>100</v>
      </c>
      <c r="W380" s="368">
        <f>SUM($V$3:V380)</f>
        <v>37800</v>
      </c>
      <c r="Y380" s="368">
        <v>3780</v>
      </c>
    </row>
    <row r="381" spans="20:25">
      <c r="T381" s="368">
        <v>379</v>
      </c>
      <c r="U381" s="368">
        <v>1940</v>
      </c>
      <c r="V381" s="368">
        <v>100</v>
      </c>
      <c r="W381" s="368">
        <f>SUM($V$3:V381)</f>
        <v>37900</v>
      </c>
      <c r="Y381" s="368">
        <v>3790</v>
      </c>
    </row>
    <row r="382" spans="20:25">
      <c r="T382" s="368">
        <v>380</v>
      </c>
      <c r="U382" s="368">
        <v>1945</v>
      </c>
      <c r="V382" s="368">
        <v>100</v>
      </c>
      <c r="W382" s="368">
        <f>SUM($V$3:V382)</f>
        <v>38000</v>
      </c>
      <c r="Y382" s="368">
        <v>3800</v>
      </c>
    </row>
    <row r="383" spans="20:25">
      <c r="T383" s="368">
        <v>381</v>
      </c>
      <c r="U383" s="368">
        <v>1950</v>
      </c>
      <c r="V383" s="368">
        <v>100</v>
      </c>
      <c r="W383" s="368">
        <f>SUM($V$3:V383)</f>
        <v>38100</v>
      </c>
      <c r="Y383" s="368">
        <v>3810</v>
      </c>
    </row>
    <row r="384" spans="20:25">
      <c r="T384" s="368">
        <v>382</v>
      </c>
      <c r="U384" s="368">
        <v>1955</v>
      </c>
      <c r="V384" s="368">
        <v>100</v>
      </c>
      <c r="W384" s="368">
        <f>SUM($V$3:V384)</f>
        <v>38200</v>
      </c>
      <c r="Y384" s="368">
        <v>3820</v>
      </c>
    </row>
    <row r="385" spans="20:25">
      <c r="T385" s="368">
        <v>383</v>
      </c>
      <c r="U385" s="368">
        <v>1960</v>
      </c>
      <c r="V385" s="368">
        <v>100</v>
      </c>
      <c r="W385" s="368">
        <f>SUM($V$3:V385)</f>
        <v>38300</v>
      </c>
      <c r="Y385" s="368">
        <v>3830</v>
      </c>
    </row>
    <row r="386" spans="20:25">
      <c r="T386" s="368">
        <v>384</v>
      </c>
      <c r="U386" s="368">
        <v>1965</v>
      </c>
      <c r="V386" s="368">
        <v>100</v>
      </c>
      <c r="W386" s="368">
        <f>SUM($V$3:V386)</f>
        <v>38400</v>
      </c>
      <c r="Y386" s="368">
        <v>3840</v>
      </c>
    </row>
    <row r="387" spans="20:25">
      <c r="T387" s="368">
        <v>385</v>
      </c>
      <c r="U387" s="368">
        <v>1970</v>
      </c>
      <c r="V387" s="368">
        <v>100</v>
      </c>
      <c r="W387" s="368">
        <f>SUM($V$3:V387)</f>
        <v>38500</v>
      </c>
      <c r="Y387" s="368">
        <v>3850</v>
      </c>
    </row>
    <row r="388" spans="20:25">
      <c r="T388" s="368">
        <v>386</v>
      </c>
      <c r="U388" s="368">
        <v>1975</v>
      </c>
      <c r="V388" s="368">
        <v>100</v>
      </c>
      <c r="W388" s="368">
        <f>SUM($V$3:V388)</f>
        <v>38600</v>
      </c>
      <c r="Y388" s="368">
        <v>3860</v>
      </c>
    </row>
    <row r="389" spans="20:25">
      <c r="T389" s="368">
        <v>387</v>
      </c>
      <c r="U389" s="368">
        <v>1980</v>
      </c>
      <c r="V389" s="368">
        <v>100</v>
      </c>
      <c r="W389" s="368">
        <f>SUM($V$3:V389)</f>
        <v>38700</v>
      </c>
      <c r="Y389" s="368">
        <v>3870</v>
      </c>
    </row>
    <row r="390" spans="20:25">
      <c r="T390" s="368">
        <v>388</v>
      </c>
      <c r="U390" s="368">
        <v>1985</v>
      </c>
      <c r="V390" s="368">
        <v>100</v>
      </c>
      <c r="W390" s="368">
        <f>SUM($V$3:V390)</f>
        <v>38800</v>
      </c>
      <c r="Y390" s="368">
        <v>3880</v>
      </c>
    </row>
    <row r="391" spans="20:25">
      <c r="T391" s="368">
        <v>389</v>
      </c>
      <c r="U391" s="368">
        <v>1990</v>
      </c>
      <c r="V391" s="368">
        <v>100</v>
      </c>
      <c r="W391" s="368">
        <f>SUM($V$3:V391)</f>
        <v>38900</v>
      </c>
      <c r="Y391" s="368">
        <v>3890</v>
      </c>
    </row>
    <row r="392" spans="20:25">
      <c r="T392" s="368">
        <v>390</v>
      </c>
      <c r="U392" s="368">
        <v>1995</v>
      </c>
      <c r="V392" s="368">
        <v>100</v>
      </c>
      <c r="W392" s="368">
        <f>SUM($V$3:V392)</f>
        <v>39000</v>
      </c>
      <c r="Y392" s="368">
        <v>3900</v>
      </c>
    </row>
    <row r="393" spans="20:25">
      <c r="T393" s="368">
        <v>391</v>
      </c>
      <c r="U393" s="368">
        <v>2000</v>
      </c>
      <c r="V393" s="368">
        <v>100</v>
      </c>
      <c r="W393" s="368">
        <f>SUM($V$3:V393)</f>
        <v>39100</v>
      </c>
      <c r="Y393" s="368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zoomScaleNormal="100" workbookViewId="0">
      <selection activeCell="G16" sqref="G16"/>
    </sheetView>
  </sheetViews>
  <sheetFormatPr defaultRowHeight="16.5"/>
  <cols>
    <col min="1" max="1" width="17.375" style="368" bestFit="1" customWidth="1"/>
    <col min="2" max="2" width="24.75" style="368" bestFit="1" customWidth="1"/>
    <col min="3" max="3" width="26.5" style="368" bestFit="1" customWidth="1"/>
    <col min="4" max="4" width="18.625" style="368" bestFit="1" customWidth="1"/>
    <col min="5" max="5" width="13.375" style="368" bestFit="1" customWidth="1"/>
    <col min="6" max="6" width="14.625" style="368" bestFit="1" customWidth="1"/>
    <col min="7" max="7" width="18.375" style="368" bestFit="1" customWidth="1"/>
    <col min="8" max="8" width="14" style="368" bestFit="1" customWidth="1"/>
    <col min="9" max="9" width="14.25" style="368" bestFit="1" customWidth="1"/>
    <col min="10" max="10" width="20.625" style="368" bestFit="1" customWidth="1"/>
    <col min="11" max="11" width="16.875" style="368" bestFit="1" customWidth="1"/>
    <col min="12" max="12" width="18.625" style="368" bestFit="1" customWidth="1"/>
    <col min="13" max="13" width="19.75" style="368" bestFit="1" customWidth="1"/>
    <col min="14" max="14" width="16.875" style="368" bestFit="1" customWidth="1"/>
    <col min="15" max="15" width="14.375" style="368" bestFit="1" customWidth="1"/>
    <col min="16" max="17" width="15.375" style="368" bestFit="1" customWidth="1"/>
    <col min="18" max="19" width="14.375" style="368" bestFit="1" customWidth="1"/>
    <col min="20" max="20" width="15.5" style="368" bestFit="1" customWidth="1"/>
    <col min="21" max="21" width="11.625" style="368" bestFit="1" customWidth="1"/>
    <col min="22" max="22" width="9" style="368" bestFit="1" customWidth="1"/>
    <col min="23" max="23" width="5.25" style="368" bestFit="1" customWidth="1"/>
    <col min="24" max="24" width="9.625" style="368" bestFit="1" customWidth="1"/>
    <col min="25" max="25" width="17.375" style="368" bestFit="1" customWidth="1"/>
    <col min="26" max="26" width="10.25" style="368" bestFit="1" customWidth="1"/>
    <col min="27" max="16384" width="9" style="368"/>
  </cols>
  <sheetData>
    <row r="1" spans="1:26">
      <c r="A1" s="398" t="s">
        <v>2452</v>
      </c>
      <c r="B1" s="368" t="s">
        <v>2456</v>
      </c>
      <c r="C1" s="368" t="s">
        <v>2463</v>
      </c>
      <c r="D1" s="368" t="s">
        <v>2515</v>
      </c>
      <c r="F1" s="398" t="s">
        <v>2510</v>
      </c>
      <c r="G1" s="368" t="s">
        <v>2476</v>
      </c>
      <c r="H1" s="368" t="s">
        <v>1151</v>
      </c>
      <c r="I1" s="368" t="s">
        <v>2538</v>
      </c>
      <c r="J1" s="381" t="s">
        <v>2502</v>
      </c>
      <c r="K1" s="368" t="s">
        <v>2561</v>
      </c>
      <c r="L1" s="381" t="s">
        <v>2570</v>
      </c>
      <c r="M1" s="393" t="s">
        <v>2571</v>
      </c>
      <c r="N1" s="402" t="s">
        <v>2562</v>
      </c>
      <c r="U1" s="367" t="s">
        <v>2454</v>
      </c>
    </row>
    <row r="2" spans="1:26">
      <c r="A2" s="368">
        <v>1</v>
      </c>
      <c r="B2" s="368" t="s">
        <v>2494</v>
      </c>
      <c r="C2" s="368" t="s">
        <v>2495</v>
      </c>
      <c r="D2" s="369">
        <v>100</v>
      </c>
      <c r="E2" s="369"/>
      <c r="F2" s="368">
        <v>1</v>
      </c>
      <c r="G2" s="368" t="s">
        <v>2608</v>
      </c>
      <c r="H2" s="382">
        <v>1</v>
      </c>
      <c r="I2" s="368">
        <v>3</v>
      </c>
      <c r="J2" s="404">
        <v>80000</v>
      </c>
      <c r="K2" s="410">
        <f>J2*I2</f>
        <v>240000</v>
      </c>
      <c r="L2" s="409">
        <v>1600000</v>
      </c>
      <c r="M2" s="409">
        <f>H2*L2</f>
        <v>1600000</v>
      </c>
      <c r="N2" s="461">
        <f>M2/J2</f>
        <v>20</v>
      </c>
      <c r="U2" s="368" t="s">
        <v>2518</v>
      </c>
      <c r="V2" s="368" t="s">
        <v>69</v>
      </c>
      <c r="W2" s="368" t="s">
        <v>2464</v>
      </c>
      <c r="X2" s="368" t="s">
        <v>2474</v>
      </c>
      <c r="Z2" s="368" t="s">
        <v>2471</v>
      </c>
    </row>
    <row r="3" spans="1:26">
      <c r="A3" s="368">
        <v>2</v>
      </c>
      <c r="B3" s="368" t="s">
        <v>2457</v>
      </c>
      <c r="C3" s="368" t="s">
        <v>2467</v>
      </c>
      <c r="D3" s="369">
        <v>100</v>
      </c>
      <c r="E3" s="369"/>
      <c r="F3" s="368">
        <v>2</v>
      </c>
      <c r="G3" s="368" t="s">
        <v>2602</v>
      </c>
      <c r="H3" s="382">
        <v>1</v>
      </c>
      <c r="I3" s="368">
        <v>3</v>
      </c>
      <c r="J3" s="404">
        <v>45000</v>
      </c>
      <c r="K3" s="410">
        <f>J3*I3</f>
        <v>135000</v>
      </c>
      <c r="L3" s="409">
        <v>900000</v>
      </c>
      <c r="M3" s="409">
        <f>H3*L3</f>
        <v>900000</v>
      </c>
      <c r="N3" s="461">
        <f>M3/J3</f>
        <v>20</v>
      </c>
      <c r="U3" s="368">
        <v>1</v>
      </c>
      <c r="V3" s="368">
        <v>50</v>
      </c>
      <c r="W3" s="368">
        <v>50</v>
      </c>
      <c r="X3" s="368">
        <f>SUM($W$3:W3)</f>
        <v>50</v>
      </c>
      <c r="Z3" s="368">
        <v>10</v>
      </c>
    </row>
    <row r="4" spans="1:26">
      <c r="A4" s="368">
        <v>3</v>
      </c>
      <c r="B4" s="368" t="s">
        <v>2458</v>
      </c>
      <c r="C4" s="368" t="s">
        <v>2466</v>
      </c>
      <c r="D4" s="369">
        <v>100</v>
      </c>
      <c r="E4" s="369"/>
      <c r="F4" s="368">
        <v>3</v>
      </c>
      <c r="G4" s="368" t="s">
        <v>2607</v>
      </c>
      <c r="H4" s="382">
        <v>1</v>
      </c>
      <c r="I4" s="368">
        <v>3</v>
      </c>
      <c r="J4" s="404">
        <v>45000</v>
      </c>
      <c r="K4" s="410">
        <f>J4*I4</f>
        <v>135000</v>
      </c>
      <c r="L4" s="409">
        <v>900000</v>
      </c>
      <c r="M4" s="409">
        <f>H4*L4</f>
        <v>900000</v>
      </c>
      <c r="N4" s="461">
        <f>M4/J4</f>
        <v>20</v>
      </c>
      <c r="U4" s="368">
        <v>2</v>
      </c>
      <c r="V4" s="368">
        <v>55</v>
      </c>
      <c r="W4" s="368">
        <v>50</v>
      </c>
      <c r="X4" s="368">
        <f>SUM($W$3:W4)</f>
        <v>100</v>
      </c>
      <c r="Z4" s="368">
        <v>20</v>
      </c>
    </row>
    <row r="5" spans="1:26">
      <c r="A5" s="368">
        <v>4</v>
      </c>
      <c r="B5" s="368" t="s">
        <v>2459</v>
      </c>
      <c r="C5" s="368" t="s">
        <v>2465</v>
      </c>
      <c r="D5" s="369">
        <v>100</v>
      </c>
      <c r="E5" s="369"/>
      <c r="F5" s="368">
        <v>4</v>
      </c>
      <c r="N5" s="462"/>
      <c r="U5" s="368">
        <v>3</v>
      </c>
      <c r="V5" s="368">
        <v>60</v>
      </c>
      <c r="W5" s="368">
        <v>50</v>
      </c>
      <c r="X5" s="368">
        <f>SUM($W$3:W5)</f>
        <v>150</v>
      </c>
      <c r="Z5" s="368">
        <v>30</v>
      </c>
    </row>
    <row r="6" spans="1:26">
      <c r="A6" s="368">
        <v>5</v>
      </c>
      <c r="B6" s="368" t="s">
        <v>2460</v>
      </c>
      <c r="C6" s="368" t="s">
        <v>2466</v>
      </c>
      <c r="D6" s="369">
        <v>100</v>
      </c>
      <c r="E6" s="369"/>
      <c r="F6" s="368">
        <v>5</v>
      </c>
      <c r="G6" s="368" t="s">
        <v>2609</v>
      </c>
      <c r="H6" s="382">
        <v>1</v>
      </c>
      <c r="I6" s="368">
        <v>5</v>
      </c>
      <c r="J6" s="404">
        <v>30000</v>
      </c>
      <c r="K6" s="410">
        <f>J6*I6</f>
        <v>150000</v>
      </c>
      <c r="L6" s="409">
        <v>600000</v>
      </c>
      <c r="M6" s="409">
        <f>H6*L6</f>
        <v>600000</v>
      </c>
      <c r="N6" s="461">
        <f>M6/J6</f>
        <v>20</v>
      </c>
      <c r="U6" s="368">
        <v>4</v>
      </c>
      <c r="V6" s="368">
        <v>65</v>
      </c>
      <c r="W6" s="368">
        <v>50</v>
      </c>
      <c r="X6" s="368">
        <f>SUM($W$3:W6)</f>
        <v>200</v>
      </c>
      <c r="Z6" s="368">
        <v>40</v>
      </c>
    </row>
    <row r="7" spans="1:26">
      <c r="A7" s="368">
        <v>6</v>
      </c>
      <c r="B7" s="368" t="s">
        <v>2461</v>
      </c>
      <c r="C7" s="368" t="s">
        <v>2468</v>
      </c>
      <c r="D7" s="369">
        <v>100</v>
      </c>
      <c r="E7" s="369"/>
      <c r="F7" s="368">
        <v>6</v>
      </c>
      <c r="G7" s="368" t="s">
        <v>2558</v>
      </c>
      <c r="H7" s="382">
        <v>1</v>
      </c>
      <c r="I7" s="368">
        <v>5</v>
      </c>
      <c r="J7" s="404">
        <v>20000</v>
      </c>
      <c r="K7" s="410">
        <f>J7*I7</f>
        <v>100000</v>
      </c>
      <c r="L7" s="409">
        <v>400000</v>
      </c>
      <c r="M7" s="409">
        <f>H7*L7</f>
        <v>400000</v>
      </c>
      <c r="N7" s="461">
        <f>M7/J7</f>
        <v>20</v>
      </c>
      <c r="U7" s="368">
        <v>5</v>
      </c>
      <c r="V7" s="368">
        <v>70</v>
      </c>
      <c r="W7" s="368">
        <v>50</v>
      </c>
      <c r="X7" s="368">
        <f>SUM($W$3:W7)</f>
        <v>250</v>
      </c>
      <c r="Z7" s="368">
        <v>50</v>
      </c>
    </row>
    <row r="8" spans="1:26">
      <c r="A8" s="368">
        <v>7</v>
      </c>
      <c r="B8" s="368" t="s">
        <v>2462</v>
      </c>
      <c r="C8" s="368" t="s">
        <v>2468</v>
      </c>
      <c r="D8" s="369">
        <v>100</v>
      </c>
      <c r="E8" s="369"/>
      <c r="F8" s="368">
        <v>7</v>
      </c>
      <c r="G8" s="368" t="s">
        <v>2559</v>
      </c>
      <c r="H8" s="382">
        <v>1</v>
      </c>
      <c r="I8" s="368">
        <v>5</v>
      </c>
      <c r="J8" s="404">
        <v>20000</v>
      </c>
      <c r="K8" s="410">
        <f>J8*I8</f>
        <v>100000</v>
      </c>
      <c r="L8" s="409">
        <v>400000</v>
      </c>
      <c r="M8" s="409">
        <f>H8*L8</f>
        <v>400000</v>
      </c>
      <c r="N8" s="461">
        <f>M8/J8</f>
        <v>20</v>
      </c>
      <c r="U8" s="368">
        <v>6</v>
      </c>
      <c r="V8" s="368">
        <v>75</v>
      </c>
      <c r="W8" s="368">
        <v>50</v>
      </c>
      <c r="X8" s="368">
        <f>SUM($W$3:W8)</f>
        <v>300</v>
      </c>
      <c r="Z8" s="368">
        <v>60</v>
      </c>
    </row>
    <row r="9" spans="1:26">
      <c r="D9" s="371">
        <f>SUM(D2:D8)</f>
        <v>700</v>
      </c>
      <c r="E9" s="371"/>
      <c r="F9" s="368">
        <v>8</v>
      </c>
      <c r="N9" s="462"/>
      <c r="U9" s="368">
        <v>7</v>
      </c>
      <c r="V9" s="368">
        <v>80</v>
      </c>
      <c r="W9" s="368">
        <v>50</v>
      </c>
      <c r="X9" s="368">
        <f>SUM($W$3:W9)</f>
        <v>350</v>
      </c>
      <c r="Z9" s="368">
        <v>70</v>
      </c>
    </row>
    <row r="10" spans="1:26">
      <c r="F10" s="368">
        <v>9</v>
      </c>
      <c r="G10" s="368" t="s">
        <v>2498</v>
      </c>
      <c r="H10" s="382">
        <v>15</v>
      </c>
      <c r="I10" s="382">
        <v>40</v>
      </c>
      <c r="J10" s="406">
        <v>1500</v>
      </c>
      <c r="K10" s="410">
        <f>J10*I10</f>
        <v>60000</v>
      </c>
      <c r="L10" s="408">
        <v>2000</v>
      </c>
      <c r="M10" s="409">
        <f>L10*H10</f>
        <v>30000</v>
      </c>
      <c r="N10" s="461">
        <f>M10/J10</f>
        <v>20</v>
      </c>
      <c r="U10" s="368">
        <v>8</v>
      </c>
      <c r="V10" s="368">
        <v>85</v>
      </c>
      <c r="W10" s="368">
        <v>50</v>
      </c>
      <c r="X10" s="368">
        <f>SUM($W$3:W10)</f>
        <v>400</v>
      </c>
      <c r="Z10" s="368">
        <v>80</v>
      </c>
    </row>
    <row r="11" spans="1:26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F11" s="368">
        <v>10</v>
      </c>
      <c r="G11" s="368" t="s">
        <v>2500</v>
      </c>
      <c r="H11" s="382">
        <v>50</v>
      </c>
      <c r="I11" s="382">
        <v>20</v>
      </c>
      <c r="J11" s="405">
        <v>1200</v>
      </c>
      <c r="K11" s="410">
        <f>J11*I11</f>
        <v>24000</v>
      </c>
      <c r="L11" s="408">
        <v>500</v>
      </c>
      <c r="M11" s="409">
        <f>L11*H11</f>
        <v>25000</v>
      </c>
      <c r="N11" s="461">
        <f>M11/J11</f>
        <v>20.833333333333332</v>
      </c>
      <c r="U11" s="368">
        <v>9</v>
      </c>
      <c r="V11" s="368">
        <v>90</v>
      </c>
      <c r="W11" s="368">
        <v>50</v>
      </c>
      <c r="X11" s="368">
        <f>SUM($W$3:W11)</f>
        <v>450</v>
      </c>
      <c r="Z11" s="368">
        <v>90</v>
      </c>
    </row>
    <row r="12" spans="1:26">
      <c r="A12" s="368">
        <v>1</v>
      </c>
      <c r="B12" s="368">
        <v>1</v>
      </c>
      <c r="C12" s="368">
        <v>13</v>
      </c>
      <c r="D12" s="368">
        <f>SUM(C$12:$C12)</f>
        <v>13</v>
      </c>
      <c r="F12" s="368">
        <v>11</v>
      </c>
      <c r="G12" s="368" t="s">
        <v>2501</v>
      </c>
      <c r="H12" s="382">
        <v>50</v>
      </c>
      <c r="I12" s="382">
        <v>20</v>
      </c>
      <c r="J12" s="405">
        <v>1200</v>
      </c>
      <c r="K12" s="410">
        <f>J12*I12</f>
        <v>24000</v>
      </c>
      <c r="L12" s="408">
        <v>500</v>
      </c>
      <c r="M12" s="409">
        <f>L12*H12</f>
        <v>25000</v>
      </c>
      <c r="N12" s="461">
        <f>M12/J12</f>
        <v>20.833333333333332</v>
      </c>
      <c r="U12" s="368">
        <v>10</v>
      </c>
      <c r="V12" s="368">
        <v>95</v>
      </c>
      <c r="W12" s="368">
        <v>50</v>
      </c>
      <c r="X12" s="368">
        <f>SUM($W$3:W12)</f>
        <v>500</v>
      </c>
      <c r="Z12" s="368">
        <v>100</v>
      </c>
    </row>
    <row r="13" spans="1:26">
      <c r="A13" s="368">
        <v>2</v>
      </c>
      <c r="B13" s="368">
        <v>5</v>
      </c>
      <c r="C13" s="368">
        <v>26</v>
      </c>
      <c r="D13" s="368">
        <f>SUM(C$12:$C13)</f>
        <v>39</v>
      </c>
      <c r="F13" s="368">
        <v>12</v>
      </c>
      <c r="N13" s="462"/>
      <c r="U13" s="368">
        <v>11</v>
      </c>
      <c r="V13" s="368">
        <v>100</v>
      </c>
      <c r="W13" s="368">
        <v>50</v>
      </c>
      <c r="X13" s="368">
        <f>SUM($W$3:W13)</f>
        <v>550</v>
      </c>
      <c r="Z13" s="368">
        <v>110</v>
      </c>
    </row>
    <row r="14" spans="1:26">
      <c r="A14" s="368">
        <v>3</v>
      </c>
      <c r="B14" s="368">
        <v>7</v>
      </c>
      <c r="C14" s="368">
        <v>39</v>
      </c>
      <c r="D14" s="368">
        <f>SUM(C$12:$C14)</f>
        <v>78</v>
      </c>
      <c r="F14" s="368">
        <v>13</v>
      </c>
      <c r="G14" s="368" t="s">
        <v>2553</v>
      </c>
      <c r="H14" s="382">
        <v>1</v>
      </c>
      <c r="I14" s="382">
        <v>10</v>
      </c>
      <c r="J14" s="407">
        <v>500</v>
      </c>
      <c r="K14" s="410">
        <f t="shared" ref="K14:K21" si="0">J14*I14</f>
        <v>5000</v>
      </c>
      <c r="L14" s="408">
        <v>10000</v>
      </c>
      <c r="M14" s="409">
        <f t="shared" ref="M14:M19" si="1">L14*H14</f>
        <v>10000</v>
      </c>
      <c r="N14" s="461">
        <f t="shared" ref="N14:N19" si="2">M14/J14</f>
        <v>20</v>
      </c>
      <c r="U14" s="368">
        <v>12</v>
      </c>
      <c r="V14" s="368">
        <v>105</v>
      </c>
      <c r="W14" s="368">
        <v>50</v>
      </c>
      <c r="X14" s="368">
        <f>SUM($W$3:W14)</f>
        <v>600</v>
      </c>
      <c r="Z14" s="368">
        <v>120</v>
      </c>
    </row>
    <row r="15" spans="1:26">
      <c r="A15" s="368">
        <v>4</v>
      </c>
      <c r="B15" s="368">
        <v>10</v>
      </c>
      <c r="C15" s="368">
        <v>52</v>
      </c>
      <c r="D15" s="368">
        <f>SUM(C$12:$C15)</f>
        <v>130</v>
      </c>
      <c r="F15" s="368">
        <v>14</v>
      </c>
      <c r="G15" s="368" t="s">
        <v>2554</v>
      </c>
      <c r="H15" s="382">
        <v>1</v>
      </c>
      <c r="I15" s="382">
        <v>10</v>
      </c>
      <c r="J15" s="407">
        <v>500</v>
      </c>
      <c r="K15" s="410">
        <f t="shared" si="0"/>
        <v>5000</v>
      </c>
      <c r="L15" s="408">
        <v>10000</v>
      </c>
      <c r="M15" s="409">
        <f t="shared" si="1"/>
        <v>10000</v>
      </c>
      <c r="N15" s="461">
        <f t="shared" si="2"/>
        <v>20</v>
      </c>
      <c r="U15" s="368">
        <v>13</v>
      </c>
      <c r="V15" s="368">
        <v>110</v>
      </c>
      <c r="W15" s="368">
        <v>50</v>
      </c>
      <c r="X15" s="368">
        <f>SUM($W$3:W15)</f>
        <v>650</v>
      </c>
      <c r="Z15" s="368">
        <v>130</v>
      </c>
    </row>
    <row r="16" spans="1:26">
      <c r="A16" s="368">
        <v>5</v>
      </c>
      <c r="B16" s="368">
        <v>13</v>
      </c>
      <c r="C16" s="368">
        <v>65</v>
      </c>
      <c r="D16" s="368">
        <f>SUM(C$12:$C16)</f>
        <v>195</v>
      </c>
      <c r="F16" s="368">
        <v>15</v>
      </c>
      <c r="G16" s="368" t="s">
        <v>2555</v>
      </c>
      <c r="H16" s="382">
        <v>1</v>
      </c>
      <c r="I16" s="382">
        <v>10</v>
      </c>
      <c r="J16" s="407">
        <v>500</v>
      </c>
      <c r="K16" s="410">
        <f t="shared" si="0"/>
        <v>5000</v>
      </c>
      <c r="L16" s="408">
        <v>10000</v>
      </c>
      <c r="M16" s="409">
        <f t="shared" si="1"/>
        <v>10000</v>
      </c>
      <c r="N16" s="461">
        <f t="shared" si="2"/>
        <v>20</v>
      </c>
      <c r="U16" s="368">
        <v>14</v>
      </c>
      <c r="V16" s="368">
        <v>115</v>
      </c>
      <c r="W16" s="368">
        <v>50</v>
      </c>
      <c r="X16" s="368">
        <f>SUM($W$3:W16)</f>
        <v>700</v>
      </c>
      <c r="Z16" s="368">
        <v>140</v>
      </c>
    </row>
    <row r="17" spans="1:26">
      <c r="A17" s="368">
        <v>6</v>
      </c>
      <c r="B17" s="368">
        <v>17</v>
      </c>
      <c r="C17" s="368">
        <v>78</v>
      </c>
      <c r="D17" s="368">
        <f>SUM(C$12:$C17)</f>
        <v>273</v>
      </c>
      <c r="F17" s="368">
        <v>16</v>
      </c>
      <c r="G17" s="368" t="s">
        <v>2556</v>
      </c>
      <c r="H17" s="382">
        <v>1</v>
      </c>
      <c r="I17" s="382">
        <v>10</v>
      </c>
      <c r="J17" s="407">
        <v>500</v>
      </c>
      <c r="K17" s="410">
        <f t="shared" si="0"/>
        <v>5000</v>
      </c>
      <c r="L17" s="408">
        <v>10000</v>
      </c>
      <c r="M17" s="409">
        <f t="shared" si="1"/>
        <v>10000</v>
      </c>
      <c r="N17" s="461">
        <f t="shared" si="2"/>
        <v>20</v>
      </c>
      <c r="U17" s="368">
        <v>15</v>
      </c>
      <c r="V17" s="368">
        <v>120</v>
      </c>
      <c r="W17" s="368">
        <v>50</v>
      </c>
      <c r="X17" s="368">
        <f>SUM($W$3:W17)</f>
        <v>750</v>
      </c>
      <c r="Z17" s="368">
        <v>150</v>
      </c>
    </row>
    <row r="18" spans="1:26">
      <c r="A18" s="368">
        <v>7</v>
      </c>
      <c r="B18" s="368">
        <v>20</v>
      </c>
      <c r="C18" s="368">
        <v>91</v>
      </c>
      <c r="D18" s="368">
        <f>SUM(C$12:$C18)</f>
        <v>364</v>
      </c>
      <c r="F18" s="368">
        <v>17</v>
      </c>
      <c r="G18" s="368" t="s">
        <v>2557</v>
      </c>
      <c r="H18" s="382">
        <v>1</v>
      </c>
      <c r="I18" s="382">
        <v>10</v>
      </c>
      <c r="J18" s="407">
        <v>500</v>
      </c>
      <c r="K18" s="410">
        <f t="shared" si="0"/>
        <v>5000</v>
      </c>
      <c r="L18" s="408">
        <v>10000</v>
      </c>
      <c r="M18" s="409">
        <f t="shared" si="1"/>
        <v>10000</v>
      </c>
      <c r="N18" s="461">
        <f t="shared" si="2"/>
        <v>20</v>
      </c>
      <c r="U18" s="368">
        <v>16</v>
      </c>
      <c r="V18" s="368">
        <v>125</v>
      </c>
      <c r="W18" s="368">
        <v>50</v>
      </c>
      <c r="X18" s="368">
        <f>SUM($W$3:W18)</f>
        <v>800</v>
      </c>
      <c r="Z18" s="368">
        <v>160</v>
      </c>
    </row>
    <row r="19" spans="1:26">
      <c r="A19" s="368">
        <v>8</v>
      </c>
      <c r="B19" s="368">
        <v>23</v>
      </c>
      <c r="C19" s="368">
        <v>104</v>
      </c>
      <c r="D19" s="368">
        <f>SUM(C$12:$C19)</f>
        <v>468</v>
      </c>
      <c r="F19" s="368">
        <v>18</v>
      </c>
      <c r="G19" s="368" t="s">
        <v>2499</v>
      </c>
      <c r="H19" s="382">
        <v>30</v>
      </c>
      <c r="I19" s="382">
        <v>100</v>
      </c>
      <c r="J19" s="407">
        <v>220</v>
      </c>
      <c r="K19" s="410">
        <f t="shared" si="0"/>
        <v>22000</v>
      </c>
      <c r="L19" s="408">
        <v>150</v>
      </c>
      <c r="M19" s="409">
        <f t="shared" si="1"/>
        <v>4500</v>
      </c>
      <c r="N19" s="461">
        <f t="shared" si="2"/>
        <v>20.454545454545453</v>
      </c>
      <c r="U19" s="368">
        <v>17</v>
      </c>
      <c r="V19" s="368">
        <v>130</v>
      </c>
      <c r="W19" s="368">
        <v>50</v>
      </c>
      <c r="X19" s="368">
        <f>SUM($W$3:W19)</f>
        <v>850</v>
      </c>
      <c r="Z19" s="368">
        <v>170</v>
      </c>
    </row>
    <row r="20" spans="1:26">
      <c r="A20" s="368">
        <v>9</v>
      </c>
      <c r="B20" s="368">
        <v>26</v>
      </c>
      <c r="C20" s="368">
        <v>117</v>
      </c>
      <c r="D20" s="368">
        <f>SUM(C$12:$C20)</f>
        <v>585</v>
      </c>
      <c r="F20" s="368">
        <v>19</v>
      </c>
      <c r="U20" s="368">
        <v>18</v>
      </c>
      <c r="V20" s="368">
        <v>135</v>
      </c>
      <c r="W20" s="368">
        <v>50</v>
      </c>
      <c r="X20" s="368">
        <f>SUM($W$3:W20)</f>
        <v>900</v>
      </c>
      <c r="Z20" s="368">
        <v>180</v>
      </c>
    </row>
    <row r="21" spans="1:26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F21" s="368">
        <v>20</v>
      </c>
      <c r="G21" s="368" t="s">
        <v>701</v>
      </c>
      <c r="H21" s="382">
        <v>500</v>
      </c>
      <c r="I21" s="382">
        <v>0</v>
      </c>
      <c r="J21" s="407">
        <v>50</v>
      </c>
      <c r="K21" s="410">
        <f t="shared" si="0"/>
        <v>0</v>
      </c>
      <c r="L21" s="408">
        <v>1</v>
      </c>
      <c r="M21" s="409">
        <f>L21*H21</f>
        <v>500</v>
      </c>
      <c r="N21" s="414">
        <f>M21/J21</f>
        <v>10</v>
      </c>
      <c r="U21" s="368">
        <v>19</v>
      </c>
      <c r="V21" s="368">
        <v>140</v>
      </c>
      <c r="W21" s="368">
        <v>50</v>
      </c>
      <c r="X21" s="368">
        <f>SUM($W$3:W21)</f>
        <v>950</v>
      </c>
      <c r="Z21" s="368">
        <v>190</v>
      </c>
    </row>
    <row r="22" spans="1:26">
      <c r="C22" s="371">
        <f>SUM(C12:C21)</f>
        <v>715</v>
      </c>
      <c r="K22" s="416">
        <f>SUM(K2:K21)</f>
        <v>1015000</v>
      </c>
      <c r="U22" s="368">
        <v>20</v>
      </c>
      <c r="V22" s="368">
        <v>145</v>
      </c>
      <c r="W22" s="368">
        <v>50</v>
      </c>
      <c r="X22" s="368">
        <f>SUM($W$3:W22)</f>
        <v>1000</v>
      </c>
      <c r="Z22" s="368">
        <v>200</v>
      </c>
    </row>
    <row r="23" spans="1:26">
      <c r="U23" s="368">
        <v>21</v>
      </c>
      <c r="V23" s="368">
        <v>150</v>
      </c>
      <c r="W23" s="368">
        <v>50</v>
      </c>
      <c r="X23" s="368">
        <f>SUM($W$3:W23)</f>
        <v>1050</v>
      </c>
      <c r="Z23" s="368">
        <v>210</v>
      </c>
    </row>
    <row r="24" spans="1:26">
      <c r="A24" s="398" t="s">
        <v>2454</v>
      </c>
      <c r="U24" s="368">
        <v>22</v>
      </c>
      <c r="V24" s="368">
        <v>155</v>
      </c>
      <c r="W24" s="368">
        <v>50</v>
      </c>
      <c r="X24" s="368">
        <f>SUM($W$3:W24)</f>
        <v>1100</v>
      </c>
      <c r="Z24" s="368">
        <v>220</v>
      </c>
    </row>
    <row r="25" spans="1:26">
      <c r="A25" s="374" t="s">
        <v>2503</v>
      </c>
      <c r="B25" s="374" t="s">
        <v>2511</v>
      </c>
      <c r="C25" s="374" t="s">
        <v>2504</v>
      </c>
      <c r="D25" s="374" t="s">
        <v>2597</v>
      </c>
      <c r="G25" s="445" t="s">
        <v>2496</v>
      </c>
      <c r="H25" s="446">
        <v>750</v>
      </c>
      <c r="I25" s="446">
        <v>5</v>
      </c>
      <c r="J25" s="447">
        <v>5000</v>
      </c>
      <c r="K25" s="448">
        <v>0</v>
      </c>
      <c r="L25" s="449">
        <v>200</v>
      </c>
      <c r="M25" s="450">
        <f>L25*H25</f>
        <v>150000</v>
      </c>
      <c r="N25" s="451">
        <f>M25/J25</f>
        <v>30</v>
      </c>
      <c r="U25" s="368">
        <v>23</v>
      </c>
      <c r="V25" s="368">
        <v>160</v>
      </c>
      <c r="W25" s="368">
        <v>50</v>
      </c>
      <c r="X25" s="368">
        <f>SUM($W$3:W25)</f>
        <v>1150</v>
      </c>
      <c r="Z25" s="368">
        <v>230</v>
      </c>
    </row>
    <row r="26" spans="1:26">
      <c r="A26" s="375" t="s">
        <v>2505</v>
      </c>
      <c r="B26" s="375">
        <v>31</v>
      </c>
      <c r="C26" s="397">
        <f>X33</f>
        <v>1550</v>
      </c>
      <c r="D26" s="376">
        <f t="shared" ref="D26:D32" si="3">C26*2</f>
        <v>3100</v>
      </c>
      <c r="E26" s="368" t="s">
        <v>2548</v>
      </c>
      <c r="G26" s="445" t="s">
        <v>2497</v>
      </c>
      <c r="H26" s="446">
        <v>750</v>
      </c>
      <c r="I26" s="446">
        <v>5</v>
      </c>
      <c r="J26" s="447">
        <v>5000</v>
      </c>
      <c r="K26" s="448">
        <v>0</v>
      </c>
      <c r="L26" s="449">
        <v>200</v>
      </c>
      <c r="M26" s="450">
        <f>L26*H26</f>
        <v>150000</v>
      </c>
      <c r="N26" s="451">
        <f>M26/J26</f>
        <v>30</v>
      </c>
      <c r="U26" s="368">
        <v>24</v>
      </c>
      <c r="V26" s="368">
        <v>165</v>
      </c>
      <c r="W26" s="368">
        <v>50</v>
      </c>
      <c r="X26" s="368">
        <f>SUM($W$3:W26)</f>
        <v>1200</v>
      </c>
      <c r="Z26" s="368">
        <v>240</v>
      </c>
    </row>
    <row r="27" spans="1:26">
      <c r="B27" s="368">
        <v>51</v>
      </c>
      <c r="C27" s="397">
        <f>X53</f>
        <v>2550</v>
      </c>
      <c r="D27" s="376">
        <f t="shared" si="3"/>
        <v>5100</v>
      </c>
      <c r="E27" s="368" t="s">
        <v>2560</v>
      </c>
      <c r="G27" s="445" t="s">
        <v>318</v>
      </c>
      <c r="H27" s="446">
        <v>5000</v>
      </c>
      <c r="I27" s="446">
        <v>0</v>
      </c>
      <c r="J27" s="452">
        <v>250</v>
      </c>
      <c r="K27" s="453">
        <f>J27*I27</f>
        <v>0</v>
      </c>
      <c r="L27" s="449">
        <v>0.5</v>
      </c>
      <c r="M27" s="450">
        <f>L27*H27</f>
        <v>2500</v>
      </c>
      <c r="N27" s="451">
        <f>M27/J27</f>
        <v>10</v>
      </c>
      <c r="U27" s="368">
        <v>25</v>
      </c>
      <c r="V27" s="368">
        <v>170</v>
      </c>
      <c r="W27" s="368">
        <v>50</v>
      </c>
      <c r="X27" s="368">
        <f>SUM($W$3:W27)</f>
        <v>1250</v>
      </c>
      <c r="Z27" s="368">
        <v>250</v>
      </c>
    </row>
    <row r="28" spans="1:26">
      <c r="A28" s="375" t="s">
        <v>2506</v>
      </c>
      <c r="B28" s="375">
        <v>71</v>
      </c>
      <c r="C28" s="397">
        <f>X73</f>
        <v>3550</v>
      </c>
      <c r="D28" s="376">
        <f t="shared" si="3"/>
        <v>7100</v>
      </c>
      <c r="E28" s="368" t="s">
        <v>2549</v>
      </c>
      <c r="G28" s="445" t="s">
        <v>319</v>
      </c>
      <c r="H28" s="446">
        <v>5000</v>
      </c>
      <c r="I28" s="446">
        <v>0</v>
      </c>
      <c r="J28" s="452">
        <v>250</v>
      </c>
      <c r="K28" s="453">
        <f>J28*I28</f>
        <v>0</v>
      </c>
      <c r="L28" s="449">
        <v>0.5</v>
      </c>
      <c r="M28" s="450">
        <f>L28*H28</f>
        <v>2500</v>
      </c>
      <c r="N28" s="451">
        <f>M28/J28</f>
        <v>10</v>
      </c>
      <c r="U28" s="368">
        <v>26</v>
      </c>
      <c r="V28" s="368">
        <v>175</v>
      </c>
      <c r="W28" s="368">
        <v>50</v>
      </c>
      <c r="X28" s="368">
        <f>SUM($W$3:W28)</f>
        <v>1300</v>
      </c>
      <c r="Z28" s="368">
        <v>260</v>
      </c>
    </row>
    <row r="29" spans="1:26">
      <c r="A29" s="375" t="s">
        <v>2612</v>
      </c>
      <c r="B29" s="375">
        <v>91</v>
      </c>
      <c r="C29" s="397">
        <f>X93</f>
        <v>4550</v>
      </c>
      <c r="D29" s="376">
        <f t="shared" si="3"/>
        <v>9100</v>
      </c>
      <c r="E29" s="368" t="s">
        <v>2613</v>
      </c>
      <c r="U29" s="368">
        <v>27</v>
      </c>
      <c r="V29" s="368">
        <v>180</v>
      </c>
      <c r="W29" s="368">
        <v>50</v>
      </c>
      <c r="X29" s="368">
        <f>SUM($W$3:W29)</f>
        <v>1350</v>
      </c>
      <c r="Z29" s="368">
        <v>270</v>
      </c>
    </row>
    <row r="30" spans="1:26">
      <c r="A30" s="375" t="s">
        <v>2507</v>
      </c>
      <c r="B30" s="375">
        <v>111</v>
      </c>
      <c r="C30" s="397">
        <f>X113</f>
        <v>5550</v>
      </c>
      <c r="D30" s="376">
        <f t="shared" si="3"/>
        <v>11100</v>
      </c>
      <c r="E30" s="368" t="s">
        <v>2550</v>
      </c>
      <c r="U30" s="368">
        <v>28</v>
      </c>
      <c r="V30" s="368">
        <v>185</v>
      </c>
      <c r="W30" s="368">
        <v>50</v>
      </c>
      <c r="X30" s="368">
        <f>SUM($W$3:W30)</f>
        <v>1400</v>
      </c>
      <c r="Z30" s="368">
        <v>280</v>
      </c>
    </row>
    <row r="31" spans="1:26">
      <c r="A31" s="375" t="s">
        <v>2508</v>
      </c>
      <c r="B31" s="375">
        <v>151</v>
      </c>
      <c r="C31" s="397">
        <f>X153</f>
        <v>7550</v>
      </c>
      <c r="D31" s="376">
        <f t="shared" si="3"/>
        <v>15100</v>
      </c>
      <c r="E31" s="368" t="s">
        <v>2551</v>
      </c>
      <c r="I31" s="368">
        <v>2454</v>
      </c>
      <c r="U31" s="368">
        <v>29</v>
      </c>
      <c r="V31" s="368">
        <v>190</v>
      </c>
      <c r="W31" s="368">
        <v>50</v>
      </c>
      <c r="X31" s="368">
        <f>SUM($W$3:W31)</f>
        <v>1450</v>
      </c>
      <c r="Z31" s="368">
        <v>290</v>
      </c>
    </row>
    <row r="32" spans="1:26">
      <c r="A32" s="375" t="s">
        <v>2509</v>
      </c>
      <c r="B32" s="375">
        <v>216</v>
      </c>
      <c r="C32" s="397">
        <f>X218</f>
        <v>10800</v>
      </c>
      <c r="D32" s="376">
        <f t="shared" si="3"/>
        <v>21600</v>
      </c>
      <c r="E32" s="368" t="s">
        <v>2552</v>
      </c>
      <c r="I32" s="368">
        <v>33</v>
      </c>
      <c r="J32" s="368">
        <v>37</v>
      </c>
      <c r="U32" s="368">
        <v>30</v>
      </c>
      <c r="V32" s="368">
        <v>195</v>
      </c>
      <c r="W32" s="368">
        <v>50</v>
      </c>
      <c r="X32" s="368">
        <f>SUM($W$3:W32)</f>
        <v>1500</v>
      </c>
      <c r="Z32" s="368">
        <v>300</v>
      </c>
    </row>
    <row r="33" spans="1:26">
      <c r="A33" s="398" t="s">
        <v>2455</v>
      </c>
      <c r="U33" s="403">
        <v>31</v>
      </c>
      <c r="V33" s="403">
        <v>200</v>
      </c>
      <c r="W33" s="368">
        <v>50</v>
      </c>
      <c r="X33" s="403">
        <f>SUM($W$3:W33)</f>
        <v>1550</v>
      </c>
      <c r="Y33" s="375" t="s">
        <v>2505</v>
      </c>
      <c r="Z33" s="396">
        <v>310</v>
      </c>
    </row>
    <row r="34" spans="1:26">
      <c r="A34" s="377" t="s">
        <v>2475</v>
      </c>
      <c r="B34" s="377" t="s">
        <v>2476</v>
      </c>
      <c r="C34" s="377" t="s">
        <v>2477</v>
      </c>
      <c r="D34" s="403" t="s">
        <v>2493</v>
      </c>
      <c r="E34" s="378" t="s">
        <v>701</v>
      </c>
      <c r="F34" s="379" t="s">
        <v>1151</v>
      </c>
      <c r="G34" s="380" t="s">
        <v>425</v>
      </c>
      <c r="H34" s="377" t="s">
        <v>2478</v>
      </c>
      <c r="I34" s="377" t="s">
        <v>2479</v>
      </c>
      <c r="J34" s="377" t="s">
        <v>2480</v>
      </c>
      <c r="K34" s="377" t="s">
        <v>2481</v>
      </c>
      <c r="L34" s="377" t="s">
        <v>2482</v>
      </c>
      <c r="N34" s="381"/>
      <c r="O34" s="463" t="s">
        <v>2600</v>
      </c>
      <c r="P34" s="464" t="s">
        <v>2598</v>
      </c>
      <c r="Q34" s="464" t="s">
        <v>2611</v>
      </c>
      <c r="R34" s="463" t="s">
        <v>2601</v>
      </c>
      <c r="S34" s="463" t="s">
        <v>2596</v>
      </c>
      <c r="T34" s="381" t="s">
        <v>2599</v>
      </c>
      <c r="U34" s="368">
        <v>32</v>
      </c>
      <c r="V34" s="368">
        <v>205</v>
      </c>
      <c r="W34" s="368">
        <v>50</v>
      </c>
      <c r="X34" s="368">
        <f>SUM($W$3:W34)</f>
        <v>1600</v>
      </c>
      <c r="Z34" s="368">
        <v>320</v>
      </c>
    </row>
    <row r="35" spans="1:26">
      <c r="B35" s="368" t="s">
        <v>317</v>
      </c>
      <c r="C35" s="368" t="s">
        <v>701</v>
      </c>
      <c r="E35" s="382"/>
      <c r="F35" s="383"/>
      <c r="G35" s="384">
        <f>250000/2</f>
        <v>125000</v>
      </c>
      <c r="H35" s="368">
        <v>59000</v>
      </c>
      <c r="J35" s="368">
        <f>H35/G35</f>
        <v>0.47199999999999998</v>
      </c>
      <c r="K35" s="385">
        <f>G35/H35</f>
        <v>2.1186440677966103</v>
      </c>
      <c r="L35" s="386">
        <f>K35/K$35</f>
        <v>1</v>
      </c>
      <c r="N35" s="465" t="s">
        <v>2543</v>
      </c>
      <c r="O35" s="466">
        <v>10500</v>
      </c>
      <c r="P35" s="466">
        <v>10500</v>
      </c>
      <c r="Q35" s="466">
        <v>10500</v>
      </c>
      <c r="R35" s="466">
        <v>10500</v>
      </c>
      <c r="S35" s="466">
        <v>10500</v>
      </c>
      <c r="T35" s="466">
        <v>10500</v>
      </c>
      <c r="U35" s="368">
        <v>33</v>
      </c>
      <c r="V35" s="368">
        <v>210</v>
      </c>
      <c r="W35" s="368">
        <v>50</v>
      </c>
      <c r="X35" s="368">
        <f>SUM($W$3:W35)</f>
        <v>1650</v>
      </c>
      <c r="Z35" s="368">
        <v>330</v>
      </c>
    </row>
    <row r="36" spans="1:26">
      <c r="G36" s="368">
        <v>600000</v>
      </c>
      <c r="H36" s="368">
        <v>33000</v>
      </c>
      <c r="J36" s="368">
        <f>H36/G36</f>
        <v>5.5E-2</v>
      </c>
      <c r="K36" s="385">
        <f>G36/H36</f>
        <v>18.181818181818183</v>
      </c>
      <c r="L36" s="386">
        <f>K36/K$35</f>
        <v>8.581818181818182</v>
      </c>
      <c r="N36" s="465" t="s">
        <v>2544</v>
      </c>
      <c r="O36" s="466">
        <v>10725</v>
      </c>
      <c r="P36" s="466">
        <v>10725</v>
      </c>
      <c r="Q36" s="466">
        <v>10725</v>
      </c>
      <c r="R36" s="466">
        <v>10725</v>
      </c>
      <c r="S36" s="466">
        <v>10725</v>
      </c>
      <c r="T36" s="466">
        <v>10725</v>
      </c>
      <c r="U36" s="368">
        <v>34</v>
      </c>
      <c r="V36" s="368">
        <v>215</v>
      </c>
      <c r="W36" s="368">
        <v>50</v>
      </c>
      <c r="X36" s="368">
        <f>SUM($W$3:W36)</f>
        <v>1700</v>
      </c>
      <c r="Z36" s="368">
        <v>340</v>
      </c>
    </row>
    <row r="37" spans="1:26">
      <c r="A37" s="388" t="s">
        <v>2585</v>
      </c>
      <c r="B37" s="389" t="s">
        <v>2572</v>
      </c>
      <c r="C37" s="388" t="s">
        <v>2576</v>
      </c>
      <c r="D37" s="388" t="s">
        <v>2577</v>
      </c>
      <c r="E37" s="388" t="s">
        <v>669</v>
      </c>
      <c r="F37" s="388" t="s">
        <v>2578</v>
      </c>
      <c r="G37" s="390" t="s">
        <v>2579</v>
      </c>
      <c r="H37" s="391" t="s">
        <v>2580</v>
      </c>
      <c r="I37" s="391" t="s">
        <v>2581</v>
      </c>
      <c r="J37" s="392" t="s">
        <v>2582</v>
      </c>
      <c r="K37" s="388" t="s">
        <v>2583</v>
      </c>
      <c r="L37" s="388" t="s">
        <v>2584</v>
      </c>
      <c r="N37" s="381" t="s">
        <v>2545</v>
      </c>
      <c r="O37" s="382">
        <f>D26</f>
        <v>3100</v>
      </c>
      <c r="P37" s="384">
        <f>D28</f>
        <v>7100</v>
      </c>
      <c r="Q37" s="382">
        <f>D29</f>
        <v>9100</v>
      </c>
      <c r="R37" s="384">
        <f>D30</f>
        <v>11100</v>
      </c>
      <c r="S37" s="384">
        <f>D31</f>
        <v>15100</v>
      </c>
      <c r="T37" s="471">
        <f>D32</f>
        <v>21600</v>
      </c>
      <c r="U37" s="368">
        <v>35</v>
      </c>
      <c r="V37" s="368">
        <v>220</v>
      </c>
      <c r="W37" s="368">
        <v>50</v>
      </c>
      <c r="X37" s="368">
        <f>SUM($W$3:W37)</f>
        <v>1750</v>
      </c>
      <c r="Z37" s="368">
        <v>350</v>
      </c>
    </row>
    <row r="38" spans="1:26">
      <c r="A38" s="368" t="s">
        <v>2483</v>
      </c>
      <c r="B38" s="419" t="s">
        <v>2610</v>
      </c>
      <c r="C38" s="419" t="s">
        <v>2586</v>
      </c>
      <c r="D38" s="457">
        <v>2000</v>
      </c>
      <c r="E38" s="424">
        <v>0</v>
      </c>
      <c r="F38" s="425">
        <v>100000</v>
      </c>
      <c r="G38" s="455">
        <f>(F38*3/4)+E38+(D38*20)</f>
        <v>115000</v>
      </c>
      <c r="H38" s="427">
        <v>5500</v>
      </c>
      <c r="I38" s="454">
        <f t="shared" ref="I38:I42" si="4">H38/10</f>
        <v>550</v>
      </c>
      <c r="J38" s="429">
        <f t="shared" ref="J38:J46" si="5">H38/G38</f>
        <v>4.7826086956521741E-2</v>
      </c>
      <c r="K38" s="429">
        <f t="shared" ref="K38:K46" si="6">G38/H38</f>
        <v>20.90909090909091</v>
      </c>
      <c r="L38" s="430">
        <f t="shared" ref="L38:L46" si="7">K38/K$35</f>
        <v>9.8690909090909091</v>
      </c>
      <c r="N38" s="381" t="s">
        <v>2564</v>
      </c>
      <c r="O38" s="472">
        <f t="shared" ref="O38" si="8">SUM(O35:O37)</f>
        <v>24325</v>
      </c>
      <c r="P38" s="472">
        <f>SUM(P35:P37)</f>
        <v>28325</v>
      </c>
      <c r="Q38" s="472">
        <f>SUM(Q35:Q37)</f>
        <v>30325</v>
      </c>
      <c r="R38" s="472">
        <f t="shared" ref="R38:T38" si="9">SUM(R35:R37)</f>
        <v>32325</v>
      </c>
      <c r="S38" s="472">
        <f t="shared" si="9"/>
        <v>36325</v>
      </c>
      <c r="T38" s="472">
        <f t="shared" si="9"/>
        <v>42825</v>
      </c>
      <c r="U38" s="368">
        <v>36</v>
      </c>
      <c r="V38" s="368">
        <v>225</v>
      </c>
      <c r="W38" s="368">
        <v>50</v>
      </c>
      <c r="X38" s="368">
        <f>SUM($W$3:W38)</f>
        <v>1800</v>
      </c>
      <c r="Z38" s="368">
        <v>360</v>
      </c>
    </row>
    <row r="39" spans="1:26">
      <c r="A39" s="368" t="s">
        <v>2483</v>
      </c>
      <c r="B39" s="419" t="s">
        <v>2603</v>
      </c>
      <c r="C39" s="419" t="s">
        <v>2587</v>
      </c>
      <c r="D39" s="457">
        <v>8500</v>
      </c>
      <c r="E39" s="424">
        <v>0</v>
      </c>
      <c r="F39" s="425">
        <v>600</v>
      </c>
      <c r="G39" s="455">
        <f>F39*100+E39+(D39*20)</f>
        <v>230000</v>
      </c>
      <c r="H39" s="427">
        <v>11000</v>
      </c>
      <c r="I39" s="454">
        <f t="shared" si="4"/>
        <v>1100</v>
      </c>
      <c r="J39" s="429">
        <f t="shared" si="5"/>
        <v>4.7826086956521741E-2</v>
      </c>
      <c r="K39" s="429">
        <f t="shared" si="6"/>
        <v>20.90909090909091</v>
      </c>
      <c r="L39" s="430">
        <f t="shared" si="7"/>
        <v>9.8690909090909091</v>
      </c>
      <c r="N39" s="469"/>
      <c r="O39" s="467"/>
      <c r="P39" s="467"/>
      <c r="Q39" s="467"/>
      <c r="R39" s="467"/>
      <c r="S39" s="467"/>
      <c r="T39" s="467"/>
      <c r="U39" s="368">
        <v>37</v>
      </c>
      <c r="V39" s="368">
        <v>230</v>
      </c>
      <c r="W39" s="368">
        <v>50</v>
      </c>
      <c r="X39" s="368">
        <f>SUM($W$3:W39)</f>
        <v>1850</v>
      </c>
      <c r="Z39" s="368">
        <v>370</v>
      </c>
    </row>
    <row r="40" spans="1:26">
      <c r="A40" s="368" t="s">
        <v>2483</v>
      </c>
      <c r="B40" s="419" t="s">
        <v>2603</v>
      </c>
      <c r="C40" s="419" t="s">
        <v>2588</v>
      </c>
      <c r="D40" s="457">
        <v>8500</v>
      </c>
      <c r="E40" s="424">
        <v>0</v>
      </c>
      <c r="F40" s="425">
        <v>600</v>
      </c>
      <c r="G40" s="455">
        <f>F40*100+E40+(D40*20)</f>
        <v>230000</v>
      </c>
      <c r="H40" s="427">
        <v>11000</v>
      </c>
      <c r="I40" s="454">
        <f t="shared" si="4"/>
        <v>1100</v>
      </c>
      <c r="J40" s="429">
        <f t="shared" si="5"/>
        <v>4.7826086956521741E-2</v>
      </c>
      <c r="K40" s="429">
        <f t="shared" si="6"/>
        <v>20.90909090909091</v>
      </c>
      <c r="L40" s="430">
        <f t="shared" si="7"/>
        <v>9.8690909090909091</v>
      </c>
      <c r="N40" s="468" t="s">
        <v>2566</v>
      </c>
      <c r="O40" s="470">
        <f t="shared" ref="O40:T40" si="10">O38/15</f>
        <v>1621.6666666666667</v>
      </c>
      <c r="P40" s="470">
        <f t="shared" si="10"/>
        <v>1888.3333333333333</v>
      </c>
      <c r="Q40" s="470">
        <f t="shared" si="10"/>
        <v>2021.6666666666667</v>
      </c>
      <c r="R40" s="470">
        <f t="shared" si="10"/>
        <v>2155</v>
      </c>
      <c r="S40" s="470">
        <f t="shared" si="10"/>
        <v>2421.6666666666665</v>
      </c>
      <c r="T40" s="470">
        <f t="shared" si="10"/>
        <v>2855</v>
      </c>
      <c r="U40" s="368">
        <v>38</v>
      </c>
      <c r="V40" s="368">
        <v>235</v>
      </c>
      <c r="W40" s="368">
        <v>50</v>
      </c>
      <c r="X40" s="368">
        <f>SUM($W$3:W40)</f>
        <v>1900</v>
      </c>
      <c r="Z40" s="368">
        <v>380</v>
      </c>
    </row>
    <row r="41" spans="1:26">
      <c r="A41" s="368" t="s">
        <v>2483</v>
      </c>
      <c r="B41" s="419" t="s">
        <v>2603</v>
      </c>
      <c r="C41" s="419" t="s">
        <v>2589</v>
      </c>
      <c r="D41" s="473">
        <v>25000</v>
      </c>
      <c r="E41" s="424">
        <v>0</v>
      </c>
      <c r="F41" s="432">
        <v>1400</v>
      </c>
      <c r="G41" s="456">
        <f>F41*150+E41+(D41*20)</f>
        <v>710000</v>
      </c>
      <c r="H41" s="427">
        <v>33000</v>
      </c>
      <c r="I41" s="454">
        <f t="shared" si="4"/>
        <v>3300</v>
      </c>
      <c r="J41" s="429">
        <f t="shared" si="5"/>
        <v>4.647887323943662E-2</v>
      </c>
      <c r="K41" s="429">
        <f t="shared" si="6"/>
        <v>21.515151515151516</v>
      </c>
      <c r="L41" s="430">
        <f t="shared" si="7"/>
        <v>10.155151515151514</v>
      </c>
      <c r="N41" s="385"/>
      <c r="O41" s="413"/>
      <c r="P41" s="413"/>
      <c r="Q41" s="413"/>
      <c r="R41" s="413"/>
      <c r="S41" s="413"/>
      <c r="U41" s="368">
        <v>39</v>
      </c>
      <c r="V41" s="368">
        <v>240</v>
      </c>
      <c r="W41" s="368">
        <v>50</v>
      </c>
      <c r="X41" s="368">
        <f>SUM($W$3:W41)</f>
        <v>1950</v>
      </c>
      <c r="Z41" s="368">
        <v>390</v>
      </c>
    </row>
    <row r="42" spans="1:26">
      <c r="A42" s="368" t="s">
        <v>2483</v>
      </c>
      <c r="B42" s="419" t="s">
        <v>2603</v>
      </c>
      <c r="C42" s="419" t="s">
        <v>2590</v>
      </c>
      <c r="D42" s="473">
        <v>25000</v>
      </c>
      <c r="E42" s="424">
        <v>0</v>
      </c>
      <c r="F42" s="425">
        <v>1400</v>
      </c>
      <c r="G42" s="455">
        <f>F42*150+E42+(D42*20)</f>
        <v>710000</v>
      </c>
      <c r="H42" s="427">
        <v>33000</v>
      </c>
      <c r="I42" s="454">
        <f t="shared" si="4"/>
        <v>3300</v>
      </c>
      <c r="J42" s="429">
        <f t="shared" si="5"/>
        <v>4.647887323943662E-2</v>
      </c>
      <c r="K42" s="429">
        <f t="shared" si="6"/>
        <v>21.515151515151516</v>
      </c>
      <c r="L42" s="430">
        <f t="shared" si="7"/>
        <v>10.155151515151514</v>
      </c>
      <c r="M42" s="368">
        <v>20</v>
      </c>
      <c r="N42" s="368" t="s">
        <v>2565</v>
      </c>
      <c r="O42" s="458">
        <f t="shared" ref="O42:T42" si="11">O40*$M42</f>
        <v>32433.333333333336</v>
      </c>
      <c r="P42" s="458">
        <f t="shared" si="11"/>
        <v>37766.666666666664</v>
      </c>
      <c r="Q42" s="458">
        <f t="shared" si="11"/>
        <v>40433.333333333336</v>
      </c>
      <c r="R42" s="458">
        <f t="shared" si="11"/>
        <v>43100</v>
      </c>
      <c r="S42" s="458">
        <f t="shared" si="11"/>
        <v>48433.333333333328</v>
      </c>
      <c r="T42" s="458">
        <f t="shared" si="11"/>
        <v>57100</v>
      </c>
      <c r="U42" s="368">
        <v>40</v>
      </c>
      <c r="V42" s="368">
        <v>245</v>
      </c>
      <c r="W42" s="368">
        <v>50</v>
      </c>
      <c r="X42" s="368">
        <f>SUM($W$3:W42)</f>
        <v>2000</v>
      </c>
      <c r="Z42" s="368">
        <v>400</v>
      </c>
    </row>
    <row r="43" spans="1:26">
      <c r="A43" s="368" t="s">
        <v>2483</v>
      </c>
      <c r="B43" s="419" t="s">
        <v>2603</v>
      </c>
      <c r="C43" s="419" t="s">
        <v>2604</v>
      </c>
      <c r="D43" s="473">
        <v>20000</v>
      </c>
      <c r="E43" s="424">
        <v>0</v>
      </c>
      <c r="F43" s="432">
        <v>350</v>
      </c>
      <c r="G43" s="456">
        <f>F43*850+E43+(D43*20)</f>
        <v>697500</v>
      </c>
      <c r="H43" s="427">
        <v>33000</v>
      </c>
      <c r="I43" s="454">
        <f>H43/10</f>
        <v>3300</v>
      </c>
      <c r="J43" s="429">
        <f t="shared" si="5"/>
        <v>4.7311827956989246E-2</v>
      </c>
      <c r="K43" s="429">
        <f t="shared" si="6"/>
        <v>21.136363636363637</v>
      </c>
      <c r="L43" s="430">
        <f t="shared" si="7"/>
        <v>9.9763636363636365</v>
      </c>
      <c r="O43" s="413"/>
      <c r="P43" s="413"/>
      <c r="Q43" s="413"/>
      <c r="R43" s="413"/>
      <c r="S43" s="413"/>
      <c r="U43" s="368">
        <v>41</v>
      </c>
      <c r="V43" s="368">
        <v>250</v>
      </c>
      <c r="W43" s="368">
        <v>50</v>
      </c>
      <c r="X43" s="368">
        <f>SUM($W$3:W43)</f>
        <v>2050</v>
      </c>
      <c r="Z43" s="368">
        <v>410</v>
      </c>
    </row>
    <row r="44" spans="1:26">
      <c r="A44" s="368" t="s">
        <v>2483</v>
      </c>
      <c r="B44" s="419" t="s">
        <v>2603</v>
      </c>
      <c r="C44" s="419" t="s">
        <v>2605</v>
      </c>
      <c r="D44" s="473">
        <v>20000</v>
      </c>
      <c r="E44" s="424">
        <v>0</v>
      </c>
      <c r="F44" s="432">
        <v>500</v>
      </c>
      <c r="G44" s="456">
        <f>F44*600+E44+(D44*20)</f>
        <v>700000</v>
      </c>
      <c r="H44" s="427">
        <v>33000</v>
      </c>
      <c r="I44" s="454">
        <f>H44/10</f>
        <v>3300</v>
      </c>
      <c r="J44" s="429">
        <f t="shared" si="5"/>
        <v>4.7142857142857146E-2</v>
      </c>
      <c r="K44" s="429">
        <f t="shared" si="6"/>
        <v>21.212121212121211</v>
      </c>
      <c r="L44" s="430">
        <f t="shared" si="7"/>
        <v>10.012121212121212</v>
      </c>
      <c r="M44" s="368" t="s">
        <v>2567</v>
      </c>
      <c r="N44" s="394">
        <v>50</v>
      </c>
      <c r="O44" s="413">
        <f t="shared" ref="O44:P47" si="12">O$38*$N44</f>
        <v>1216250</v>
      </c>
      <c r="P44" s="413">
        <f t="shared" si="12"/>
        <v>1416250</v>
      </c>
      <c r="Q44" s="413">
        <f t="shared" ref="Q44:S47" si="13">R$38*$N44</f>
        <v>1616250</v>
      </c>
      <c r="R44" s="413">
        <f t="shared" si="13"/>
        <v>1816250</v>
      </c>
      <c r="S44" s="413">
        <f t="shared" si="13"/>
        <v>2141250</v>
      </c>
      <c r="U44" s="368">
        <v>42</v>
      </c>
      <c r="V44" s="368">
        <v>255</v>
      </c>
      <c r="W44" s="368">
        <v>50</v>
      </c>
      <c r="X44" s="368">
        <f>SUM($W$3:W44)</f>
        <v>2100</v>
      </c>
      <c r="Z44" s="368">
        <v>420</v>
      </c>
    </row>
    <row r="45" spans="1:26">
      <c r="A45" s="368" t="s">
        <v>2483</v>
      </c>
      <c r="B45" s="419" t="s">
        <v>2603</v>
      </c>
      <c r="C45" s="419" t="s">
        <v>2586</v>
      </c>
      <c r="D45" s="473">
        <v>20000</v>
      </c>
      <c r="E45" s="424">
        <v>0</v>
      </c>
      <c r="F45" s="425">
        <v>400000</v>
      </c>
      <c r="G45" s="455">
        <f>(F45*3/4)+E45+(D45*20)</f>
        <v>700000</v>
      </c>
      <c r="H45" s="427">
        <v>33000</v>
      </c>
      <c r="I45" s="454">
        <f>H45/10</f>
        <v>3300</v>
      </c>
      <c r="J45" s="429">
        <f t="shared" si="5"/>
        <v>4.7142857142857146E-2</v>
      </c>
      <c r="K45" s="429">
        <f t="shared" si="6"/>
        <v>21.212121212121211</v>
      </c>
      <c r="L45" s="430">
        <f t="shared" si="7"/>
        <v>10.012121212121212</v>
      </c>
      <c r="N45" s="368">
        <v>30</v>
      </c>
      <c r="O45" s="413">
        <f t="shared" si="12"/>
        <v>729750</v>
      </c>
      <c r="P45" s="413">
        <f t="shared" si="12"/>
        <v>849750</v>
      </c>
      <c r="Q45" s="413">
        <f t="shared" si="13"/>
        <v>969750</v>
      </c>
      <c r="R45" s="413">
        <f t="shared" si="13"/>
        <v>1089750</v>
      </c>
      <c r="S45" s="413">
        <f t="shared" si="13"/>
        <v>1284750</v>
      </c>
      <c r="U45" s="368">
        <v>43</v>
      </c>
      <c r="V45" s="368">
        <v>260</v>
      </c>
      <c r="W45" s="368">
        <v>50</v>
      </c>
      <c r="X45" s="368">
        <f>SUM($W$3:W45)</f>
        <v>2150</v>
      </c>
      <c r="Z45" s="368">
        <v>430</v>
      </c>
    </row>
    <row r="46" spans="1:26">
      <c r="A46" s="368" t="s">
        <v>2483</v>
      </c>
      <c r="B46" s="419" t="s">
        <v>2603</v>
      </c>
      <c r="C46" s="419" t="s">
        <v>2606</v>
      </c>
      <c r="D46" s="473">
        <v>25000</v>
      </c>
      <c r="E46" s="424">
        <v>0</v>
      </c>
      <c r="F46" s="425">
        <v>1000</v>
      </c>
      <c r="G46" s="455">
        <f>(F46*200)+E46+(D46*20)</f>
        <v>700000</v>
      </c>
      <c r="H46" s="427">
        <v>33000</v>
      </c>
      <c r="I46" s="454">
        <f>H46/10</f>
        <v>3300</v>
      </c>
      <c r="J46" s="429">
        <f t="shared" si="5"/>
        <v>4.7142857142857146E-2</v>
      </c>
      <c r="K46" s="429">
        <f t="shared" si="6"/>
        <v>21.212121212121211</v>
      </c>
      <c r="L46" s="430">
        <f t="shared" si="7"/>
        <v>10.012121212121212</v>
      </c>
      <c r="N46" s="368">
        <v>25</v>
      </c>
      <c r="O46" s="413">
        <f t="shared" si="12"/>
        <v>608125</v>
      </c>
      <c r="P46" s="413">
        <f t="shared" si="12"/>
        <v>708125</v>
      </c>
      <c r="Q46" s="413">
        <f t="shared" si="13"/>
        <v>808125</v>
      </c>
      <c r="R46" s="413">
        <f t="shared" si="13"/>
        <v>908125</v>
      </c>
      <c r="S46" s="413">
        <f t="shared" si="13"/>
        <v>1070625</v>
      </c>
      <c r="U46" s="368">
        <v>44</v>
      </c>
      <c r="V46" s="368">
        <v>265</v>
      </c>
      <c r="W46" s="368">
        <v>50</v>
      </c>
      <c r="X46" s="368">
        <f>SUM($W$3:W46)</f>
        <v>2200</v>
      </c>
      <c r="Z46" s="368">
        <v>440</v>
      </c>
    </row>
    <row r="47" spans="1:26">
      <c r="D47" s="418">
        <f>SUM(D39:D46)*5+D38</f>
        <v>762000</v>
      </c>
      <c r="E47" s="382"/>
      <c r="F47" s="382"/>
      <c r="G47" s="434"/>
      <c r="H47" s="460">
        <f>SUM(H39:H46)*5+H38</f>
        <v>1105500</v>
      </c>
      <c r="I47" s="436"/>
      <c r="J47" s="385"/>
      <c r="K47" s="385"/>
      <c r="L47" s="430"/>
      <c r="N47" s="368">
        <v>10</v>
      </c>
      <c r="O47" s="413">
        <f t="shared" si="12"/>
        <v>243250</v>
      </c>
      <c r="P47" s="413">
        <f t="shared" si="12"/>
        <v>283250</v>
      </c>
      <c r="Q47" s="413">
        <f t="shared" si="13"/>
        <v>323250</v>
      </c>
      <c r="R47" s="413">
        <f t="shared" si="13"/>
        <v>363250</v>
      </c>
      <c r="S47" s="413">
        <f t="shared" si="13"/>
        <v>428250</v>
      </c>
      <c r="U47" s="368">
        <v>45</v>
      </c>
      <c r="V47" s="368">
        <v>270</v>
      </c>
      <c r="W47" s="368">
        <v>50</v>
      </c>
      <c r="X47" s="368">
        <f>SUM($W$3:W47)</f>
        <v>2250</v>
      </c>
      <c r="Z47" s="368">
        <v>450</v>
      </c>
    </row>
    <row r="48" spans="1:26">
      <c r="E48" s="382"/>
      <c r="F48" s="382"/>
      <c r="G48" s="434"/>
      <c r="I48" s="436"/>
      <c r="J48" s="385"/>
      <c r="K48" s="385"/>
      <c r="L48" s="430"/>
      <c r="O48" s="372"/>
      <c r="P48" s="372"/>
      <c r="R48" s="372"/>
      <c r="S48" s="372"/>
      <c r="T48" s="372"/>
      <c r="U48" s="368">
        <v>46</v>
      </c>
      <c r="V48" s="368">
        <v>275</v>
      </c>
      <c r="W48" s="368">
        <v>50</v>
      </c>
      <c r="X48" s="368">
        <f>SUM($W$3:W48)</f>
        <v>2300</v>
      </c>
      <c r="Z48" s="368">
        <v>460</v>
      </c>
    </row>
    <row r="49" spans="5:26">
      <c r="O49" s="372"/>
      <c r="P49" s="372"/>
      <c r="R49" s="372"/>
      <c r="S49" s="372"/>
      <c r="T49" s="372"/>
      <c r="U49" s="368">
        <v>47</v>
      </c>
      <c r="V49" s="368">
        <v>280</v>
      </c>
      <c r="W49" s="368">
        <v>50</v>
      </c>
      <c r="X49" s="368">
        <f>SUM($W$3:W49)</f>
        <v>2350</v>
      </c>
      <c r="Z49" s="368">
        <v>470</v>
      </c>
    </row>
    <row r="50" spans="5:26">
      <c r="O50" s="372"/>
      <c r="P50" s="372"/>
      <c r="R50" s="372"/>
      <c r="S50" s="372"/>
      <c r="T50" s="372"/>
      <c r="U50" s="368">
        <v>48</v>
      </c>
      <c r="V50" s="368">
        <v>285</v>
      </c>
      <c r="W50" s="368">
        <v>50</v>
      </c>
      <c r="X50" s="368">
        <f>SUM($W$3:W50)</f>
        <v>2400</v>
      </c>
      <c r="Z50" s="368">
        <v>480</v>
      </c>
    </row>
    <row r="51" spans="5:26">
      <c r="E51" s="382"/>
      <c r="P51" s="373"/>
      <c r="S51" s="370"/>
      <c r="T51" s="370"/>
      <c r="U51" s="368">
        <v>49</v>
      </c>
      <c r="V51" s="368">
        <v>290</v>
      </c>
      <c r="W51" s="368">
        <v>50</v>
      </c>
      <c r="X51" s="368">
        <f>SUM($W$3:W51)</f>
        <v>2450</v>
      </c>
      <c r="Z51" s="368">
        <v>490</v>
      </c>
    </row>
    <row r="52" spans="5:26">
      <c r="F52" s="382"/>
      <c r="G52" s="459"/>
      <c r="H52" s="435"/>
      <c r="I52" s="436"/>
      <c r="J52" s="385"/>
      <c r="K52" s="385"/>
      <c r="L52" s="430"/>
      <c r="O52" s="401"/>
      <c r="P52" s="401"/>
      <c r="R52" s="401"/>
      <c r="S52" s="401"/>
      <c r="U52" s="368">
        <v>50</v>
      </c>
      <c r="V52" s="368">
        <v>295</v>
      </c>
      <c r="W52" s="368">
        <v>50</v>
      </c>
      <c r="X52" s="368">
        <f>SUM($W$3:W52)</f>
        <v>2500</v>
      </c>
      <c r="Z52" s="368">
        <v>500</v>
      </c>
    </row>
    <row r="53" spans="5:26">
      <c r="E53" s="382"/>
      <c r="U53" s="403">
        <v>51</v>
      </c>
      <c r="V53" s="403">
        <v>300</v>
      </c>
      <c r="W53" s="368">
        <v>50</v>
      </c>
      <c r="X53" s="403">
        <f>SUM($W$3:W53)</f>
        <v>2550</v>
      </c>
      <c r="Y53" s="403"/>
      <c r="Z53" s="403">
        <v>510</v>
      </c>
    </row>
    <row r="54" spans="5:26">
      <c r="F54" s="387"/>
      <c r="G54" s="434"/>
      <c r="H54" s="435"/>
      <c r="I54" s="436"/>
      <c r="J54" s="385"/>
      <c r="K54" s="385"/>
      <c r="L54" s="430"/>
      <c r="M54" s="385"/>
      <c r="U54" s="368">
        <v>52</v>
      </c>
      <c r="V54" s="368">
        <v>305</v>
      </c>
      <c r="W54" s="368">
        <v>50</v>
      </c>
      <c r="X54" s="368">
        <f>SUM($W$3:W54)</f>
        <v>2600</v>
      </c>
      <c r="Z54" s="368">
        <v>520</v>
      </c>
    </row>
    <row r="55" spans="5:26">
      <c r="E55" s="382"/>
      <c r="M55" s="385"/>
      <c r="U55" s="368">
        <v>53</v>
      </c>
      <c r="V55" s="368">
        <v>310</v>
      </c>
      <c r="W55" s="368">
        <v>50</v>
      </c>
      <c r="X55" s="368">
        <f>SUM($W$3:W55)</f>
        <v>2650</v>
      </c>
      <c r="Z55" s="368">
        <v>530</v>
      </c>
    </row>
    <row r="56" spans="5:26">
      <c r="F56" s="387"/>
      <c r="G56" s="434"/>
      <c r="H56" s="435"/>
      <c r="I56" s="436"/>
      <c r="J56" s="385"/>
      <c r="K56" s="385"/>
      <c r="L56" s="430"/>
      <c r="U56" s="368">
        <v>54</v>
      </c>
      <c r="V56" s="368">
        <v>315</v>
      </c>
      <c r="W56" s="368">
        <v>50</v>
      </c>
      <c r="X56" s="368">
        <f>SUM($W$3:W56)</f>
        <v>2700</v>
      </c>
      <c r="Z56" s="368">
        <v>540</v>
      </c>
    </row>
    <row r="57" spans="5:26">
      <c r="E57" s="382"/>
      <c r="H57" s="420"/>
      <c r="U57" s="368">
        <v>55</v>
      </c>
      <c r="V57" s="368">
        <v>320</v>
      </c>
      <c r="W57" s="368">
        <v>50</v>
      </c>
      <c r="X57" s="368">
        <f>SUM($W$3:W57)</f>
        <v>2750</v>
      </c>
      <c r="Z57" s="368">
        <v>550</v>
      </c>
    </row>
    <row r="58" spans="5:26">
      <c r="U58" s="368">
        <v>56</v>
      </c>
      <c r="V58" s="368">
        <v>325</v>
      </c>
      <c r="W58" s="368">
        <v>50</v>
      </c>
      <c r="X58" s="368">
        <f>SUM($W$3:W58)</f>
        <v>2800</v>
      </c>
      <c r="Z58" s="368">
        <v>560</v>
      </c>
    </row>
    <row r="59" spans="5:26">
      <c r="K59" s="387"/>
      <c r="U59" s="368">
        <v>57</v>
      </c>
      <c r="V59" s="368">
        <v>330</v>
      </c>
      <c r="W59" s="368">
        <v>50</v>
      </c>
      <c r="X59" s="368">
        <f>SUM($W$3:W59)</f>
        <v>2850</v>
      </c>
      <c r="Z59" s="368">
        <v>570</v>
      </c>
    </row>
    <row r="60" spans="5:26">
      <c r="K60" s="387"/>
      <c r="U60" s="368">
        <v>58</v>
      </c>
      <c r="V60" s="368">
        <v>335</v>
      </c>
      <c r="W60" s="368">
        <v>50</v>
      </c>
      <c r="X60" s="368">
        <f>SUM($W$3:W60)</f>
        <v>2900</v>
      </c>
      <c r="Z60" s="368">
        <v>580</v>
      </c>
    </row>
    <row r="61" spans="5:26">
      <c r="K61" s="387"/>
      <c r="U61" s="368">
        <v>59</v>
      </c>
      <c r="V61" s="368">
        <v>340</v>
      </c>
      <c r="W61" s="368">
        <v>50</v>
      </c>
      <c r="X61" s="368">
        <f>SUM($W$3:W61)</f>
        <v>2950</v>
      </c>
      <c r="Z61" s="368">
        <v>590</v>
      </c>
    </row>
    <row r="62" spans="5:26">
      <c r="K62" s="387"/>
      <c r="U62" s="368">
        <v>60</v>
      </c>
      <c r="V62" s="368">
        <v>345</v>
      </c>
      <c r="W62" s="368">
        <v>50</v>
      </c>
      <c r="X62" s="368">
        <f>SUM($W$3:W62)</f>
        <v>3000</v>
      </c>
      <c r="Z62" s="368">
        <v>600</v>
      </c>
    </row>
    <row r="63" spans="5:26">
      <c r="G63" s="434"/>
      <c r="H63" s="435"/>
      <c r="I63" s="436"/>
      <c r="J63" s="385"/>
      <c r="K63" s="385"/>
      <c r="L63" s="430"/>
      <c r="U63" s="368">
        <v>61</v>
      </c>
      <c r="V63" s="368">
        <v>350</v>
      </c>
      <c r="W63" s="368">
        <v>50</v>
      </c>
      <c r="X63" s="368">
        <f>SUM($W$3:W63)</f>
        <v>3050</v>
      </c>
      <c r="Z63" s="368">
        <v>610</v>
      </c>
    </row>
    <row r="64" spans="5:26">
      <c r="E64" s="382"/>
      <c r="G64" s="434"/>
      <c r="H64" s="435"/>
      <c r="I64" s="436"/>
      <c r="J64" s="385"/>
      <c r="K64" s="385"/>
      <c r="L64" s="430"/>
      <c r="U64" s="368">
        <v>62</v>
      </c>
      <c r="V64" s="368">
        <v>355</v>
      </c>
      <c r="W64" s="368">
        <v>50</v>
      </c>
      <c r="X64" s="368">
        <f>SUM($W$3:W64)</f>
        <v>3100</v>
      </c>
      <c r="Z64" s="368">
        <v>620</v>
      </c>
    </row>
    <row r="65" spans="5:26">
      <c r="E65" s="382"/>
      <c r="K65" s="387"/>
      <c r="U65" s="368">
        <v>63</v>
      </c>
      <c r="V65" s="368">
        <v>360</v>
      </c>
      <c r="W65" s="368">
        <v>50</v>
      </c>
      <c r="X65" s="368">
        <f>SUM($W$3:W65)</f>
        <v>3150</v>
      </c>
      <c r="Z65" s="368">
        <v>630</v>
      </c>
    </row>
    <row r="66" spans="5:26">
      <c r="K66" s="387"/>
      <c r="U66" s="368">
        <v>64</v>
      </c>
      <c r="V66" s="368">
        <v>365</v>
      </c>
      <c r="W66" s="368">
        <v>50</v>
      </c>
      <c r="X66" s="368">
        <f>SUM($W$3:W66)</f>
        <v>3200</v>
      </c>
      <c r="Z66" s="368">
        <v>640</v>
      </c>
    </row>
    <row r="67" spans="5:26">
      <c r="K67" s="387"/>
      <c r="U67" s="368">
        <v>65</v>
      </c>
      <c r="V67" s="368">
        <v>370</v>
      </c>
      <c r="W67" s="368">
        <v>50</v>
      </c>
      <c r="X67" s="368">
        <f>SUM($W$3:W67)</f>
        <v>3250</v>
      </c>
      <c r="Z67" s="368">
        <v>650</v>
      </c>
    </row>
    <row r="68" spans="5:26">
      <c r="K68" s="387"/>
      <c r="U68" s="368">
        <v>66</v>
      </c>
      <c r="V68" s="368">
        <v>375</v>
      </c>
      <c r="W68" s="368">
        <v>50</v>
      </c>
      <c r="X68" s="368">
        <f>SUM($W$3:W68)</f>
        <v>3300</v>
      </c>
      <c r="Z68" s="368">
        <v>660</v>
      </c>
    </row>
    <row r="69" spans="5:26">
      <c r="K69" s="387"/>
      <c r="U69" s="368">
        <v>67</v>
      </c>
      <c r="V69" s="368">
        <v>380</v>
      </c>
      <c r="W69" s="368">
        <v>50</v>
      </c>
      <c r="X69" s="368">
        <f>SUM($W$3:W69)</f>
        <v>3350</v>
      </c>
      <c r="Z69" s="368">
        <v>670</v>
      </c>
    </row>
    <row r="70" spans="5:26">
      <c r="N70" s="385"/>
      <c r="O70" s="386"/>
      <c r="U70" s="368">
        <v>68</v>
      </c>
      <c r="V70" s="368">
        <v>385</v>
      </c>
      <c r="W70" s="368">
        <v>50</v>
      </c>
      <c r="X70" s="368">
        <f>SUM($W$3:W70)</f>
        <v>3400</v>
      </c>
      <c r="Z70" s="368">
        <v>680</v>
      </c>
    </row>
    <row r="71" spans="5:26">
      <c r="K71" s="387"/>
      <c r="N71" s="385"/>
      <c r="O71" s="386"/>
      <c r="U71" s="368">
        <v>69</v>
      </c>
      <c r="V71" s="368">
        <v>390</v>
      </c>
      <c r="W71" s="368">
        <v>50</v>
      </c>
      <c r="X71" s="368">
        <f>SUM($W$3:W71)</f>
        <v>3450</v>
      </c>
      <c r="Z71" s="368">
        <v>690</v>
      </c>
    </row>
    <row r="72" spans="5:26">
      <c r="K72" s="387"/>
      <c r="L72" s="400"/>
      <c r="N72" s="395"/>
      <c r="O72" s="386"/>
      <c r="U72" s="368">
        <v>70</v>
      </c>
      <c r="V72" s="368">
        <v>395</v>
      </c>
      <c r="W72" s="368">
        <v>50</v>
      </c>
      <c r="X72" s="368">
        <f>SUM($W$3:W72)</f>
        <v>3500</v>
      </c>
      <c r="Z72" s="368">
        <v>700</v>
      </c>
    </row>
    <row r="73" spans="5:26">
      <c r="K73" s="387"/>
      <c r="N73" s="385"/>
      <c r="O73" s="386"/>
      <c r="U73" s="396">
        <v>71</v>
      </c>
      <c r="V73" s="403">
        <v>400</v>
      </c>
      <c r="W73" s="368">
        <v>50</v>
      </c>
      <c r="X73" s="403">
        <f>SUM($W$3:W73)</f>
        <v>3550</v>
      </c>
      <c r="Y73" s="375" t="s">
        <v>2506</v>
      </c>
      <c r="Z73" s="396">
        <v>710</v>
      </c>
    </row>
    <row r="74" spans="5:26">
      <c r="K74" s="387"/>
      <c r="N74" s="385"/>
      <c r="O74" s="386"/>
      <c r="U74" s="368">
        <v>72</v>
      </c>
      <c r="V74" s="368">
        <v>405</v>
      </c>
      <c r="W74" s="368">
        <v>50</v>
      </c>
      <c r="X74" s="368">
        <f>SUM($W$3:W74)</f>
        <v>3600</v>
      </c>
      <c r="Z74" s="368">
        <v>720</v>
      </c>
    </row>
    <row r="75" spans="5:26">
      <c r="U75" s="368">
        <v>73</v>
      </c>
      <c r="V75" s="368">
        <v>410</v>
      </c>
      <c r="W75" s="368">
        <v>50</v>
      </c>
      <c r="X75" s="368">
        <f>SUM($W$3:W75)</f>
        <v>3650</v>
      </c>
      <c r="Z75" s="368">
        <v>730</v>
      </c>
    </row>
    <row r="76" spans="5:26">
      <c r="U76" s="368">
        <v>74</v>
      </c>
      <c r="V76" s="368">
        <v>415</v>
      </c>
      <c r="W76" s="368">
        <v>50</v>
      </c>
      <c r="X76" s="368">
        <f>SUM($W$3:W76)</f>
        <v>3700</v>
      </c>
      <c r="Z76" s="368">
        <v>740</v>
      </c>
    </row>
    <row r="77" spans="5:26">
      <c r="U77" s="368">
        <v>75</v>
      </c>
      <c r="V77" s="368">
        <v>420</v>
      </c>
      <c r="W77" s="368">
        <v>50</v>
      </c>
      <c r="X77" s="368">
        <f>SUM($W$3:W77)</f>
        <v>3750</v>
      </c>
      <c r="Z77" s="368">
        <v>750</v>
      </c>
    </row>
    <row r="78" spans="5:26">
      <c r="U78" s="368">
        <v>76</v>
      </c>
      <c r="V78" s="368">
        <v>425</v>
      </c>
      <c r="W78" s="368">
        <v>50</v>
      </c>
      <c r="X78" s="368">
        <f>SUM($W$3:W78)</f>
        <v>3800</v>
      </c>
      <c r="Z78" s="368">
        <v>760</v>
      </c>
    </row>
    <row r="79" spans="5:26">
      <c r="U79" s="368">
        <v>77</v>
      </c>
      <c r="V79" s="368">
        <v>430</v>
      </c>
      <c r="W79" s="368">
        <v>50</v>
      </c>
      <c r="X79" s="368">
        <f>SUM($W$3:W79)</f>
        <v>3850</v>
      </c>
      <c r="Z79" s="368">
        <v>770</v>
      </c>
    </row>
    <row r="80" spans="5:26">
      <c r="U80" s="368">
        <v>78</v>
      </c>
      <c r="V80" s="368">
        <v>435</v>
      </c>
      <c r="W80" s="368">
        <v>50</v>
      </c>
      <c r="X80" s="368">
        <f>SUM($W$3:W80)</f>
        <v>3900</v>
      </c>
      <c r="Z80" s="368">
        <v>780</v>
      </c>
    </row>
    <row r="81" spans="1:26">
      <c r="U81" s="368">
        <v>79</v>
      </c>
      <c r="V81" s="368">
        <v>440</v>
      </c>
      <c r="W81" s="368">
        <v>50</v>
      </c>
      <c r="X81" s="368">
        <f>SUM($W$3:W81)</f>
        <v>3950</v>
      </c>
      <c r="Z81" s="368">
        <v>790</v>
      </c>
    </row>
    <row r="82" spans="1:26">
      <c r="U82" s="368">
        <v>80</v>
      </c>
      <c r="V82" s="368">
        <v>445</v>
      </c>
      <c r="W82" s="368">
        <v>50</v>
      </c>
      <c r="X82" s="368">
        <f>SUM($W$3:W82)</f>
        <v>4000</v>
      </c>
      <c r="Z82" s="368">
        <v>800</v>
      </c>
    </row>
    <row r="83" spans="1:26">
      <c r="U83" s="368">
        <v>81</v>
      </c>
      <c r="V83" s="368">
        <v>450</v>
      </c>
      <c r="W83" s="368">
        <v>50</v>
      </c>
      <c r="X83" s="368">
        <f>SUM($W$3:W83)</f>
        <v>4050</v>
      </c>
      <c r="Z83" s="368">
        <v>810</v>
      </c>
    </row>
    <row r="84" spans="1:26">
      <c r="U84" s="368">
        <v>82</v>
      </c>
      <c r="V84" s="368">
        <v>455</v>
      </c>
      <c r="W84" s="368">
        <v>50</v>
      </c>
      <c r="X84" s="368">
        <f>SUM($W$3:W84)</f>
        <v>4100</v>
      </c>
      <c r="Z84" s="368">
        <v>820</v>
      </c>
    </row>
    <row r="85" spans="1:26">
      <c r="U85" s="368">
        <v>83</v>
      </c>
      <c r="V85" s="368">
        <v>460</v>
      </c>
      <c r="W85" s="368">
        <v>50</v>
      </c>
      <c r="X85" s="368">
        <f>SUM($W$3:W85)</f>
        <v>4150</v>
      </c>
      <c r="Z85" s="368">
        <v>830</v>
      </c>
    </row>
    <row r="86" spans="1:26">
      <c r="U86" s="368">
        <v>84</v>
      </c>
      <c r="V86" s="368">
        <v>465</v>
      </c>
      <c r="W86" s="368">
        <v>50</v>
      </c>
      <c r="X86" s="368">
        <f>SUM($W$3:W86)</f>
        <v>4200</v>
      </c>
      <c r="Z86" s="368">
        <v>840</v>
      </c>
    </row>
    <row r="87" spans="1:26">
      <c r="U87" s="368">
        <v>85</v>
      </c>
      <c r="V87" s="368">
        <v>470</v>
      </c>
      <c r="W87" s="368">
        <v>50</v>
      </c>
      <c r="X87" s="368">
        <f>SUM($W$3:W87)</f>
        <v>4250</v>
      </c>
      <c r="Z87" s="368">
        <v>850</v>
      </c>
    </row>
    <row r="88" spans="1:26" ht="33">
      <c r="A88" s="398" t="s">
        <v>2516</v>
      </c>
      <c r="F88" s="439" t="s">
        <v>2530</v>
      </c>
      <c r="G88" s="439" t="s">
        <v>2531</v>
      </c>
      <c r="H88" s="439" t="s">
        <v>2533</v>
      </c>
      <c r="I88" s="439" t="s">
        <v>2534</v>
      </c>
      <c r="J88" s="439" t="s">
        <v>2532</v>
      </c>
      <c r="U88" s="368">
        <v>86</v>
      </c>
      <c r="V88" s="368">
        <v>475</v>
      </c>
      <c r="W88" s="368">
        <v>50</v>
      </c>
      <c r="X88" s="368">
        <f>SUM($W$3:W88)</f>
        <v>4300</v>
      </c>
      <c r="Z88" s="368">
        <v>860</v>
      </c>
    </row>
    <row r="89" spans="1:26" ht="33">
      <c r="A89" s="439" t="s">
        <v>2519</v>
      </c>
      <c r="B89" s="439" t="s">
        <v>2517</v>
      </c>
      <c r="C89" s="439" t="s">
        <v>2528</v>
      </c>
      <c r="D89" s="439" t="s">
        <v>2527</v>
      </c>
      <c r="E89" s="439" t="s">
        <v>2529</v>
      </c>
      <c r="F89" s="441">
        <v>64000</v>
      </c>
      <c r="G89" s="442">
        <v>190</v>
      </c>
      <c r="H89" s="443">
        <v>181450</v>
      </c>
      <c r="I89" s="400">
        <f>H89*4</f>
        <v>725800</v>
      </c>
      <c r="J89" s="444">
        <f t="shared" ref="J89:J98" si="14">B90+D90+F89+I89</f>
        <v>1224800</v>
      </c>
      <c r="U89" s="368">
        <v>87</v>
      </c>
      <c r="V89" s="368">
        <v>480</v>
      </c>
      <c r="W89" s="368">
        <v>50</v>
      </c>
      <c r="X89" s="368">
        <f>SUM($W$3:W89)</f>
        <v>4350</v>
      </c>
      <c r="Z89" s="368">
        <v>870</v>
      </c>
    </row>
    <row r="90" spans="1:26">
      <c r="A90" s="440" t="s">
        <v>2520</v>
      </c>
      <c r="B90" s="441">
        <v>210000</v>
      </c>
      <c r="C90" s="442">
        <v>300</v>
      </c>
      <c r="D90" s="441">
        <v>225000</v>
      </c>
      <c r="E90" s="442">
        <v>20</v>
      </c>
      <c r="F90" s="441">
        <v>29000</v>
      </c>
      <c r="G90" s="442">
        <v>150</v>
      </c>
      <c r="H90" s="443">
        <v>113250</v>
      </c>
      <c r="I90" s="400">
        <f t="shared" ref="I90:I98" si="15">H90*4</f>
        <v>453000</v>
      </c>
      <c r="J90" s="444">
        <f t="shared" si="14"/>
        <v>811000</v>
      </c>
      <c r="U90" s="368">
        <v>88</v>
      </c>
      <c r="V90" s="368">
        <v>485</v>
      </c>
      <c r="W90" s="368">
        <v>50</v>
      </c>
      <c r="X90" s="368">
        <f>SUM($W$3:W90)</f>
        <v>4400</v>
      </c>
      <c r="Z90" s="368">
        <v>880</v>
      </c>
    </row>
    <row r="91" spans="1:26">
      <c r="A91" s="440" t="s">
        <v>2521</v>
      </c>
      <c r="B91" s="441">
        <v>189000</v>
      </c>
      <c r="C91" s="442">
        <v>150</v>
      </c>
      <c r="D91" s="441">
        <v>140000</v>
      </c>
      <c r="E91" s="442">
        <v>13</v>
      </c>
      <c r="F91" s="441">
        <v>19000</v>
      </c>
      <c r="G91" s="442">
        <v>180</v>
      </c>
      <c r="H91" s="443">
        <v>162900</v>
      </c>
      <c r="I91" s="400">
        <f t="shared" si="15"/>
        <v>651600</v>
      </c>
      <c r="J91" s="444">
        <f t="shared" si="14"/>
        <v>948600</v>
      </c>
      <c r="U91" s="368">
        <v>89</v>
      </c>
      <c r="V91" s="368">
        <v>490</v>
      </c>
      <c r="W91" s="368">
        <v>50</v>
      </c>
      <c r="X91" s="368">
        <f>SUM($W$3:W91)</f>
        <v>4450</v>
      </c>
      <c r="Z91" s="368">
        <v>890</v>
      </c>
    </row>
    <row r="92" spans="1:26">
      <c r="A92" s="440" t="s">
        <v>2522</v>
      </c>
      <c r="B92" s="441">
        <v>203000</v>
      </c>
      <c r="C92" s="442">
        <v>70</v>
      </c>
      <c r="D92" s="441">
        <v>75000</v>
      </c>
      <c r="E92" s="442">
        <v>10</v>
      </c>
      <c r="F92" s="441">
        <v>29000</v>
      </c>
      <c r="G92" s="442">
        <v>114</v>
      </c>
      <c r="H92" s="443">
        <v>65550</v>
      </c>
      <c r="I92" s="400">
        <f t="shared" si="15"/>
        <v>262200</v>
      </c>
      <c r="J92" s="444">
        <f t="shared" si="14"/>
        <v>641200</v>
      </c>
      <c r="U92" s="368">
        <v>90</v>
      </c>
      <c r="V92" s="368">
        <v>495</v>
      </c>
      <c r="W92" s="368">
        <v>50</v>
      </c>
      <c r="X92" s="368">
        <f>SUM($W$3:W92)</f>
        <v>4500</v>
      </c>
      <c r="Z92" s="368">
        <v>900</v>
      </c>
    </row>
    <row r="93" spans="1:26">
      <c r="A93" s="440" t="s">
        <v>2523</v>
      </c>
      <c r="B93" s="441">
        <v>210000</v>
      </c>
      <c r="C93" s="442">
        <v>150</v>
      </c>
      <c r="D93" s="441">
        <v>140000</v>
      </c>
      <c r="E93" s="442">
        <v>13</v>
      </c>
      <c r="F93" s="441">
        <v>64000</v>
      </c>
      <c r="G93" s="442">
        <v>184</v>
      </c>
      <c r="H93" s="443">
        <v>170200</v>
      </c>
      <c r="I93" s="400">
        <f t="shared" si="15"/>
        <v>680800</v>
      </c>
      <c r="J93" s="444">
        <f t="shared" si="14"/>
        <v>969800</v>
      </c>
      <c r="U93" s="396">
        <v>91</v>
      </c>
      <c r="V93" s="396">
        <v>500</v>
      </c>
      <c r="W93" s="368">
        <v>50</v>
      </c>
      <c r="X93" s="396">
        <f>SUM($W$3:W93)</f>
        <v>4550</v>
      </c>
      <c r="Y93" s="396"/>
      <c r="Z93" s="396">
        <v>910</v>
      </c>
    </row>
    <row r="94" spans="1:26">
      <c r="A94" s="440" t="s">
        <v>2524</v>
      </c>
      <c r="B94" s="441">
        <v>210000</v>
      </c>
      <c r="C94" s="442">
        <v>10</v>
      </c>
      <c r="D94" s="441">
        <v>15000</v>
      </c>
      <c r="E94" s="442">
        <v>20</v>
      </c>
      <c r="F94" s="441">
        <v>6000</v>
      </c>
      <c r="G94" s="442">
        <v>157</v>
      </c>
      <c r="H94" s="443">
        <v>124030</v>
      </c>
      <c r="I94" s="400">
        <f t="shared" si="15"/>
        <v>496120</v>
      </c>
      <c r="J94" s="444">
        <f t="shared" si="14"/>
        <v>817120</v>
      </c>
      <c r="U94" s="368">
        <v>92</v>
      </c>
      <c r="V94" s="368">
        <v>505</v>
      </c>
      <c r="W94" s="368">
        <v>50</v>
      </c>
      <c r="X94" s="368">
        <f>SUM($W$3:W94)</f>
        <v>4600</v>
      </c>
      <c r="Z94" s="368">
        <v>920</v>
      </c>
    </row>
    <row r="95" spans="1:26">
      <c r="A95" s="440" t="s">
        <v>2525</v>
      </c>
      <c r="B95" s="441">
        <v>210000</v>
      </c>
      <c r="C95" s="442">
        <v>100</v>
      </c>
      <c r="D95" s="441">
        <v>105000</v>
      </c>
      <c r="E95" s="442">
        <v>5</v>
      </c>
      <c r="F95" s="441">
        <v>44000</v>
      </c>
      <c r="G95" s="442">
        <v>135</v>
      </c>
      <c r="H95" s="443">
        <v>91800</v>
      </c>
      <c r="I95" s="400">
        <f t="shared" si="15"/>
        <v>367200</v>
      </c>
      <c r="J95" s="444">
        <f t="shared" si="14"/>
        <v>761200</v>
      </c>
      <c r="U95" s="368">
        <v>93</v>
      </c>
      <c r="V95" s="368">
        <v>510</v>
      </c>
      <c r="W95" s="368">
        <v>50</v>
      </c>
      <c r="X95" s="368">
        <f>SUM($W$3:W95)</f>
        <v>4650</v>
      </c>
      <c r="Z95" s="368">
        <v>930</v>
      </c>
    </row>
    <row r="96" spans="1:26">
      <c r="A96" s="440" t="s">
        <v>2526</v>
      </c>
      <c r="B96" s="441">
        <v>210000</v>
      </c>
      <c r="C96" s="442">
        <v>150</v>
      </c>
      <c r="D96" s="441">
        <v>140000</v>
      </c>
      <c r="E96" s="442">
        <v>16</v>
      </c>
      <c r="F96" s="441">
        <v>144000</v>
      </c>
      <c r="G96" s="442">
        <v>216</v>
      </c>
      <c r="H96" s="443">
        <v>234360</v>
      </c>
      <c r="I96" s="400">
        <f t="shared" si="15"/>
        <v>937440</v>
      </c>
      <c r="J96" s="444">
        <f t="shared" si="14"/>
        <v>1566440</v>
      </c>
      <c r="U96" s="368">
        <v>94</v>
      </c>
      <c r="V96" s="368">
        <v>515</v>
      </c>
      <c r="W96" s="368">
        <v>50</v>
      </c>
      <c r="X96" s="368">
        <f>SUM($W$3:W96)</f>
        <v>4700</v>
      </c>
      <c r="Z96" s="368">
        <v>940</v>
      </c>
    </row>
    <row r="97" spans="1:26">
      <c r="A97" s="440" t="s">
        <v>2535</v>
      </c>
      <c r="B97" s="441">
        <v>210000</v>
      </c>
      <c r="C97" s="442">
        <v>500</v>
      </c>
      <c r="D97" s="441">
        <v>275000</v>
      </c>
      <c r="E97" s="442">
        <v>30</v>
      </c>
      <c r="F97" s="442">
        <v>44000</v>
      </c>
      <c r="G97" s="442">
        <v>150</v>
      </c>
      <c r="H97" s="442">
        <v>113250</v>
      </c>
      <c r="I97" s="441">
        <f t="shared" si="15"/>
        <v>453000</v>
      </c>
      <c r="J97" s="444">
        <f t="shared" si="14"/>
        <v>777000</v>
      </c>
      <c r="U97" s="368">
        <v>95</v>
      </c>
      <c r="V97" s="368">
        <v>520</v>
      </c>
      <c r="W97" s="368">
        <v>50</v>
      </c>
      <c r="X97" s="368">
        <f>SUM($W$3:W97)</f>
        <v>4750</v>
      </c>
      <c r="Z97" s="368">
        <v>950</v>
      </c>
    </row>
    <row r="98" spans="1:26">
      <c r="A98" s="440" t="s">
        <v>2536</v>
      </c>
      <c r="B98" s="441">
        <v>140000</v>
      </c>
      <c r="C98" s="442">
        <v>150</v>
      </c>
      <c r="D98" s="442">
        <v>140000</v>
      </c>
      <c r="E98" s="442">
        <v>16</v>
      </c>
      <c r="F98" s="441">
        <v>144000</v>
      </c>
      <c r="G98" s="442">
        <v>81</v>
      </c>
      <c r="H98" s="442">
        <v>33210</v>
      </c>
      <c r="I98" s="441">
        <f t="shared" si="15"/>
        <v>132840</v>
      </c>
      <c r="J98" s="444">
        <f t="shared" si="14"/>
        <v>761840</v>
      </c>
      <c r="U98" s="368">
        <v>96</v>
      </c>
      <c r="V98" s="368">
        <v>525</v>
      </c>
      <c r="W98" s="368">
        <v>50</v>
      </c>
      <c r="X98" s="368">
        <f>SUM($W$3:W98)</f>
        <v>4800</v>
      </c>
      <c r="Z98" s="368">
        <v>960</v>
      </c>
    </row>
    <row r="99" spans="1:26">
      <c r="A99" s="440" t="s">
        <v>2537</v>
      </c>
      <c r="B99" s="441">
        <v>210000</v>
      </c>
      <c r="C99" s="442">
        <v>500</v>
      </c>
      <c r="D99" s="441">
        <v>275000</v>
      </c>
      <c r="E99" s="442">
        <v>30</v>
      </c>
      <c r="U99" s="368">
        <v>97</v>
      </c>
      <c r="V99" s="368">
        <v>530</v>
      </c>
      <c r="W99" s="368">
        <v>50</v>
      </c>
      <c r="X99" s="368">
        <f>SUM($W$3:W99)</f>
        <v>4850</v>
      </c>
      <c r="Z99" s="368">
        <v>970</v>
      </c>
    </row>
    <row r="100" spans="1:26">
      <c r="U100" s="368">
        <v>98</v>
      </c>
      <c r="V100" s="368">
        <v>535</v>
      </c>
      <c r="W100" s="368">
        <v>50</v>
      </c>
      <c r="X100" s="368">
        <f>SUM($W$3:W100)</f>
        <v>4900</v>
      </c>
      <c r="Z100" s="368">
        <v>980</v>
      </c>
    </row>
    <row r="101" spans="1:26">
      <c r="U101" s="368">
        <v>99</v>
      </c>
      <c r="V101" s="368">
        <v>540</v>
      </c>
      <c r="W101" s="368">
        <v>50</v>
      </c>
      <c r="X101" s="368">
        <f>SUM($W$3:W101)</f>
        <v>4950</v>
      </c>
      <c r="Z101" s="368">
        <v>990</v>
      </c>
    </row>
    <row r="102" spans="1:26">
      <c r="U102" s="368">
        <v>100</v>
      </c>
      <c r="V102" s="368">
        <v>545</v>
      </c>
      <c r="W102" s="368">
        <v>50</v>
      </c>
      <c r="X102" s="368">
        <f>SUM($W$3:W102)</f>
        <v>5000</v>
      </c>
      <c r="Z102" s="368">
        <v>1000</v>
      </c>
    </row>
    <row r="103" spans="1:26">
      <c r="U103" s="368">
        <v>101</v>
      </c>
      <c r="V103" s="368">
        <v>550</v>
      </c>
      <c r="W103" s="368">
        <v>50</v>
      </c>
      <c r="X103" s="368">
        <f>SUM($W$3:W103)</f>
        <v>5050</v>
      </c>
      <c r="Z103" s="368">
        <v>1010</v>
      </c>
    </row>
    <row r="104" spans="1:26">
      <c r="U104" s="368">
        <v>102</v>
      </c>
      <c r="V104" s="368">
        <v>555</v>
      </c>
      <c r="W104" s="368">
        <v>50</v>
      </c>
      <c r="X104" s="368">
        <f>SUM($W$3:W104)</f>
        <v>5100</v>
      </c>
      <c r="Z104" s="368">
        <v>1020</v>
      </c>
    </row>
    <row r="105" spans="1:26">
      <c r="U105" s="368">
        <v>103</v>
      </c>
      <c r="V105" s="368">
        <v>560</v>
      </c>
      <c r="W105" s="368">
        <v>50</v>
      </c>
      <c r="X105" s="368">
        <f>SUM($W$3:W105)</f>
        <v>5150</v>
      </c>
      <c r="Z105" s="368">
        <v>1030</v>
      </c>
    </row>
    <row r="106" spans="1:26">
      <c r="U106" s="368">
        <v>104</v>
      </c>
      <c r="V106" s="368">
        <v>565</v>
      </c>
      <c r="W106" s="368">
        <v>50</v>
      </c>
      <c r="X106" s="368">
        <f>SUM($W$3:W106)</f>
        <v>5200</v>
      </c>
      <c r="Z106" s="368">
        <v>1040</v>
      </c>
    </row>
    <row r="107" spans="1:26">
      <c r="U107" s="368">
        <v>105</v>
      </c>
      <c r="V107" s="368">
        <v>570</v>
      </c>
      <c r="W107" s="368">
        <v>50</v>
      </c>
      <c r="X107" s="368">
        <f>SUM($W$3:W107)</f>
        <v>5250</v>
      </c>
      <c r="Z107" s="368">
        <v>1050</v>
      </c>
    </row>
    <row r="108" spans="1:26">
      <c r="U108" s="368">
        <v>106</v>
      </c>
      <c r="V108" s="368">
        <v>575</v>
      </c>
      <c r="W108" s="368">
        <v>50</v>
      </c>
      <c r="X108" s="368">
        <f>SUM($W$3:W108)</f>
        <v>5300</v>
      </c>
      <c r="Z108" s="368">
        <v>1060</v>
      </c>
    </row>
    <row r="109" spans="1:26">
      <c r="U109" s="368">
        <v>107</v>
      </c>
      <c r="V109" s="368">
        <v>580</v>
      </c>
      <c r="W109" s="368">
        <v>50</v>
      </c>
      <c r="X109" s="368">
        <f>SUM($W$3:W109)</f>
        <v>5350</v>
      </c>
      <c r="Z109" s="368">
        <v>1070</v>
      </c>
    </row>
    <row r="110" spans="1:26">
      <c r="U110" s="368">
        <v>108</v>
      </c>
      <c r="V110" s="368">
        <v>585</v>
      </c>
      <c r="W110" s="368">
        <v>50</v>
      </c>
      <c r="X110" s="368">
        <f>SUM($W$3:W110)</f>
        <v>5400</v>
      </c>
      <c r="Z110" s="368">
        <v>1080</v>
      </c>
    </row>
    <row r="111" spans="1:26">
      <c r="U111" s="368">
        <v>109</v>
      </c>
      <c r="V111" s="368">
        <v>590</v>
      </c>
      <c r="W111" s="368">
        <v>50</v>
      </c>
      <c r="X111" s="368">
        <f>SUM($W$3:W111)</f>
        <v>5450</v>
      </c>
      <c r="Z111" s="368">
        <v>1090</v>
      </c>
    </row>
    <row r="112" spans="1:26">
      <c r="U112" s="368">
        <v>110</v>
      </c>
      <c r="V112" s="368">
        <v>595</v>
      </c>
      <c r="W112" s="368">
        <v>50</v>
      </c>
      <c r="X112" s="368">
        <f>SUM($W$3:W112)</f>
        <v>5500</v>
      </c>
      <c r="Z112" s="368">
        <v>1100</v>
      </c>
    </row>
    <row r="113" spans="21:26">
      <c r="U113" s="399">
        <v>111</v>
      </c>
      <c r="V113" s="403">
        <v>600</v>
      </c>
      <c r="W113" s="368">
        <v>50</v>
      </c>
      <c r="X113" s="403">
        <f>SUM($W$3:W113)</f>
        <v>5550</v>
      </c>
      <c r="Y113" s="375" t="s">
        <v>2507</v>
      </c>
      <c r="Z113" s="399">
        <v>1110</v>
      </c>
    </row>
    <row r="114" spans="21:26">
      <c r="U114" s="368">
        <v>112</v>
      </c>
      <c r="V114" s="368">
        <v>605</v>
      </c>
      <c r="W114" s="368">
        <v>50</v>
      </c>
      <c r="X114" s="368">
        <f>SUM($W$3:W114)</f>
        <v>5600</v>
      </c>
      <c r="Z114" s="368">
        <v>1120</v>
      </c>
    </row>
    <row r="115" spans="21:26">
      <c r="U115" s="368">
        <v>113</v>
      </c>
      <c r="V115" s="368">
        <v>610</v>
      </c>
      <c r="W115" s="368">
        <v>50</v>
      </c>
      <c r="X115" s="368">
        <f>SUM($W$3:W115)</f>
        <v>5650</v>
      </c>
      <c r="Z115" s="368">
        <v>1130</v>
      </c>
    </row>
    <row r="116" spans="21:26">
      <c r="U116" s="368">
        <v>114</v>
      </c>
      <c r="V116" s="368">
        <v>615</v>
      </c>
      <c r="W116" s="368">
        <v>50</v>
      </c>
      <c r="X116" s="368">
        <f>SUM($W$3:W116)</f>
        <v>5700</v>
      </c>
      <c r="Z116" s="368">
        <v>1140</v>
      </c>
    </row>
    <row r="117" spans="21:26">
      <c r="U117" s="368">
        <v>115</v>
      </c>
      <c r="V117" s="368">
        <v>620</v>
      </c>
      <c r="W117" s="368">
        <v>50</v>
      </c>
      <c r="X117" s="368">
        <f>SUM($W$3:W117)</f>
        <v>5750</v>
      </c>
      <c r="Z117" s="368">
        <v>1150</v>
      </c>
    </row>
    <row r="118" spans="21:26">
      <c r="U118" s="368">
        <v>116</v>
      </c>
      <c r="V118" s="368">
        <v>625</v>
      </c>
      <c r="W118" s="368">
        <v>50</v>
      </c>
      <c r="X118" s="368">
        <f>SUM($W$3:W118)</f>
        <v>5800</v>
      </c>
      <c r="Z118" s="368">
        <v>1160</v>
      </c>
    </row>
    <row r="119" spans="21:26">
      <c r="U119" s="368">
        <v>117</v>
      </c>
      <c r="V119" s="368">
        <v>630</v>
      </c>
      <c r="W119" s="368">
        <v>50</v>
      </c>
      <c r="X119" s="368">
        <f>SUM($W$3:W119)</f>
        <v>5850</v>
      </c>
      <c r="Z119" s="368">
        <v>1170</v>
      </c>
    </row>
    <row r="120" spans="21:26">
      <c r="U120" s="368">
        <v>118</v>
      </c>
      <c r="V120" s="368">
        <v>635</v>
      </c>
      <c r="W120" s="368">
        <v>50</v>
      </c>
      <c r="X120" s="368">
        <f>SUM($W$3:W120)</f>
        <v>5900</v>
      </c>
      <c r="Z120" s="368">
        <v>1180</v>
      </c>
    </row>
    <row r="121" spans="21:26">
      <c r="U121" s="368">
        <v>119</v>
      </c>
      <c r="V121" s="368">
        <v>640</v>
      </c>
      <c r="W121" s="368">
        <v>50</v>
      </c>
      <c r="X121" s="368">
        <f>SUM($W$3:W121)</f>
        <v>5950</v>
      </c>
      <c r="Z121" s="368">
        <v>1190</v>
      </c>
    </row>
    <row r="122" spans="21:26">
      <c r="U122" s="368">
        <v>120</v>
      </c>
      <c r="V122" s="368">
        <v>645</v>
      </c>
      <c r="W122" s="368">
        <v>50</v>
      </c>
      <c r="X122" s="368">
        <f>SUM($W$3:W122)</f>
        <v>6000</v>
      </c>
      <c r="Z122" s="368">
        <v>1200</v>
      </c>
    </row>
    <row r="123" spans="21:26">
      <c r="U123" s="368">
        <v>121</v>
      </c>
      <c r="V123" s="368">
        <v>650</v>
      </c>
      <c r="W123" s="368">
        <v>50</v>
      </c>
      <c r="X123" s="368">
        <f>SUM($W$3:W123)</f>
        <v>6050</v>
      </c>
      <c r="Z123" s="368">
        <v>1210</v>
      </c>
    </row>
    <row r="124" spans="21:26">
      <c r="U124" s="368">
        <v>122</v>
      </c>
      <c r="V124" s="368">
        <v>655</v>
      </c>
      <c r="W124" s="368">
        <v>50</v>
      </c>
      <c r="X124" s="368">
        <f>SUM($W$3:W124)</f>
        <v>6100</v>
      </c>
      <c r="Z124" s="368">
        <v>1220</v>
      </c>
    </row>
    <row r="125" spans="21:26">
      <c r="U125" s="368">
        <v>123</v>
      </c>
      <c r="V125" s="368">
        <v>660</v>
      </c>
      <c r="W125" s="368">
        <v>50</v>
      </c>
      <c r="X125" s="368">
        <f>SUM($W$3:W125)</f>
        <v>6150</v>
      </c>
      <c r="Z125" s="368">
        <v>1230</v>
      </c>
    </row>
    <row r="126" spans="21:26">
      <c r="U126" s="368">
        <v>124</v>
      </c>
      <c r="V126" s="368">
        <v>665</v>
      </c>
      <c r="W126" s="368">
        <v>50</v>
      </c>
      <c r="X126" s="368">
        <f>SUM($W$3:W126)</f>
        <v>6200</v>
      </c>
      <c r="Z126" s="368">
        <v>1240</v>
      </c>
    </row>
    <row r="127" spans="21:26">
      <c r="U127" s="368">
        <v>125</v>
      </c>
      <c r="V127" s="368">
        <v>670</v>
      </c>
      <c r="W127" s="368">
        <v>50</v>
      </c>
      <c r="X127" s="368">
        <f>SUM($W$3:W127)</f>
        <v>6250</v>
      </c>
      <c r="Z127" s="368">
        <v>1250</v>
      </c>
    </row>
    <row r="128" spans="21:26">
      <c r="U128" s="368">
        <v>126</v>
      </c>
      <c r="V128" s="368">
        <v>675</v>
      </c>
      <c r="W128" s="368">
        <v>50</v>
      </c>
      <c r="X128" s="368">
        <f>SUM($W$3:W128)</f>
        <v>6300</v>
      </c>
      <c r="Z128" s="368">
        <v>1260</v>
      </c>
    </row>
    <row r="129" spans="21:26">
      <c r="U129" s="368">
        <v>127</v>
      </c>
      <c r="V129" s="368">
        <v>680</v>
      </c>
      <c r="W129" s="368">
        <v>50</v>
      </c>
      <c r="X129" s="368">
        <f>SUM($W$3:W129)</f>
        <v>6350</v>
      </c>
      <c r="Z129" s="368">
        <v>1270</v>
      </c>
    </row>
    <row r="130" spans="21:26">
      <c r="U130" s="368">
        <v>128</v>
      </c>
      <c r="V130" s="368">
        <v>685</v>
      </c>
      <c r="W130" s="368">
        <v>50</v>
      </c>
      <c r="X130" s="368">
        <f>SUM($W$3:W130)</f>
        <v>6400</v>
      </c>
      <c r="Z130" s="368">
        <v>1280</v>
      </c>
    </row>
    <row r="131" spans="21:26">
      <c r="U131" s="368">
        <v>129</v>
      </c>
      <c r="V131" s="368">
        <v>690</v>
      </c>
      <c r="W131" s="368">
        <v>50</v>
      </c>
      <c r="X131" s="368">
        <f>SUM($W$3:W131)</f>
        <v>6450</v>
      </c>
      <c r="Z131" s="368">
        <v>1290</v>
      </c>
    </row>
    <row r="132" spans="21:26">
      <c r="U132" s="368">
        <v>130</v>
      </c>
      <c r="V132" s="368">
        <v>695</v>
      </c>
      <c r="W132" s="368">
        <v>50</v>
      </c>
      <c r="X132" s="368">
        <f>SUM($W$3:W132)</f>
        <v>6500</v>
      </c>
      <c r="Z132" s="368">
        <v>1300</v>
      </c>
    </row>
    <row r="133" spans="21:26">
      <c r="U133" s="368">
        <v>131</v>
      </c>
      <c r="V133" s="368">
        <v>700</v>
      </c>
      <c r="W133" s="368">
        <v>50</v>
      </c>
      <c r="X133" s="368">
        <f>SUM($W$3:W133)</f>
        <v>6550</v>
      </c>
      <c r="Z133" s="368">
        <v>1310</v>
      </c>
    </row>
    <row r="134" spans="21:26">
      <c r="U134" s="368">
        <v>132</v>
      </c>
      <c r="V134" s="368">
        <v>705</v>
      </c>
      <c r="W134" s="368">
        <v>50</v>
      </c>
      <c r="X134" s="368">
        <f>SUM($W$3:W134)</f>
        <v>6600</v>
      </c>
      <c r="Z134" s="368">
        <v>1320</v>
      </c>
    </row>
    <row r="135" spans="21:26">
      <c r="U135" s="368">
        <v>133</v>
      </c>
      <c r="V135" s="368">
        <v>710</v>
      </c>
      <c r="W135" s="368">
        <v>50</v>
      </c>
      <c r="X135" s="368">
        <f>SUM($W$3:W135)</f>
        <v>6650</v>
      </c>
      <c r="Z135" s="368">
        <v>1330</v>
      </c>
    </row>
    <row r="136" spans="21:26">
      <c r="U136" s="368">
        <v>134</v>
      </c>
      <c r="V136" s="368">
        <v>715</v>
      </c>
      <c r="W136" s="368">
        <v>50</v>
      </c>
      <c r="X136" s="368">
        <f>SUM($W$3:W136)</f>
        <v>6700</v>
      </c>
      <c r="Z136" s="368">
        <v>1340</v>
      </c>
    </row>
    <row r="137" spans="21:26">
      <c r="U137" s="368">
        <v>135</v>
      </c>
      <c r="V137" s="368">
        <v>720</v>
      </c>
      <c r="W137" s="368">
        <v>50</v>
      </c>
      <c r="X137" s="368">
        <f>SUM($W$3:W137)</f>
        <v>6750</v>
      </c>
      <c r="Z137" s="368">
        <v>1350</v>
      </c>
    </row>
    <row r="138" spans="21:26">
      <c r="U138" s="368">
        <v>136</v>
      </c>
      <c r="V138" s="368">
        <v>725</v>
      </c>
      <c r="W138" s="368">
        <v>50</v>
      </c>
      <c r="X138" s="368">
        <f>SUM($W$3:W138)</f>
        <v>6800</v>
      </c>
      <c r="Z138" s="368">
        <v>1360</v>
      </c>
    </row>
    <row r="139" spans="21:26">
      <c r="U139" s="368">
        <v>137</v>
      </c>
      <c r="V139" s="368">
        <v>730</v>
      </c>
      <c r="W139" s="368">
        <v>50</v>
      </c>
      <c r="X139" s="368">
        <f>SUM($W$3:W139)</f>
        <v>6850</v>
      </c>
      <c r="Z139" s="368">
        <v>1370</v>
      </c>
    </row>
    <row r="140" spans="21:26">
      <c r="U140" s="368">
        <v>138</v>
      </c>
      <c r="V140" s="368">
        <v>735</v>
      </c>
      <c r="W140" s="368">
        <v>50</v>
      </c>
      <c r="X140" s="368">
        <f>SUM($W$3:W140)</f>
        <v>6900</v>
      </c>
      <c r="Z140" s="368">
        <v>1380</v>
      </c>
    </row>
    <row r="141" spans="21:26">
      <c r="U141" s="368">
        <v>139</v>
      </c>
      <c r="V141" s="368">
        <v>740</v>
      </c>
      <c r="W141" s="368">
        <v>50</v>
      </c>
      <c r="X141" s="368">
        <f>SUM($W$3:W141)</f>
        <v>6950</v>
      </c>
      <c r="Z141" s="368">
        <v>1390</v>
      </c>
    </row>
    <row r="142" spans="21:26">
      <c r="U142" s="368">
        <v>140</v>
      </c>
      <c r="V142" s="368">
        <v>745</v>
      </c>
      <c r="W142" s="368">
        <v>50</v>
      </c>
      <c r="X142" s="368">
        <f>SUM($W$3:W142)</f>
        <v>7000</v>
      </c>
      <c r="Z142" s="368">
        <v>1400</v>
      </c>
    </row>
    <row r="143" spans="21:26">
      <c r="U143" s="368">
        <v>141</v>
      </c>
      <c r="V143" s="368">
        <v>750</v>
      </c>
      <c r="W143" s="368">
        <v>50</v>
      </c>
      <c r="X143" s="368">
        <f>SUM($W$3:W143)</f>
        <v>7050</v>
      </c>
      <c r="Z143" s="368">
        <v>1410</v>
      </c>
    </row>
    <row r="144" spans="21:26">
      <c r="U144" s="368">
        <v>142</v>
      </c>
      <c r="V144" s="368">
        <v>755</v>
      </c>
      <c r="W144" s="368">
        <v>50</v>
      </c>
      <c r="X144" s="368">
        <f>SUM($W$3:W144)</f>
        <v>7100</v>
      </c>
      <c r="Z144" s="368">
        <v>1420</v>
      </c>
    </row>
    <row r="145" spans="21:26">
      <c r="U145" s="368">
        <v>143</v>
      </c>
      <c r="V145" s="368">
        <v>760</v>
      </c>
      <c r="W145" s="368">
        <v>50</v>
      </c>
      <c r="X145" s="368">
        <f>SUM($W$3:W145)</f>
        <v>7150</v>
      </c>
      <c r="Z145" s="368">
        <v>1430</v>
      </c>
    </row>
    <row r="146" spans="21:26">
      <c r="U146" s="368">
        <v>144</v>
      </c>
      <c r="V146" s="368">
        <v>765</v>
      </c>
      <c r="W146" s="368">
        <v>50</v>
      </c>
      <c r="X146" s="368">
        <f>SUM($W$3:W146)</f>
        <v>7200</v>
      </c>
      <c r="Z146" s="368">
        <v>1440</v>
      </c>
    </row>
    <row r="147" spans="21:26">
      <c r="U147" s="368">
        <v>145</v>
      </c>
      <c r="V147" s="368">
        <v>770</v>
      </c>
      <c r="W147" s="368">
        <v>50</v>
      </c>
      <c r="X147" s="368">
        <f>SUM($W$3:W147)</f>
        <v>7250</v>
      </c>
      <c r="Z147" s="368">
        <v>1450</v>
      </c>
    </row>
    <row r="148" spans="21:26">
      <c r="U148" s="368">
        <v>146</v>
      </c>
      <c r="V148" s="368">
        <v>775</v>
      </c>
      <c r="W148" s="368">
        <v>50</v>
      </c>
      <c r="X148" s="368">
        <f>SUM($W$3:W148)</f>
        <v>7300</v>
      </c>
      <c r="Z148" s="368">
        <v>1460</v>
      </c>
    </row>
    <row r="149" spans="21:26">
      <c r="U149" s="368">
        <v>147</v>
      </c>
      <c r="V149" s="368">
        <v>780</v>
      </c>
      <c r="W149" s="368">
        <v>50</v>
      </c>
      <c r="X149" s="368">
        <f>SUM($W$3:W149)</f>
        <v>7350</v>
      </c>
      <c r="Z149" s="368">
        <v>1470</v>
      </c>
    </row>
    <row r="150" spans="21:26">
      <c r="U150" s="368">
        <v>148</v>
      </c>
      <c r="V150" s="368">
        <v>785</v>
      </c>
      <c r="W150" s="368">
        <v>50</v>
      </c>
      <c r="X150" s="368">
        <f>SUM($W$3:W150)</f>
        <v>7400</v>
      </c>
      <c r="Z150" s="368">
        <v>1480</v>
      </c>
    </row>
    <row r="151" spans="21:26">
      <c r="U151" s="368">
        <v>149</v>
      </c>
      <c r="V151" s="368">
        <v>790</v>
      </c>
      <c r="W151" s="368">
        <v>50</v>
      </c>
      <c r="X151" s="368">
        <f>SUM($W$3:W151)</f>
        <v>7450</v>
      </c>
      <c r="Z151" s="368">
        <v>1490</v>
      </c>
    </row>
    <row r="152" spans="21:26">
      <c r="U152" s="368">
        <v>150</v>
      </c>
      <c r="V152" s="368">
        <v>795</v>
      </c>
      <c r="W152" s="368">
        <v>50</v>
      </c>
      <c r="X152" s="368">
        <f>SUM($W$3:W152)</f>
        <v>7500</v>
      </c>
      <c r="Z152" s="368">
        <v>1500</v>
      </c>
    </row>
    <row r="153" spans="21:26">
      <c r="U153" s="396">
        <v>151</v>
      </c>
      <c r="V153" s="403">
        <v>800</v>
      </c>
      <c r="W153" s="368">
        <v>50</v>
      </c>
      <c r="X153" s="403">
        <f>SUM($W$3:W153)</f>
        <v>7550</v>
      </c>
      <c r="Y153" s="368" t="s">
        <v>2512</v>
      </c>
      <c r="Z153" s="396">
        <v>1510</v>
      </c>
    </row>
    <row r="154" spans="21:26">
      <c r="U154" s="368">
        <v>152</v>
      </c>
      <c r="V154" s="368">
        <v>805</v>
      </c>
      <c r="W154" s="368">
        <v>50</v>
      </c>
      <c r="X154" s="368">
        <f>SUM($W$3:W154)</f>
        <v>7600</v>
      </c>
      <c r="Z154" s="368">
        <v>1520</v>
      </c>
    </row>
    <row r="155" spans="21:26">
      <c r="U155" s="368">
        <v>153</v>
      </c>
      <c r="V155" s="368">
        <v>810</v>
      </c>
      <c r="W155" s="368">
        <v>50</v>
      </c>
      <c r="X155" s="368">
        <f>SUM($W$3:W155)</f>
        <v>7650</v>
      </c>
      <c r="Z155" s="368">
        <v>1530</v>
      </c>
    </row>
    <row r="156" spans="21:26">
      <c r="U156" s="368">
        <v>154</v>
      </c>
      <c r="V156" s="368">
        <v>815</v>
      </c>
      <c r="W156" s="368">
        <v>50</v>
      </c>
      <c r="X156" s="368">
        <f>SUM($W$3:W156)</f>
        <v>7700</v>
      </c>
      <c r="Z156" s="368">
        <v>1540</v>
      </c>
    </row>
    <row r="157" spans="21:26">
      <c r="U157" s="368">
        <v>155</v>
      </c>
      <c r="V157" s="368">
        <v>820</v>
      </c>
      <c r="W157" s="368">
        <v>50</v>
      </c>
      <c r="X157" s="368">
        <f>SUM($W$3:W157)</f>
        <v>7750</v>
      </c>
      <c r="Z157" s="368">
        <v>1550</v>
      </c>
    </row>
    <row r="158" spans="21:26">
      <c r="U158" s="368">
        <v>156</v>
      </c>
      <c r="V158" s="368">
        <v>825</v>
      </c>
      <c r="W158" s="368">
        <v>50</v>
      </c>
      <c r="X158" s="368">
        <f>SUM($W$3:W158)</f>
        <v>7800</v>
      </c>
      <c r="Z158" s="368">
        <v>1560</v>
      </c>
    </row>
    <row r="159" spans="21:26">
      <c r="U159" s="368">
        <v>157</v>
      </c>
      <c r="V159" s="368">
        <v>830</v>
      </c>
      <c r="W159" s="368">
        <v>50</v>
      </c>
      <c r="X159" s="368">
        <f>SUM($W$3:W159)</f>
        <v>7850</v>
      </c>
      <c r="Z159" s="368">
        <v>1570</v>
      </c>
    </row>
    <row r="160" spans="21:26">
      <c r="U160" s="368">
        <v>158</v>
      </c>
      <c r="V160" s="368">
        <v>835</v>
      </c>
      <c r="W160" s="368">
        <v>50</v>
      </c>
      <c r="X160" s="368">
        <f>SUM($W$3:W160)</f>
        <v>7900</v>
      </c>
      <c r="Z160" s="368">
        <v>1580</v>
      </c>
    </row>
    <row r="161" spans="21:26">
      <c r="U161" s="368">
        <v>159</v>
      </c>
      <c r="V161" s="368">
        <v>840</v>
      </c>
      <c r="W161" s="368">
        <v>50</v>
      </c>
      <c r="X161" s="368">
        <f>SUM($W$3:W161)</f>
        <v>7950</v>
      </c>
      <c r="Z161" s="368">
        <v>1590</v>
      </c>
    </row>
    <row r="162" spans="21:26">
      <c r="U162" s="368">
        <v>160</v>
      </c>
      <c r="V162" s="368">
        <v>845</v>
      </c>
      <c r="W162" s="368">
        <v>50</v>
      </c>
      <c r="X162" s="368">
        <f>SUM($W$3:W162)</f>
        <v>8000</v>
      </c>
      <c r="Z162" s="368">
        <v>1600</v>
      </c>
    </row>
    <row r="163" spans="21:26">
      <c r="U163" s="368">
        <v>161</v>
      </c>
      <c r="V163" s="368">
        <v>850</v>
      </c>
      <c r="W163" s="368">
        <v>50</v>
      </c>
      <c r="X163" s="368">
        <f>SUM($W$3:W163)</f>
        <v>8050</v>
      </c>
      <c r="Z163" s="368">
        <v>1610</v>
      </c>
    </row>
    <row r="164" spans="21:26">
      <c r="U164" s="368">
        <v>162</v>
      </c>
      <c r="V164" s="368">
        <v>855</v>
      </c>
      <c r="W164" s="368">
        <v>50</v>
      </c>
      <c r="X164" s="368">
        <f>SUM($W$3:W164)</f>
        <v>8100</v>
      </c>
      <c r="Z164" s="368">
        <v>1620</v>
      </c>
    </row>
    <row r="165" spans="21:26">
      <c r="U165" s="368">
        <v>163</v>
      </c>
      <c r="V165" s="368">
        <v>860</v>
      </c>
      <c r="W165" s="368">
        <v>50</v>
      </c>
      <c r="X165" s="368">
        <f>SUM($W$3:W165)</f>
        <v>8150</v>
      </c>
      <c r="Z165" s="368">
        <v>1630</v>
      </c>
    </row>
    <row r="166" spans="21:26">
      <c r="U166" s="368">
        <v>164</v>
      </c>
      <c r="V166" s="368">
        <v>865</v>
      </c>
      <c r="W166" s="368">
        <v>50</v>
      </c>
      <c r="X166" s="368">
        <f>SUM($W$3:W166)</f>
        <v>8200</v>
      </c>
      <c r="Z166" s="368">
        <v>1640</v>
      </c>
    </row>
    <row r="167" spans="21:26">
      <c r="U167" s="368">
        <v>165</v>
      </c>
      <c r="V167" s="368">
        <v>870</v>
      </c>
      <c r="W167" s="368">
        <v>50</v>
      </c>
      <c r="X167" s="368">
        <f>SUM($W$3:W167)</f>
        <v>8250</v>
      </c>
      <c r="Z167" s="368">
        <v>1650</v>
      </c>
    </row>
    <row r="168" spans="21:26">
      <c r="U168" s="368">
        <v>166</v>
      </c>
      <c r="V168" s="368">
        <v>875</v>
      </c>
      <c r="W168" s="368">
        <v>50</v>
      </c>
      <c r="X168" s="368">
        <f>SUM($W$3:W168)</f>
        <v>8300</v>
      </c>
      <c r="Z168" s="368">
        <v>1660</v>
      </c>
    </row>
    <row r="169" spans="21:26">
      <c r="U169" s="368">
        <v>167</v>
      </c>
      <c r="V169" s="368">
        <v>880</v>
      </c>
      <c r="W169" s="368">
        <v>50</v>
      </c>
      <c r="X169" s="368">
        <f>SUM($W$3:W169)</f>
        <v>8350</v>
      </c>
      <c r="Z169" s="368">
        <v>1670</v>
      </c>
    </row>
    <row r="170" spans="21:26">
      <c r="U170" s="368">
        <v>168</v>
      </c>
      <c r="V170" s="368">
        <v>885</v>
      </c>
      <c r="W170" s="368">
        <v>50</v>
      </c>
      <c r="X170" s="368">
        <f>SUM($W$3:W170)</f>
        <v>8400</v>
      </c>
      <c r="Z170" s="368">
        <v>1680</v>
      </c>
    </row>
    <row r="171" spans="21:26">
      <c r="U171" s="368">
        <v>169</v>
      </c>
      <c r="V171" s="368">
        <v>890</v>
      </c>
      <c r="W171" s="368">
        <v>50</v>
      </c>
      <c r="X171" s="368">
        <f>SUM($W$3:W171)</f>
        <v>8450</v>
      </c>
      <c r="Z171" s="368">
        <v>1690</v>
      </c>
    </row>
    <row r="172" spans="21:26">
      <c r="U172" s="368">
        <v>170</v>
      </c>
      <c r="V172" s="368">
        <v>895</v>
      </c>
      <c r="W172" s="368">
        <v>50</v>
      </c>
      <c r="X172" s="368">
        <f>SUM($W$3:W172)</f>
        <v>8500</v>
      </c>
      <c r="Z172" s="368">
        <v>1700</v>
      </c>
    </row>
    <row r="173" spans="21:26">
      <c r="U173" s="368">
        <v>171</v>
      </c>
      <c r="V173" s="368">
        <v>900</v>
      </c>
      <c r="W173" s="368">
        <v>50</v>
      </c>
      <c r="X173" s="368">
        <f>SUM($W$3:W173)</f>
        <v>8550</v>
      </c>
      <c r="Z173" s="368">
        <v>1710</v>
      </c>
    </row>
    <row r="174" spans="21:26">
      <c r="U174" s="368">
        <v>172</v>
      </c>
      <c r="V174" s="368">
        <v>905</v>
      </c>
      <c r="W174" s="368">
        <v>50</v>
      </c>
      <c r="X174" s="368">
        <f>SUM($W$3:W174)</f>
        <v>8600</v>
      </c>
      <c r="Z174" s="368">
        <v>1720</v>
      </c>
    </row>
    <row r="175" spans="21:26">
      <c r="U175" s="368">
        <v>173</v>
      </c>
      <c r="V175" s="368">
        <v>910</v>
      </c>
      <c r="W175" s="368">
        <v>50</v>
      </c>
      <c r="X175" s="368">
        <f>SUM($W$3:W175)</f>
        <v>8650</v>
      </c>
      <c r="Z175" s="368">
        <v>1730</v>
      </c>
    </row>
    <row r="176" spans="21:26">
      <c r="U176" s="368">
        <v>174</v>
      </c>
      <c r="V176" s="368">
        <v>915</v>
      </c>
      <c r="W176" s="368">
        <v>50</v>
      </c>
      <c r="X176" s="368">
        <f>SUM($W$3:W176)</f>
        <v>8700</v>
      </c>
      <c r="Z176" s="368">
        <v>1740</v>
      </c>
    </row>
    <row r="177" spans="21:26">
      <c r="U177" s="368">
        <v>175</v>
      </c>
      <c r="V177" s="368">
        <v>920</v>
      </c>
      <c r="W177" s="368">
        <v>50</v>
      </c>
      <c r="X177" s="368">
        <f>SUM($W$3:W177)</f>
        <v>8750</v>
      </c>
      <c r="Z177" s="368">
        <v>1750</v>
      </c>
    </row>
    <row r="178" spans="21:26">
      <c r="U178" s="368">
        <v>176</v>
      </c>
      <c r="V178" s="368">
        <v>925</v>
      </c>
      <c r="W178" s="368">
        <v>50</v>
      </c>
      <c r="X178" s="368">
        <f>SUM($W$3:W178)</f>
        <v>8800</v>
      </c>
      <c r="Z178" s="368">
        <v>1760</v>
      </c>
    </row>
    <row r="179" spans="21:26">
      <c r="U179" s="368">
        <v>177</v>
      </c>
      <c r="V179" s="368">
        <v>930</v>
      </c>
      <c r="W179" s="368">
        <v>50</v>
      </c>
      <c r="X179" s="368">
        <f>SUM($W$3:W179)</f>
        <v>8850</v>
      </c>
      <c r="Z179" s="368">
        <v>1770</v>
      </c>
    </row>
    <row r="180" spans="21:26">
      <c r="U180" s="368">
        <v>178</v>
      </c>
      <c r="V180" s="368">
        <v>935</v>
      </c>
      <c r="W180" s="368">
        <v>50</v>
      </c>
      <c r="X180" s="368">
        <f>SUM($W$3:W180)</f>
        <v>8900</v>
      </c>
      <c r="Z180" s="368">
        <v>1780</v>
      </c>
    </row>
    <row r="181" spans="21:26">
      <c r="U181" s="368">
        <v>179</v>
      </c>
      <c r="V181" s="368">
        <v>940</v>
      </c>
      <c r="W181" s="368">
        <v>50</v>
      </c>
      <c r="X181" s="368">
        <f>SUM($W$3:W181)</f>
        <v>8950</v>
      </c>
      <c r="Z181" s="368">
        <v>1790</v>
      </c>
    </row>
    <row r="182" spans="21:26">
      <c r="U182" s="368">
        <v>180</v>
      </c>
      <c r="V182" s="368">
        <v>945</v>
      </c>
      <c r="W182" s="368">
        <v>50</v>
      </c>
      <c r="X182" s="368">
        <f>SUM($W$3:W182)</f>
        <v>9000</v>
      </c>
      <c r="Z182" s="368">
        <v>1800</v>
      </c>
    </row>
    <row r="183" spans="21:26">
      <c r="U183" s="368">
        <v>181</v>
      </c>
      <c r="V183" s="368">
        <v>950</v>
      </c>
      <c r="W183" s="368">
        <v>50</v>
      </c>
      <c r="X183" s="368">
        <f>SUM($W$3:W183)</f>
        <v>9050</v>
      </c>
      <c r="Z183" s="368">
        <v>1810</v>
      </c>
    </row>
    <row r="184" spans="21:26">
      <c r="U184" s="368">
        <v>182</v>
      </c>
      <c r="V184" s="368">
        <v>955</v>
      </c>
      <c r="W184" s="368">
        <v>50</v>
      </c>
      <c r="X184" s="368">
        <f>SUM($W$3:W184)</f>
        <v>9100</v>
      </c>
      <c r="Z184" s="368">
        <v>1820</v>
      </c>
    </row>
    <row r="185" spans="21:26">
      <c r="U185" s="368">
        <v>183</v>
      </c>
      <c r="V185" s="368">
        <v>960</v>
      </c>
      <c r="W185" s="368">
        <v>50</v>
      </c>
      <c r="X185" s="368">
        <f>SUM($W$3:W185)</f>
        <v>9150</v>
      </c>
      <c r="Z185" s="368">
        <v>1830</v>
      </c>
    </row>
    <row r="186" spans="21:26">
      <c r="U186" s="368">
        <v>184</v>
      </c>
      <c r="V186" s="368">
        <v>965</v>
      </c>
      <c r="W186" s="368">
        <v>50</v>
      </c>
      <c r="X186" s="368">
        <f>SUM($W$3:W186)</f>
        <v>9200</v>
      </c>
      <c r="Z186" s="368">
        <v>1840</v>
      </c>
    </row>
    <row r="187" spans="21:26">
      <c r="U187" s="368">
        <v>185</v>
      </c>
      <c r="V187" s="368">
        <v>970</v>
      </c>
      <c r="W187" s="368">
        <v>50</v>
      </c>
      <c r="X187" s="368">
        <f>SUM($W$3:W187)</f>
        <v>9250</v>
      </c>
      <c r="Z187" s="368">
        <v>1850</v>
      </c>
    </row>
    <row r="188" spans="21:26">
      <c r="U188" s="368">
        <v>186</v>
      </c>
      <c r="V188" s="368">
        <v>975</v>
      </c>
      <c r="W188" s="368">
        <v>50</v>
      </c>
      <c r="X188" s="368">
        <f>SUM($W$3:W188)</f>
        <v>9300</v>
      </c>
      <c r="Z188" s="368">
        <v>1860</v>
      </c>
    </row>
    <row r="189" spans="21:26">
      <c r="U189" s="368">
        <v>187</v>
      </c>
      <c r="V189" s="368">
        <v>980</v>
      </c>
      <c r="W189" s="368">
        <v>50</v>
      </c>
      <c r="X189" s="368">
        <f>SUM($W$3:W189)</f>
        <v>9350</v>
      </c>
      <c r="Z189" s="368">
        <v>1870</v>
      </c>
    </row>
    <row r="190" spans="21:26">
      <c r="U190" s="368">
        <v>188</v>
      </c>
      <c r="V190" s="368">
        <v>985</v>
      </c>
      <c r="W190" s="368">
        <v>50</v>
      </c>
      <c r="X190" s="368">
        <f>SUM($W$3:W190)</f>
        <v>9400</v>
      </c>
      <c r="Z190" s="368">
        <v>1880</v>
      </c>
    </row>
    <row r="191" spans="21:26">
      <c r="U191" s="368">
        <v>189</v>
      </c>
      <c r="V191" s="368">
        <v>990</v>
      </c>
      <c r="W191" s="368">
        <v>50</v>
      </c>
      <c r="X191" s="368">
        <f>SUM($W$3:W191)</f>
        <v>9450</v>
      </c>
      <c r="Z191" s="368">
        <v>1890</v>
      </c>
    </row>
    <row r="192" spans="21:26">
      <c r="U192" s="368">
        <v>190</v>
      </c>
      <c r="V192" s="368">
        <v>995</v>
      </c>
      <c r="W192" s="368">
        <v>50</v>
      </c>
      <c r="X192" s="368">
        <f>SUM($W$3:W192)</f>
        <v>9500</v>
      </c>
      <c r="Z192" s="368">
        <v>1900</v>
      </c>
    </row>
    <row r="193" spans="21:26">
      <c r="U193" s="368">
        <v>191</v>
      </c>
      <c r="V193" s="368">
        <v>1000</v>
      </c>
      <c r="W193" s="368">
        <v>50</v>
      </c>
      <c r="X193" s="368">
        <f>SUM($W$3:W193)</f>
        <v>9550</v>
      </c>
      <c r="Z193" s="368">
        <v>1910</v>
      </c>
    </row>
    <row r="194" spans="21:26">
      <c r="U194" s="368">
        <v>192</v>
      </c>
      <c r="V194" s="368">
        <v>1005</v>
      </c>
      <c r="W194" s="368">
        <v>50</v>
      </c>
      <c r="X194" s="368">
        <f>SUM($W$3:W194)</f>
        <v>9600</v>
      </c>
      <c r="Z194" s="368">
        <v>1920</v>
      </c>
    </row>
    <row r="195" spans="21:26">
      <c r="U195" s="368">
        <v>193</v>
      </c>
      <c r="V195" s="368">
        <v>1010</v>
      </c>
      <c r="W195" s="368">
        <v>50</v>
      </c>
      <c r="X195" s="368">
        <f>SUM($W$3:W195)</f>
        <v>9650</v>
      </c>
      <c r="Z195" s="368">
        <v>1930</v>
      </c>
    </row>
    <row r="196" spans="21:26">
      <c r="U196" s="368">
        <v>194</v>
      </c>
      <c r="V196" s="368">
        <v>1015</v>
      </c>
      <c r="W196" s="368">
        <v>50</v>
      </c>
      <c r="X196" s="368">
        <f>SUM($W$3:W196)</f>
        <v>9700</v>
      </c>
      <c r="Z196" s="368">
        <v>1940</v>
      </c>
    </row>
    <row r="197" spans="21:26">
      <c r="U197" s="368">
        <v>195</v>
      </c>
      <c r="V197" s="368">
        <v>1020</v>
      </c>
      <c r="W197" s="368">
        <v>50</v>
      </c>
      <c r="X197" s="368">
        <f>SUM($W$3:W197)</f>
        <v>9750</v>
      </c>
      <c r="Z197" s="368">
        <v>1950</v>
      </c>
    </row>
    <row r="198" spans="21:26">
      <c r="U198" s="368">
        <v>196</v>
      </c>
      <c r="V198" s="368">
        <v>1025</v>
      </c>
      <c r="W198" s="368">
        <v>50</v>
      </c>
      <c r="X198" s="368">
        <f>SUM($W$3:W198)</f>
        <v>9800</v>
      </c>
      <c r="Z198" s="368">
        <v>1960</v>
      </c>
    </row>
    <row r="199" spans="21:26">
      <c r="U199" s="368">
        <v>197</v>
      </c>
      <c r="V199" s="368">
        <v>1030</v>
      </c>
      <c r="W199" s="368">
        <v>50</v>
      </c>
      <c r="X199" s="368">
        <f>SUM($W$3:W199)</f>
        <v>9850</v>
      </c>
      <c r="Z199" s="368">
        <v>1970</v>
      </c>
    </row>
    <row r="200" spans="21:26">
      <c r="U200" s="368">
        <v>198</v>
      </c>
      <c r="V200" s="368">
        <v>1035</v>
      </c>
      <c r="W200" s="368">
        <v>50</v>
      </c>
      <c r="X200" s="368">
        <f>SUM($W$3:W200)</f>
        <v>9900</v>
      </c>
      <c r="Z200" s="368">
        <v>1980</v>
      </c>
    </row>
    <row r="201" spans="21:26">
      <c r="U201" s="368">
        <v>199</v>
      </c>
      <c r="V201" s="368">
        <v>1040</v>
      </c>
      <c r="W201" s="368">
        <v>50</v>
      </c>
      <c r="X201" s="368">
        <f>SUM($W$3:W201)</f>
        <v>9950</v>
      </c>
      <c r="Z201" s="368">
        <v>1990</v>
      </c>
    </row>
    <row r="202" spans="21:26">
      <c r="U202" s="368">
        <v>200</v>
      </c>
      <c r="V202" s="368">
        <v>1045</v>
      </c>
      <c r="W202" s="368">
        <v>50</v>
      </c>
      <c r="X202" s="368">
        <f>SUM($W$3:W202)</f>
        <v>10000</v>
      </c>
      <c r="Z202" s="368">
        <v>2000</v>
      </c>
    </row>
    <row r="203" spans="21:26">
      <c r="U203" s="368">
        <v>201</v>
      </c>
      <c r="V203" s="368">
        <v>1050</v>
      </c>
      <c r="W203" s="368">
        <v>50</v>
      </c>
      <c r="X203" s="368">
        <f>SUM($W$3:W203)</f>
        <v>10050</v>
      </c>
      <c r="Z203" s="368">
        <v>2010</v>
      </c>
    </row>
    <row r="204" spans="21:26">
      <c r="U204" s="368">
        <v>202</v>
      </c>
      <c r="V204" s="368">
        <v>1055</v>
      </c>
      <c r="W204" s="368">
        <v>50</v>
      </c>
      <c r="X204" s="368">
        <f>SUM($W$3:W204)</f>
        <v>10100</v>
      </c>
      <c r="Z204" s="368">
        <v>2020</v>
      </c>
    </row>
    <row r="205" spans="21:26">
      <c r="U205" s="368">
        <v>203</v>
      </c>
      <c r="V205" s="368">
        <v>1060</v>
      </c>
      <c r="W205" s="368">
        <v>50</v>
      </c>
      <c r="X205" s="368">
        <f>SUM($W$3:W205)</f>
        <v>10150</v>
      </c>
      <c r="Z205" s="368">
        <v>2030</v>
      </c>
    </row>
    <row r="206" spans="21:26">
      <c r="U206" s="368">
        <v>204</v>
      </c>
      <c r="V206" s="368">
        <v>1065</v>
      </c>
      <c r="W206" s="368">
        <v>50</v>
      </c>
      <c r="X206" s="368">
        <f>SUM($W$3:W206)</f>
        <v>10200</v>
      </c>
      <c r="Z206" s="368">
        <v>2040</v>
      </c>
    </row>
    <row r="207" spans="21:26">
      <c r="U207" s="368">
        <v>205</v>
      </c>
      <c r="V207" s="368">
        <v>1070</v>
      </c>
      <c r="W207" s="368">
        <v>50</v>
      </c>
      <c r="X207" s="368">
        <f>SUM($W$3:W207)</f>
        <v>10250</v>
      </c>
      <c r="Z207" s="368">
        <v>2050</v>
      </c>
    </row>
    <row r="208" spans="21:26">
      <c r="U208" s="368">
        <v>206</v>
      </c>
      <c r="V208" s="368">
        <v>1075</v>
      </c>
      <c r="W208" s="368">
        <v>50</v>
      </c>
      <c r="X208" s="368">
        <f>SUM($W$3:W208)</f>
        <v>10300</v>
      </c>
      <c r="Z208" s="368">
        <v>2060</v>
      </c>
    </row>
    <row r="209" spans="21:26">
      <c r="U209" s="368">
        <v>207</v>
      </c>
      <c r="V209" s="368">
        <v>1080</v>
      </c>
      <c r="W209" s="368">
        <v>50</v>
      </c>
      <c r="X209" s="368">
        <f>SUM($W$3:W209)</f>
        <v>10350</v>
      </c>
      <c r="Z209" s="368">
        <v>2070</v>
      </c>
    </row>
    <row r="210" spans="21:26">
      <c r="U210" s="368">
        <v>208</v>
      </c>
      <c r="V210" s="368">
        <v>1085</v>
      </c>
      <c r="W210" s="368">
        <v>50</v>
      </c>
      <c r="X210" s="368">
        <f>SUM($W$3:W210)</f>
        <v>10400</v>
      </c>
      <c r="Z210" s="368">
        <v>2080</v>
      </c>
    </row>
    <row r="211" spans="21:26">
      <c r="U211" s="368">
        <v>209</v>
      </c>
      <c r="V211" s="368">
        <v>1090</v>
      </c>
      <c r="W211" s="368">
        <v>50</v>
      </c>
      <c r="X211" s="368">
        <f>SUM($W$3:W211)</f>
        <v>10450</v>
      </c>
      <c r="Z211" s="368">
        <v>2090</v>
      </c>
    </row>
    <row r="212" spans="21:26">
      <c r="U212" s="368">
        <v>210</v>
      </c>
      <c r="V212" s="368">
        <v>1095</v>
      </c>
      <c r="W212" s="368">
        <v>50</v>
      </c>
      <c r="X212" s="368">
        <f>SUM($W$3:W212)</f>
        <v>10500</v>
      </c>
      <c r="Z212" s="368">
        <v>2100</v>
      </c>
    </row>
    <row r="213" spans="21:26">
      <c r="U213" s="368">
        <v>211</v>
      </c>
      <c r="V213" s="368">
        <v>1100</v>
      </c>
      <c r="W213" s="368">
        <v>50</v>
      </c>
      <c r="X213" s="368">
        <f>SUM($W$3:W213)</f>
        <v>10550</v>
      </c>
      <c r="Z213" s="368">
        <v>2110</v>
      </c>
    </row>
    <row r="214" spans="21:26">
      <c r="U214" s="368">
        <v>212</v>
      </c>
      <c r="V214" s="368">
        <v>1105</v>
      </c>
      <c r="W214" s="368">
        <v>50</v>
      </c>
      <c r="X214" s="368">
        <f>SUM($W$3:W214)</f>
        <v>10600</v>
      </c>
      <c r="Z214" s="368">
        <v>2120</v>
      </c>
    </row>
    <row r="215" spans="21:26">
      <c r="U215" s="368">
        <v>213</v>
      </c>
      <c r="V215" s="368">
        <v>1110</v>
      </c>
      <c r="W215" s="368">
        <v>50</v>
      </c>
      <c r="X215" s="368">
        <f>SUM($W$3:W215)</f>
        <v>10650</v>
      </c>
      <c r="Z215" s="368">
        <v>2130</v>
      </c>
    </row>
    <row r="216" spans="21:26">
      <c r="U216" s="368">
        <v>214</v>
      </c>
      <c r="V216" s="368">
        <v>1115</v>
      </c>
      <c r="W216" s="368">
        <v>50</v>
      </c>
      <c r="X216" s="368">
        <f>SUM($W$3:W216)</f>
        <v>10700</v>
      </c>
      <c r="Z216" s="368">
        <v>2140</v>
      </c>
    </row>
    <row r="217" spans="21:26">
      <c r="U217" s="368">
        <v>215</v>
      </c>
      <c r="V217" s="368">
        <v>1120</v>
      </c>
      <c r="W217" s="368">
        <v>50</v>
      </c>
      <c r="X217" s="368">
        <f>SUM($W$3:W217)</f>
        <v>10750</v>
      </c>
      <c r="Z217" s="368">
        <v>2150</v>
      </c>
    </row>
    <row r="218" spans="21:26">
      <c r="U218" s="403">
        <v>216</v>
      </c>
      <c r="V218" s="403">
        <v>1125</v>
      </c>
      <c r="W218" s="368">
        <v>50</v>
      </c>
      <c r="X218" s="403">
        <f>SUM($W$3:W218)</f>
        <v>10800</v>
      </c>
      <c r="Y218" s="368" t="s">
        <v>2513</v>
      </c>
      <c r="Z218" s="396">
        <v>2160</v>
      </c>
    </row>
    <row r="219" spans="21:26">
      <c r="U219" s="368">
        <v>217</v>
      </c>
      <c r="V219" s="368">
        <v>1130</v>
      </c>
      <c r="W219" s="368">
        <v>50</v>
      </c>
      <c r="X219" s="368">
        <v>21600</v>
      </c>
      <c r="Z219" s="368">
        <v>2170</v>
      </c>
    </row>
    <row r="220" spans="21:26">
      <c r="U220" s="368">
        <v>218</v>
      </c>
      <c r="V220" s="368">
        <v>1135</v>
      </c>
      <c r="W220" s="368">
        <v>50</v>
      </c>
      <c r="X220" s="368">
        <v>21600</v>
      </c>
      <c r="Z220" s="368">
        <v>2180</v>
      </c>
    </row>
    <row r="221" spans="21:26">
      <c r="U221" s="368">
        <v>219</v>
      </c>
      <c r="V221" s="368">
        <v>1140</v>
      </c>
      <c r="W221" s="368">
        <v>50</v>
      </c>
      <c r="X221" s="368">
        <v>21600</v>
      </c>
      <c r="Z221" s="368">
        <v>2190</v>
      </c>
    </row>
    <row r="222" spans="21:26">
      <c r="U222" s="368">
        <v>220</v>
      </c>
      <c r="V222" s="368">
        <v>1145</v>
      </c>
      <c r="W222" s="368">
        <v>50</v>
      </c>
      <c r="X222" s="368">
        <v>21600</v>
      </c>
      <c r="Z222" s="368">
        <v>2200</v>
      </c>
    </row>
    <row r="223" spans="21:26">
      <c r="U223" s="368">
        <v>221</v>
      </c>
      <c r="V223" s="368">
        <v>1150</v>
      </c>
      <c r="W223" s="368">
        <v>50</v>
      </c>
      <c r="X223" s="368">
        <v>21600</v>
      </c>
      <c r="Z223" s="368">
        <v>2210</v>
      </c>
    </row>
    <row r="224" spans="21:26">
      <c r="U224" s="368">
        <v>222</v>
      </c>
      <c r="V224" s="368">
        <v>1155</v>
      </c>
      <c r="W224" s="368">
        <v>50</v>
      </c>
      <c r="X224" s="368">
        <v>21600</v>
      </c>
      <c r="Z224" s="368">
        <v>2220</v>
      </c>
    </row>
    <row r="225" spans="21:26">
      <c r="U225" s="368">
        <v>223</v>
      </c>
      <c r="V225" s="368">
        <v>1160</v>
      </c>
      <c r="W225" s="368">
        <v>50</v>
      </c>
      <c r="X225" s="368">
        <v>21600</v>
      </c>
      <c r="Z225" s="368">
        <v>2230</v>
      </c>
    </row>
    <row r="226" spans="21:26">
      <c r="U226" s="368">
        <v>224</v>
      </c>
      <c r="V226" s="368">
        <v>1165</v>
      </c>
      <c r="W226" s="368">
        <v>50</v>
      </c>
      <c r="X226" s="368">
        <v>21600</v>
      </c>
      <c r="Z226" s="368">
        <v>2240</v>
      </c>
    </row>
    <row r="227" spans="21:26">
      <c r="U227" s="368">
        <v>225</v>
      </c>
      <c r="V227" s="368">
        <v>1170</v>
      </c>
      <c r="W227" s="368">
        <v>50</v>
      </c>
      <c r="X227" s="368">
        <v>21600</v>
      </c>
      <c r="Z227" s="368">
        <v>2250</v>
      </c>
    </row>
    <row r="228" spans="21:26">
      <c r="U228" s="368">
        <v>226</v>
      </c>
      <c r="V228" s="368">
        <v>1175</v>
      </c>
      <c r="W228" s="368">
        <v>50</v>
      </c>
      <c r="X228" s="368">
        <v>21600</v>
      </c>
      <c r="Z228" s="368">
        <v>2260</v>
      </c>
    </row>
    <row r="229" spans="21:26">
      <c r="U229" s="368">
        <v>227</v>
      </c>
      <c r="V229" s="368">
        <v>1180</v>
      </c>
      <c r="W229" s="368">
        <v>50</v>
      </c>
      <c r="X229" s="368">
        <v>21600</v>
      </c>
      <c r="Z229" s="368">
        <v>2270</v>
      </c>
    </row>
    <row r="230" spans="21:26">
      <c r="U230" s="368">
        <v>228</v>
      </c>
      <c r="V230" s="368">
        <v>1185</v>
      </c>
      <c r="W230" s="368">
        <v>50</v>
      </c>
      <c r="X230" s="368">
        <v>21600</v>
      </c>
      <c r="Z230" s="368">
        <v>2280</v>
      </c>
    </row>
    <row r="231" spans="21:26">
      <c r="U231" s="368">
        <v>229</v>
      </c>
      <c r="V231" s="368">
        <v>1190</v>
      </c>
      <c r="W231" s="368">
        <v>50</v>
      </c>
      <c r="X231" s="368">
        <v>21600</v>
      </c>
      <c r="Z231" s="368">
        <v>2290</v>
      </c>
    </row>
    <row r="232" spans="21:26">
      <c r="U232" s="368">
        <v>230</v>
      </c>
      <c r="V232" s="368">
        <v>1195</v>
      </c>
      <c r="W232" s="368">
        <v>50</v>
      </c>
      <c r="X232" s="368">
        <v>21600</v>
      </c>
      <c r="Z232" s="368">
        <v>2300</v>
      </c>
    </row>
    <row r="233" spans="21:26">
      <c r="U233" s="368">
        <v>231</v>
      </c>
      <c r="V233" s="368">
        <v>1200</v>
      </c>
      <c r="W233" s="368">
        <v>50</v>
      </c>
      <c r="X233" s="368">
        <v>21600</v>
      </c>
      <c r="Z233" s="368">
        <v>2310</v>
      </c>
    </row>
    <row r="234" spans="21:26">
      <c r="U234" s="368">
        <v>232</v>
      </c>
      <c r="V234" s="368">
        <v>1205</v>
      </c>
      <c r="W234" s="368">
        <v>50</v>
      </c>
      <c r="X234" s="368">
        <v>21600</v>
      </c>
      <c r="Z234" s="368">
        <v>2320</v>
      </c>
    </row>
    <row r="235" spans="21:26">
      <c r="U235" s="368">
        <v>233</v>
      </c>
      <c r="V235" s="368">
        <v>1210</v>
      </c>
      <c r="W235" s="368">
        <v>50</v>
      </c>
      <c r="X235" s="368">
        <v>21600</v>
      </c>
      <c r="Z235" s="368">
        <v>2330</v>
      </c>
    </row>
    <row r="236" spans="21:26">
      <c r="U236" s="368">
        <v>234</v>
      </c>
      <c r="V236" s="368">
        <v>1215</v>
      </c>
      <c r="W236" s="368">
        <v>50</v>
      </c>
      <c r="X236" s="368">
        <v>21600</v>
      </c>
      <c r="Z236" s="368">
        <v>2340</v>
      </c>
    </row>
    <row r="237" spans="21:26">
      <c r="U237" s="368">
        <v>235</v>
      </c>
      <c r="V237" s="368">
        <v>1220</v>
      </c>
      <c r="W237" s="368">
        <v>50</v>
      </c>
      <c r="X237" s="368">
        <v>21600</v>
      </c>
      <c r="Z237" s="368">
        <v>2350</v>
      </c>
    </row>
    <row r="238" spans="21:26">
      <c r="U238" s="368">
        <v>236</v>
      </c>
      <c r="V238" s="368">
        <v>1225</v>
      </c>
      <c r="W238" s="368">
        <v>50</v>
      </c>
      <c r="X238" s="368">
        <v>21600</v>
      </c>
      <c r="Z238" s="368">
        <v>2360</v>
      </c>
    </row>
    <row r="239" spans="21:26">
      <c r="U239" s="368">
        <v>237</v>
      </c>
      <c r="V239" s="368">
        <v>1230</v>
      </c>
      <c r="W239" s="368">
        <v>50</v>
      </c>
      <c r="X239" s="368">
        <v>21600</v>
      </c>
      <c r="Z239" s="368">
        <v>2370</v>
      </c>
    </row>
    <row r="240" spans="21:26">
      <c r="U240" s="368">
        <v>238</v>
      </c>
      <c r="V240" s="368">
        <v>1235</v>
      </c>
      <c r="W240" s="368">
        <v>50</v>
      </c>
      <c r="X240" s="368">
        <v>21600</v>
      </c>
      <c r="Z240" s="368">
        <v>2380</v>
      </c>
    </row>
    <row r="241" spans="21:26">
      <c r="U241" s="368">
        <v>239</v>
      </c>
      <c r="V241" s="368">
        <v>1240</v>
      </c>
      <c r="W241" s="368">
        <v>50</v>
      </c>
      <c r="X241" s="368">
        <v>21600</v>
      </c>
      <c r="Z241" s="368">
        <v>2390</v>
      </c>
    </row>
    <row r="242" spans="21:26">
      <c r="U242" s="368">
        <v>240</v>
      </c>
      <c r="V242" s="368">
        <v>1245</v>
      </c>
      <c r="W242" s="368">
        <v>50</v>
      </c>
      <c r="X242" s="368">
        <v>21600</v>
      </c>
      <c r="Z242" s="368">
        <v>2400</v>
      </c>
    </row>
    <row r="243" spans="21:26">
      <c r="U243" s="368">
        <v>241</v>
      </c>
      <c r="V243" s="368">
        <v>1250</v>
      </c>
      <c r="W243" s="368">
        <v>50</v>
      </c>
      <c r="X243" s="368">
        <v>21600</v>
      </c>
      <c r="Z243" s="368">
        <v>2410</v>
      </c>
    </row>
    <row r="244" spans="21:26">
      <c r="U244" s="368">
        <v>242</v>
      </c>
      <c r="V244" s="368">
        <v>1255</v>
      </c>
      <c r="W244" s="368">
        <v>50</v>
      </c>
      <c r="X244" s="368">
        <v>21600</v>
      </c>
      <c r="Z244" s="368">
        <v>2420</v>
      </c>
    </row>
    <row r="245" spans="21:26">
      <c r="U245" s="368">
        <v>243</v>
      </c>
      <c r="V245" s="368">
        <v>1260</v>
      </c>
      <c r="W245" s="368">
        <v>50</v>
      </c>
      <c r="X245" s="368">
        <v>21600</v>
      </c>
      <c r="Z245" s="368">
        <v>2430</v>
      </c>
    </row>
    <row r="246" spans="21:26">
      <c r="U246" s="368">
        <v>244</v>
      </c>
      <c r="V246" s="368">
        <v>1265</v>
      </c>
      <c r="W246" s="368">
        <v>50</v>
      </c>
      <c r="X246" s="368">
        <v>21600</v>
      </c>
      <c r="Z246" s="368">
        <v>2440</v>
      </c>
    </row>
    <row r="247" spans="21:26">
      <c r="U247" s="368">
        <v>245</v>
      </c>
      <c r="V247" s="368">
        <v>1270</v>
      </c>
      <c r="W247" s="368">
        <v>50</v>
      </c>
      <c r="X247" s="368">
        <v>21600</v>
      </c>
      <c r="Z247" s="368">
        <v>2450</v>
      </c>
    </row>
    <row r="248" spans="21:26">
      <c r="U248" s="368">
        <v>246</v>
      </c>
      <c r="V248" s="368">
        <v>1275</v>
      </c>
      <c r="W248" s="368">
        <v>50</v>
      </c>
      <c r="X248" s="368">
        <v>21600</v>
      </c>
      <c r="Z248" s="368">
        <v>2460</v>
      </c>
    </row>
    <row r="249" spans="21:26">
      <c r="U249" s="368">
        <v>247</v>
      </c>
      <c r="V249" s="368">
        <v>1280</v>
      </c>
      <c r="W249" s="368">
        <v>50</v>
      </c>
      <c r="X249" s="368">
        <v>21600</v>
      </c>
      <c r="Z249" s="368">
        <v>2470</v>
      </c>
    </row>
    <row r="250" spans="21:26">
      <c r="U250" s="368">
        <v>248</v>
      </c>
      <c r="V250" s="368">
        <v>1285</v>
      </c>
      <c r="W250" s="368">
        <v>50</v>
      </c>
      <c r="X250" s="368">
        <v>21600</v>
      </c>
      <c r="Z250" s="368">
        <v>2480</v>
      </c>
    </row>
    <row r="251" spans="21:26">
      <c r="U251" s="368">
        <v>249</v>
      </c>
      <c r="V251" s="368">
        <v>1290</v>
      </c>
      <c r="W251" s="368">
        <v>50</v>
      </c>
      <c r="X251" s="368">
        <v>21600</v>
      </c>
      <c r="Z251" s="368">
        <v>2490</v>
      </c>
    </row>
    <row r="252" spans="21:26">
      <c r="U252" s="368">
        <v>250</v>
      </c>
      <c r="V252" s="368">
        <v>1295</v>
      </c>
      <c r="W252" s="368">
        <v>50</v>
      </c>
      <c r="X252" s="368">
        <v>21600</v>
      </c>
      <c r="Z252" s="368">
        <v>2500</v>
      </c>
    </row>
    <row r="253" spans="21:26">
      <c r="U253" s="368">
        <v>251</v>
      </c>
      <c r="V253" s="368">
        <v>1300</v>
      </c>
      <c r="W253" s="368">
        <v>50</v>
      </c>
      <c r="X253" s="368">
        <v>21600</v>
      </c>
      <c r="Z253" s="368">
        <v>2510</v>
      </c>
    </row>
    <row r="254" spans="21:26">
      <c r="U254" s="368">
        <v>252</v>
      </c>
      <c r="V254" s="368">
        <v>1305</v>
      </c>
      <c r="W254" s="368">
        <v>50</v>
      </c>
      <c r="X254" s="368">
        <v>21600</v>
      </c>
      <c r="Z254" s="368">
        <v>2520</v>
      </c>
    </row>
    <row r="255" spans="21:26">
      <c r="U255" s="368">
        <v>253</v>
      </c>
      <c r="V255" s="368">
        <v>1310</v>
      </c>
      <c r="W255" s="368">
        <v>50</v>
      </c>
      <c r="X255" s="368">
        <v>21600</v>
      </c>
      <c r="Z255" s="368">
        <v>2530</v>
      </c>
    </row>
    <row r="256" spans="21:26">
      <c r="U256" s="368">
        <v>254</v>
      </c>
      <c r="V256" s="368">
        <v>1315</v>
      </c>
      <c r="W256" s="368">
        <v>50</v>
      </c>
      <c r="X256" s="368">
        <v>21600</v>
      </c>
      <c r="Z256" s="368">
        <v>2540</v>
      </c>
    </row>
    <row r="257" spans="21:26">
      <c r="U257" s="368">
        <v>255</v>
      </c>
      <c r="V257" s="368">
        <v>1320</v>
      </c>
      <c r="W257" s="368">
        <v>50</v>
      </c>
      <c r="X257" s="368">
        <v>21600</v>
      </c>
      <c r="Z257" s="368">
        <v>2550</v>
      </c>
    </row>
    <row r="258" spans="21:26">
      <c r="U258" s="368">
        <v>256</v>
      </c>
      <c r="V258" s="368">
        <v>1325</v>
      </c>
      <c r="W258" s="368">
        <v>50</v>
      </c>
      <c r="X258" s="368">
        <v>21600</v>
      </c>
      <c r="Z258" s="368">
        <v>2560</v>
      </c>
    </row>
    <row r="259" spans="21:26">
      <c r="U259" s="368">
        <v>257</v>
      </c>
      <c r="V259" s="368">
        <v>1330</v>
      </c>
      <c r="W259" s="368">
        <v>50</v>
      </c>
      <c r="X259" s="368">
        <v>21600</v>
      </c>
      <c r="Z259" s="368">
        <v>2570</v>
      </c>
    </row>
    <row r="260" spans="21:26">
      <c r="U260" s="368">
        <v>258</v>
      </c>
      <c r="V260" s="368">
        <v>1335</v>
      </c>
      <c r="W260" s="368">
        <v>50</v>
      </c>
      <c r="X260" s="368">
        <v>21600</v>
      </c>
      <c r="Z260" s="368">
        <v>2580</v>
      </c>
    </row>
    <row r="261" spans="21:26">
      <c r="U261" s="368">
        <v>259</v>
      </c>
      <c r="V261" s="368">
        <v>1340</v>
      </c>
      <c r="W261" s="368">
        <v>50</v>
      </c>
      <c r="X261" s="368">
        <v>21600</v>
      </c>
      <c r="Z261" s="368">
        <v>2590</v>
      </c>
    </row>
    <row r="262" spans="21:26">
      <c r="U262" s="368">
        <v>260</v>
      </c>
      <c r="V262" s="368">
        <v>1345</v>
      </c>
      <c r="W262" s="368">
        <v>50</v>
      </c>
      <c r="X262" s="368">
        <v>21600</v>
      </c>
      <c r="Z262" s="368">
        <v>2600</v>
      </c>
    </row>
    <row r="263" spans="21:26">
      <c r="U263" s="368">
        <v>261</v>
      </c>
      <c r="V263" s="368">
        <v>1350</v>
      </c>
      <c r="W263" s="368">
        <v>50</v>
      </c>
      <c r="X263" s="368">
        <v>21600</v>
      </c>
      <c r="Z263" s="368">
        <v>2610</v>
      </c>
    </row>
    <row r="264" spans="21:26">
      <c r="U264" s="368">
        <v>262</v>
      </c>
      <c r="V264" s="368">
        <v>1355</v>
      </c>
      <c r="W264" s="368">
        <v>50</v>
      </c>
      <c r="X264" s="368">
        <v>21600</v>
      </c>
      <c r="Z264" s="368">
        <v>2620</v>
      </c>
    </row>
    <row r="265" spans="21:26">
      <c r="U265" s="368">
        <v>263</v>
      </c>
      <c r="V265" s="368">
        <v>1360</v>
      </c>
      <c r="W265" s="368">
        <v>50</v>
      </c>
      <c r="X265" s="368">
        <v>21600</v>
      </c>
      <c r="Z265" s="368">
        <v>2630</v>
      </c>
    </row>
    <row r="266" spans="21:26">
      <c r="U266" s="368">
        <v>264</v>
      </c>
      <c r="V266" s="368">
        <v>1365</v>
      </c>
      <c r="W266" s="368">
        <v>50</v>
      </c>
      <c r="X266" s="368">
        <v>21600</v>
      </c>
      <c r="Z266" s="368">
        <v>2640</v>
      </c>
    </row>
    <row r="267" spans="21:26">
      <c r="U267" s="368">
        <v>265</v>
      </c>
      <c r="V267" s="368">
        <v>1370</v>
      </c>
      <c r="W267" s="368">
        <v>50</v>
      </c>
      <c r="X267" s="368">
        <v>21600</v>
      </c>
      <c r="Z267" s="368">
        <v>2650</v>
      </c>
    </row>
    <row r="268" spans="21:26">
      <c r="U268" s="368">
        <v>266</v>
      </c>
      <c r="V268" s="368">
        <v>1375</v>
      </c>
      <c r="W268" s="368">
        <v>50</v>
      </c>
      <c r="X268" s="368">
        <v>21600</v>
      </c>
      <c r="Z268" s="368">
        <v>2660</v>
      </c>
    </row>
    <row r="269" spans="21:26">
      <c r="U269" s="368">
        <v>267</v>
      </c>
      <c r="V269" s="368">
        <v>1380</v>
      </c>
      <c r="W269" s="368">
        <v>50</v>
      </c>
      <c r="X269" s="368">
        <v>21600</v>
      </c>
      <c r="Z269" s="368">
        <v>2670</v>
      </c>
    </row>
    <row r="270" spans="21:26">
      <c r="U270" s="368">
        <v>268</v>
      </c>
      <c r="V270" s="368">
        <v>1385</v>
      </c>
      <c r="W270" s="368">
        <v>50</v>
      </c>
      <c r="X270" s="368">
        <v>21600</v>
      </c>
      <c r="Z270" s="368">
        <v>2680</v>
      </c>
    </row>
    <row r="271" spans="21:26">
      <c r="U271" s="368">
        <v>269</v>
      </c>
      <c r="V271" s="368">
        <v>1390</v>
      </c>
      <c r="W271" s="368">
        <v>50</v>
      </c>
      <c r="X271" s="368">
        <v>21600</v>
      </c>
      <c r="Z271" s="368">
        <v>2690</v>
      </c>
    </row>
    <row r="272" spans="21:26">
      <c r="U272" s="368">
        <v>270</v>
      </c>
      <c r="V272" s="368">
        <v>1395</v>
      </c>
      <c r="W272" s="368">
        <v>50</v>
      </c>
      <c r="X272" s="368">
        <v>21600</v>
      </c>
      <c r="Z272" s="368">
        <v>2700</v>
      </c>
    </row>
    <row r="273" spans="21:26">
      <c r="U273" s="368">
        <v>271</v>
      </c>
      <c r="V273" s="368">
        <v>1400</v>
      </c>
      <c r="W273" s="368">
        <v>50</v>
      </c>
      <c r="X273" s="368">
        <v>21600</v>
      </c>
      <c r="Z273" s="368">
        <v>2710</v>
      </c>
    </row>
    <row r="274" spans="21:26">
      <c r="U274" s="368">
        <v>272</v>
      </c>
      <c r="V274" s="368">
        <v>1405</v>
      </c>
      <c r="W274" s="368">
        <v>50</v>
      </c>
      <c r="X274" s="368">
        <v>21600</v>
      </c>
      <c r="Z274" s="368">
        <v>2720</v>
      </c>
    </row>
    <row r="275" spans="21:26">
      <c r="U275" s="368">
        <v>273</v>
      </c>
      <c r="V275" s="368">
        <v>1410</v>
      </c>
      <c r="W275" s="368">
        <v>50</v>
      </c>
      <c r="X275" s="368">
        <v>21600</v>
      </c>
      <c r="Z275" s="368">
        <v>2730</v>
      </c>
    </row>
    <row r="276" spans="21:26">
      <c r="U276" s="368">
        <v>274</v>
      </c>
      <c r="V276" s="368">
        <v>1415</v>
      </c>
      <c r="W276" s="368">
        <v>50</v>
      </c>
      <c r="X276" s="368">
        <v>21600</v>
      </c>
      <c r="Z276" s="368">
        <v>2740</v>
      </c>
    </row>
    <row r="277" spans="21:26">
      <c r="U277" s="368">
        <v>275</v>
      </c>
      <c r="V277" s="368">
        <v>1420</v>
      </c>
      <c r="W277" s="368">
        <v>50</v>
      </c>
      <c r="X277" s="368">
        <v>21600</v>
      </c>
      <c r="Z277" s="368">
        <v>2750</v>
      </c>
    </row>
    <row r="278" spans="21:26">
      <c r="U278" s="368">
        <v>276</v>
      </c>
      <c r="V278" s="368">
        <v>1425</v>
      </c>
      <c r="W278" s="368">
        <v>50</v>
      </c>
      <c r="X278" s="368">
        <v>21600</v>
      </c>
      <c r="Z278" s="368">
        <v>2760</v>
      </c>
    </row>
    <row r="279" spans="21:26">
      <c r="U279" s="368">
        <v>277</v>
      </c>
      <c r="V279" s="368">
        <v>1430</v>
      </c>
      <c r="W279" s="368">
        <v>50</v>
      </c>
      <c r="X279" s="368">
        <v>21600</v>
      </c>
      <c r="Z279" s="368">
        <v>2770</v>
      </c>
    </row>
    <row r="280" spans="21:26">
      <c r="U280" s="368">
        <v>278</v>
      </c>
      <c r="V280" s="368">
        <v>1435</v>
      </c>
      <c r="W280" s="368">
        <v>50</v>
      </c>
      <c r="X280" s="368">
        <v>21600</v>
      </c>
      <c r="Z280" s="368">
        <v>2780</v>
      </c>
    </row>
    <row r="281" spans="21:26">
      <c r="U281" s="368">
        <v>279</v>
      </c>
      <c r="V281" s="368">
        <v>1440</v>
      </c>
      <c r="W281" s="368">
        <v>50</v>
      </c>
      <c r="X281" s="368">
        <v>21600</v>
      </c>
      <c r="Z281" s="368">
        <v>2790</v>
      </c>
    </row>
    <row r="282" spans="21:26">
      <c r="U282" s="368">
        <v>280</v>
      </c>
      <c r="V282" s="368">
        <v>1445</v>
      </c>
      <c r="W282" s="368">
        <v>50</v>
      </c>
      <c r="X282" s="368">
        <v>21600</v>
      </c>
      <c r="Z282" s="368">
        <v>2800</v>
      </c>
    </row>
    <row r="283" spans="21:26">
      <c r="U283" s="368">
        <v>281</v>
      </c>
      <c r="V283" s="368">
        <v>1450</v>
      </c>
      <c r="W283" s="368">
        <v>50</v>
      </c>
      <c r="X283" s="368">
        <v>21600</v>
      </c>
      <c r="Z283" s="368">
        <v>2810</v>
      </c>
    </row>
    <row r="284" spans="21:26">
      <c r="U284" s="368">
        <v>282</v>
      </c>
      <c r="V284" s="368">
        <v>1455</v>
      </c>
      <c r="W284" s="368">
        <v>50</v>
      </c>
      <c r="X284" s="368">
        <v>21600</v>
      </c>
      <c r="Z284" s="368">
        <v>2820</v>
      </c>
    </row>
    <row r="285" spans="21:26">
      <c r="U285" s="368">
        <v>283</v>
      </c>
      <c r="V285" s="368">
        <v>1460</v>
      </c>
      <c r="W285" s="368">
        <v>50</v>
      </c>
      <c r="X285" s="368">
        <v>21600</v>
      </c>
      <c r="Z285" s="368">
        <v>2830</v>
      </c>
    </row>
    <row r="286" spans="21:26">
      <c r="U286" s="368">
        <v>284</v>
      </c>
      <c r="V286" s="368">
        <v>1465</v>
      </c>
      <c r="W286" s="368">
        <v>50</v>
      </c>
      <c r="X286" s="368">
        <v>21600</v>
      </c>
      <c r="Z286" s="368">
        <v>2840</v>
      </c>
    </row>
    <row r="287" spans="21:26">
      <c r="U287" s="368">
        <v>285</v>
      </c>
      <c r="V287" s="368">
        <v>1470</v>
      </c>
      <c r="W287" s="368">
        <v>50</v>
      </c>
      <c r="X287" s="368">
        <v>21600</v>
      </c>
      <c r="Z287" s="368">
        <v>2850</v>
      </c>
    </row>
    <row r="288" spans="21:26">
      <c r="U288" s="368">
        <v>286</v>
      </c>
      <c r="V288" s="368">
        <v>1475</v>
      </c>
      <c r="W288" s="368">
        <v>50</v>
      </c>
      <c r="X288" s="368">
        <v>21600</v>
      </c>
      <c r="Z288" s="368">
        <v>2860</v>
      </c>
    </row>
    <row r="289" spans="21:26">
      <c r="U289" s="368">
        <v>287</v>
      </c>
      <c r="V289" s="368">
        <v>1480</v>
      </c>
      <c r="W289" s="368">
        <v>50</v>
      </c>
      <c r="X289" s="368">
        <v>21600</v>
      </c>
      <c r="Z289" s="368">
        <v>2870</v>
      </c>
    </row>
    <row r="290" spans="21:26">
      <c r="U290" s="368">
        <v>288</v>
      </c>
      <c r="V290" s="368">
        <v>1485</v>
      </c>
      <c r="W290" s="368">
        <v>50</v>
      </c>
      <c r="X290" s="368">
        <v>21600</v>
      </c>
      <c r="Z290" s="368">
        <v>2880</v>
      </c>
    </row>
    <row r="291" spans="21:26">
      <c r="U291" s="368">
        <v>289</v>
      </c>
      <c r="V291" s="368">
        <v>1490</v>
      </c>
      <c r="W291" s="368">
        <v>50</v>
      </c>
      <c r="X291" s="368">
        <v>21600</v>
      </c>
      <c r="Z291" s="368">
        <v>2890</v>
      </c>
    </row>
    <row r="292" spans="21:26">
      <c r="U292" s="368">
        <v>290</v>
      </c>
      <c r="V292" s="368">
        <v>1495</v>
      </c>
      <c r="W292" s="368">
        <v>50</v>
      </c>
      <c r="X292" s="368">
        <v>21600</v>
      </c>
      <c r="Z292" s="368">
        <v>2900</v>
      </c>
    </row>
    <row r="293" spans="21:26">
      <c r="U293" s="368">
        <v>291</v>
      </c>
      <c r="V293" s="368">
        <v>1500</v>
      </c>
      <c r="W293" s="368">
        <v>50</v>
      </c>
      <c r="X293" s="368">
        <v>21600</v>
      </c>
      <c r="Z293" s="368">
        <v>2910</v>
      </c>
    </row>
    <row r="294" spans="21:26">
      <c r="U294" s="368">
        <v>292</v>
      </c>
      <c r="V294" s="368">
        <v>1505</v>
      </c>
      <c r="W294" s="368">
        <v>50</v>
      </c>
      <c r="X294" s="368">
        <v>21600</v>
      </c>
      <c r="Z294" s="368">
        <v>2920</v>
      </c>
    </row>
    <row r="295" spans="21:26">
      <c r="U295" s="368">
        <v>293</v>
      </c>
      <c r="V295" s="368">
        <v>1510</v>
      </c>
      <c r="W295" s="368">
        <v>50</v>
      </c>
      <c r="X295" s="368">
        <v>21600</v>
      </c>
      <c r="Z295" s="368">
        <v>2930</v>
      </c>
    </row>
    <row r="296" spans="21:26">
      <c r="U296" s="368">
        <v>294</v>
      </c>
      <c r="V296" s="368">
        <v>1515</v>
      </c>
      <c r="W296" s="368">
        <v>50</v>
      </c>
      <c r="X296" s="368">
        <v>21600</v>
      </c>
      <c r="Z296" s="368">
        <v>2940</v>
      </c>
    </row>
    <row r="297" spans="21:26">
      <c r="U297" s="368">
        <v>295</v>
      </c>
      <c r="V297" s="368">
        <v>1520</v>
      </c>
      <c r="W297" s="368">
        <v>50</v>
      </c>
      <c r="X297" s="368">
        <v>21600</v>
      </c>
      <c r="Z297" s="368">
        <v>2950</v>
      </c>
    </row>
    <row r="298" spans="21:26">
      <c r="U298" s="368">
        <v>296</v>
      </c>
      <c r="V298" s="368">
        <v>1525</v>
      </c>
      <c r="W298" s="368">
        <v>50</v>
      </c>
      <c r="X298" s="368">
        <v>21600</v>
      </c>
      <c r="Z298" s="368">
        <v>2960</v>
      </c>
    </row>
    <row r="299" spans="21:26">
      <c r="U299" s="368">
        <v>297</v>
      </c>
      <c r="V299" s="368">
        <v>1530</v>
      </c>
      <c r="W299" s="368">
        <v>50</v>
      </c>
      <c r="X299" s="368">
        <v>21600</v>
      </c>
      <c r="Z299" s="368">
        <v>2970</v>
      </c>
    </row>
    <row r="300" spans="21:26">
      <c r="U300" s="368">
        <v>298</v>
      </c>
      <c r="V300" s="368">
        <v>1535</v>
      </c>
      <c r="W300" s="368">
        <v>50</v>
      </c>
      <c r="X300" s="368">
        <v>21600</v>
      </c>
      <c r="Z300" s="368">
        <v>2980</v>
      </c>
    </row>
    <row r="301" spans="21:26">
      <c r="U301" s="368">
        <v>299</v>
      </c>
      <c r="V301" s="368">
        <v>1540</v>
      </c>
      <c r="W301" s="368">
        <v>50</v>
      </c>
      <c r="X301" s="368">
        <v>21600</v>
      </c>
      <c r="Z301" s="368">
        <v>2990</v>
      </c>
    </row>
    <row r="302" spans="21:26">
      <c r="U302" s="368">
        <v>300</v>
      </c>
      <c r="V302" s="368">
        <v>1545</v>
      </c>
      <c r="W302" s="368">
        <v>50</v>
      </c>
      <c r="X302" s="368">
        <v>21600</v>
      </c>
      <c r="Z302" s="368">
        <v>3000</v>
      </c>
    </row>
    <row r="303" spans="21:26">
      <c r="U303" s="368">
        <v>301</v>
      </c>
      <c r="V303" s="368">
        <v>1550</v>
      </c>
      <c r="W303" s="368">
        <v>50</v>
      </c>
      <c r="X303" s="368">
        <v>21600</v>
      </c>
      <c r="Z303" s="368">
        <v>3010</v>
      </c>
    </row>
    <row r="304" spans="21:26">
      <c r="U304" s="368">
        <v>302</v>
      </c>
      <c r="V304" s="368">
        <v>1555</v>
      </c>
      <c r="W304" s="368">
        <v>50</v>
      </c>
      <c r="X304" s="368">
        <v>21600</v>
      </c>
      <c r="Z304" s="368">
        <v>3020</v>
      </c>
    </row>
    <row r="305" spans="21:26">
      <c r="U305" s="368">
        <v>303</v>
      </c>
      <c r="V305" s="368">
        <v>1560</v>
      </c>
      <c r="W305" s="368">
        <v>50</v>
      </c>
      <c r="X305" s="368">
        <v>21600</v>
      </c>
      <c r="Z305" s="368">
        <v>3030</v>
      </c>
    </row>
    <row r="306" spans="21:26">
      <c r="U306" s="368">
        <v>304</v>
      </c>
      <c r="V306" s="368">
        <v>1565</v>
      </c>
      <c r="W306" s="368">
        <v>50</v>
      </c>
      <c r="X306" s="368">
        <v>21600</v>
      </c>
      <c r="Z306" s="368">
        <v>3040</v>
      </c>
    </row>
    <row r="307" spans="21:26">
      <c r="U307" s="368">
        <v>305</v>
      </c>
      <c r="V307" s="368">
        <v>1570</v>
      </c>
      <c r="W307" s="368">
        <v>50</v>
      </c>
      <c r="X307" s="368">
        <v>21600</v>
      </c>
      <c r="Z307" s="368">
        <v>3050</v>
      </c>
    </row>
    <row r="308" spans="21:26">
      <c r="U308" s="368">
        <v>306</v>
      </c>
      <c r="V308" s="368">
        <v>1575</v>
      </c>
      <c r="W308" s="368">
        <v>50</v>
      </c>
      <c r="X308" s="368">
        <v>21600</v>
      </c>
      <c r="Z308" s="368">
        <v>3060</v>
      </c>
    </row>
    <row r="309" spans="21:26">
      <c r="U309" s="368">
        <v>307</v>
      </c>
      <c r="V309" s="368">
        <v>1580</v>
      </c>
      <c r="W309" s="368">
        <v>50</v>
      </c>
      <c r="X309" s="368">
        <v>21600</v>
      </c>
      <c r="Z309" s="368">
        <v>3070</v>
      </c>
    </row>
    <row r="310" spans="21:26">
      <c r="U310" s="368">
        <v>308</v>
      </c>
      <c r="V310" s="368">
        <v>1585</v>
      </c>
      <c r="W310" s="368">
        <v>50</v>
      </c>
      <c r="X310" s="368">
        <v>21600</v>
      </c>
      <c r="Z310" s="368">
        <v>3080</v>
      </c>
    </row>
    <row r="311" spans="21:26">
      <c r="U311" s="368">
        <v>309</v>
      </c>
      <c r="V311" s="368">
        <v>1590</v>
      </c>
      <c r="W311" s="368">
        <v>50</v>
      </c>
      <c r="X311" s="368">
        <v>21600</v>
      </c>
      <c r="Z311" s="368">
        <v>3090</v>
      </c>
    </row>
    <row r="312" spans="21:26">
      <c r="U312" s="368">
        <v>310</v>
      </c>
      <c r="V312" s="368">
        <v>1595</v>
      </c>
      <c r="W312" s="368">
        <v>50</v>
      </c>
      <c r="X312" s="368">
        <v>21600</v>
      </c>
      <c r="Z312" s="368">
        <v>3100</v>
      </c>
    </row>
    <row r="313" spans="21:26">
      <c r="U313" s="368">
        <v>311</v>
      </c>
      <c r="V313" s="368">
        <v>1600</v>
      </c>
      <c r="W313" s="368">
        <v>50</v>
      </c>
      <c r="X313" s="368">
        <v>21600</v>
      </c>
      <c r="Z313" s="368">
        <v>3110</v>
      </c>
    </row>
    <row r="314" spans="21:26">
      <c r="U314" s="368">
        <v>312</v>
      </c>
      <c r="V314" s="368">
        <v>1605</v>
      </c>
      <c r="W314" s="368">
        <v>50</v>
      </c>
      <c r="X314" s="368">
        <v>21600</v>
      </c>
      <c r="Z314" s="368">
        <v>3120</v>
      </c>
    </row>
    <row r="315" spans="21:26">
      <c r="U315" s="368">
        <v>313</v>
      </c>
      <c r="V315" s="368">
        <v>1610</v>
      </c>
      <c r="W315" s="368">
        <v>50</v>
      </c>
      <c r="X315" s="368">
        <v>21600</v>
      </c>
      <c r="Z315" s="368">
        <v>3130</v>
      </c>
    </row>
    <row r="316" spans="21:26">
      <c r="U316" s="368">
        <v>314</v>
      </c>
      <c r="V316" s="368">
        <v>1615</v>
      </c>
      <c r="W316" s="368">
        <v>50</v>
      </c>
      <c r="X316" s="368">
        <v>21600</v>
      </c>
      <c r="Z316" s="368">
        <v>3140</v>
      </c>
    </row>
    <row r="317" spans="21:26">
      <c r="U317" s="368">
        <v>315</v>
      </c>
      <c r="V317" s="368">
        <v>1620</v>
      </c>
      <c r="W317" s="368">
        <v>50</v>
      </c>
      <c r="X317" s="368">
        <v>21600</v>
      </c>
      <c r="Z317" s="368">
        <v>3150</v>
      </c>
    </row>
    <row r="318" spans="21:26">
      <c r="U318" s="368">
        <v>316</v>
      </c>
      <c r="V318" s="368">
        <v>1625</v>
      </c>
      <c r="W318" s="368">
        <v>50</v>
      </c>
      <c r="X318" s="368">
        <v>21600</v>
      </c>
      <c r="Z318" s="368">
        <v>3160</v>
      </c>
    </row>
    <row r="319" spans="21:26">
      <c r="U319" s="368">
        <v>317</v>
      </c>
      <c r="V319" s="368">
        <v>1630</v>
      </c>
      <c r="W319" s="368">
        <v>50</v>
      </c>
      <c r="X319" s="368">
        <v>21600</v>
      </c>
      <c r="Z319" s="368">
        <v>3170</v>
      </c>
    </row>
    <row r="320" spans="21:26">
      <c r="U320" s="368">
        <v>318</v>
      </c>
      <c r="V320" s="368">
        <v>1635</v>
      </c>
      <c r="W320" s="368">
        <v>50</v>
      </c>
      <c r="X320" s="368">
        <v>21600</v>
      </c>
      <c r="Z320" s="368">
        <v>3180</v>
      </c>
    </row>
    <row r="321" spans="21:26">
      <c r="U321" s="368">
        <v>319</v>
      </c>
      <c r="V321" s="368">
        <v>1640</v>
      </c>
      <c r="W321" s="368">
        <v>50</v>
      </c>
      <c r="X321" s="368">
        <v>21600</v>
      </c>
      <c r="Z321" s="368">
        <v>3190</v>
      </c>
    </row>
    <row r="322" spans="21:26">
      <c r="U322" s="368">
        <v>320</v>
      </c>
      <c r="V322" s="368">
        <v>1645</v>
      </c>
      <c r="W322" s="368">
        <v>50</v>
      </c>
      <c r="X322" s="368">
        <v>21600</v>
      </c>
      <c r="Z322" s="368">
        <v>3200</v>
      </c>
    </row>
    <row r="323" spans="21:26">
      <c r="U323" s="368">
        <v>321</v>
      </c>
      <c r="V323" s="368">
        <v>1650</v>
      </c>
      <c r="W323" s="368">
        <v>50</v>
      </c>
      <c r="X323" s="368">
        <v>21600</v>
      </c>
      <c r="Z323" s="368">
        <v>3210</v>
      </c>
    </row>
    <row r="324" spans="21:26">
      <c r="U324" s="368">
        <v>322</v>
      </c>
      <c r="V324" s="368">
        <v>1655</v>
      </c>
      <c r="W324" s="368">
        <v>50</v>
      </c>
      <c r="X324" s="368">
        <v>21600</v>
      </c>
      <c r="Z324" s="368">
        <v>3220</v>
      </c>
    </row>
    <row r="325" spans="21:26">
      <c r="U325" s="368">
        <v>323</v>
      </c>
      <c r="V325" s="368">
        <v>1660</v>
      </c>
      <c r="W325" s="368">
        <v>50</v>
      </c>
      <c r="X325" s="368">
        <v>21600</v>
      </c>
      <c r="Z325" s="368">
        <v>3230</v>
      </c>
    </row>
    <row r="326" spans="21:26">
      <c r="U326" s="368">
        <v>324</v>
      </c>
      <c r="V326" s="368">
        <v>1665</v>
      </c>
      <c r="W326" s="368">
        <v>50</v>
      </c>
      <c r="X326" s="368">
        <v>21600</v>
      </c>
      <c r="Z326" s="368">
        <v>3240</v>
      </c>
    </row>
    <row r="327" spans="21:26">
      <c r="U327" s="368">
        <v>325</v>
      </c>
      <c r="V327" s="368">
        <v>1670</v>
      </c>
      <c r="W327" s="368">
        <v>50</v>
      </c>
      <c r="X327" s="368">
        <v>21600</v>
      </c>
      <c r="Z327" s="368">
        <v>3250</v>
      </c>
    </row>
    <row r="328" spans="21:26">
      <c r="U328" s="368">
        <v>326</v>
      </c>
      <c r="V328" s="368">
        <v>1675</v>
      </c>
      <c r="W328" s="368">
        <v>50</v>
      </c>
      <c r="X328" s="368">
        <v>21600</v>
      </c>
      <c r="Z328" s="368">
        <v>3260</v>
      </c>
    </row>
    <row r="329" spans="21:26">
      <c r="U329" s="368">
        <v>327</v>
      </c>
      <c r="V329" s="368">
        <v>1680</v>
      </c>
      <c r="W329" s="368">
        <v>50</v>
      </c>
      <c r="X329" s="368">
        <v>21600</v>
      </c>
      <c r="Z329" s="368">
        <v>3270</v>
      </c>
    </row>
    <row r="330" spans="21:26">
      <c r="U330" s="368">
        <v>328</v>
      </c>
      <c r="V330" s="368">
        <v>1685</v>
      </c>
      <c r="W330" s="368">
        <v>50</v>
      </c>
      <c r="X330" s="368">
        <v>21600</v>
      </c>
      <c r="Z330" s="368">
        <v>3280</v>
      </c>
    </row>
    <row r="331" spans="21:26">
      <c r="U331" s="368">
        <v>329</v>
      </c>
      <c r="V331" s="368">
        <v>1690</v>
      </c>
      <c r="W331" s="368">
        <v>50</v>
      </c>
      <c r="X331" s="368">
        <v>21600</v>
      </c>
      <c r="Z331" s="368">
        <v>3290</v>
      </c>
    </row>
    <row r="332" spans="21:26">
      <c r="U332" s="368">
        <v>330</v>
      </c>
      <c r="V332" s="368">
        <v>1695</v>
      </c>
      <c r="W332" s="368">
        <v>50</v>
      </c>
      <c r="X332" s="368">
        <v>21600</v>
      </c>
      <c r="Z332" s="368">
        <v>3300</v>
      </c>
    </row>
    <row r="333" spans="21:26">
      <c r="U333" s="368">
        <v>331</v>
      </c>
      <c r="V333" s="368">
        <v>1700</v>
      </c>
      <c r="W333" s="368">
        <v>50</v>
      </c>
      <c r="X333" s="368">
        <v>21600</v>
      </c>
      <c r="Z333" s="368">
        <v>3310</v>
      </c>
    </row>
    <row r="334" spans="21:26">
      <c r="U334" s="368">
        <v>332</v>
      </c>
      <c r="V334" s="368">
        <v>1705</v>
      </c>
      <c r="W334" s="368">
        <v>50</v>
      </c>
      <c r="X334" s="368">
        <v>21600</v>
      </c>
      <c r="Z334" s="368">
        <v>3320</v>
      </c>
    </row>
    <row r="335" spans="21:26">
      <c r="U335" s="368">
        <v>333</v>
      </c>
      <c r="V335" s="368">
        <v>1710</v>
      </c>
      <c r="W335" s="368">
        <v>50</v>
      </c>
      <c r="X335" s="368">
        <v>21600</v>
      </c>
      <c r="Z335" s="368">
        <v>3330</v>
      </c>
    </row>
    <row r="336" spans="21:26">
      <c r="U336" s="368">
        <v>334</v>
      </c>
      <c r="V336" s="368">
        <v>1715</v>
      </c>
      <c r="W336" s="368">
        <v>50</v>
      </c>
      <c r="X336" s="368">
        <v>21600</v>
      </c>
      <c r="Z336" s="368">
        <v>3340</v>
      </c>
    </row>
    <row r="337" spans="21:26">
      <c r="U337" s="368">
        <v>335</v>
      </c>
      <c r="V337" s="368">
        <v>1720</v>
      </c>
      <c r="W337" s="368">
        <v>50</v>
      </c>
      <c r="X337" s="368">
        <v>21600</v>
      </c>
      <c r="Z337" s="368">
        <v>3350</v>
      </c>
    </row>
    <row r="338" spans="21:26">
      <c r="U338" s="368">
        <v>336</v>
      </c>
      <c r="V338" s="368">
        <v>1725</v>
      </c>
      <c r="W338" s="368">
        <v>50</v>
      </c>
      <c r="X338" s="368">
        <v>21600</v>
      </c>
      <c r="Z338" s="368">
        <v>3360</v>
      </c>
    </row>
    <row r="339" spans="21:26">
      <c r="U339" s="368">
        <v>337</v>
      </c>
      <c r="V339" s="368">
        <v>1730</v>
      </c>
      <c r="W339" s="368">
        <v>50</v>
      </c>
      <c r="X339" s="368">
        <v>21600</v>
      </c>
      <c r="Z339" s="368">
        <v>3370</v>
      </c>
    </row>
    <row r="340" spans="21:26">
      <c r="U340" s="368">
        <v>338</v>
      </c>
      <c r="V340" s="368">
        <v>1735</v>
      </c>
      <c r="W340" s="368">
        <v>50</v>
      </c>
      <c r="X340" s="368">
        <v>21600</v>
      </c>
      <c r="Z340" s="368">
        <v>3380</v>
      </c>
    </row>
    <row r="341" spans="21:26">
      <c r="U341" s="368">
        <v>339</v>
      </c>
      <c r="V341" s="368">
        <v>1740</v>
      </c>
      <c r="W341" s="368">
        <v>50</v>
      </c>
      <c r="X341" s="368">
        <v>21600</v>
      </c>
      <c r="Z341" s="368">
        <v>3390</v>
      </c>
    </row>
    <row r="342" spans="21:26">
      <c r="U342" s="368">
        <v>340</v>
      </c>
      <c r="V342" s="368">
        <v>1745</v>
      </c>
      <c r="W342" s="368">
        <v>50</v>
      </c>
      <c r="X342" s="368">
        <v>21600</v>
      </c>
      <c r="Z342" s="368">
        <v>3400</v>
      </c>
    </row>
    <row r="343" spans="21:26">
      <c r="U343" s="368">
        <v>341</v>
      </c>
      <c r="V343" s="368">
        <v>1750</v>
      </c>
      <c r="W343" s="368">
        <v>50</v>
      </c>
      <c r="X343" s="368">
        <v>21600</v>
      </c>
      <c r="Z343" s="368">
        <v>3410</v>
      </c>
    </row>
    <row r="344" spans="21:26">
      <c r="U344" s="368">
        <v>342</v>
      </c>
      <c r="V344" s="368">
        <v>1755</v>
      </c>
      <c r="W344" s="368">
        <v>50</v>
      </c>
      <c r="X344" s="368">
        <v>21600</v>
      </c>
      <c r="Z344" s="368">
        <v>3420</v>
      </c>
    </row>
    <row r="345" spans="21:26">
      <c r="U345" s="368">
        <v>343</v>
      </c>
      <c r="V345" s="368">
        <v>1760</v>
      </c>
      <c r="W345" s="368">
        <v>50</v>
      </c>
      <c r="X345" s="368">
        <v>21600</v>
      </c>
      <c r="Z345" s="368">
        <v>3430</v>
      </c>
    </row>
    <row r="346" spans="21:26">
      <c r="U346" s="368">
        <v>344</v>
      </c>
      <c r="V346" s="368">
        <v>1765</v>
      </c>
      <c r="W346" s="368">
        <v>50</v>
      </c>
      <c r="X346" s="368">
        <v>21600</v>
      </c>
      <c r="Z346" s="368">
        <v>3440</v>
      </c>
    </row>
    <row r="347" spans="21:26">
      <c r="U347" s="368">
        <v>345</v>
      </c>
      <c r="V347" s="368">
        <v>1770</v>
      </c>
      <c r="W347" s="368">
        <v>50</v>
      </c>
      <c r="X347" s="368">
        <v>21600</v>
      </c>
      <c r="Z347" s="368">
        <v>3450</v>
      </c>
    </row>
    <row r="348" spans="21:26">
      <c r="U348" s="368">
        <v>346</v>
      </c>
      <c r="V348" s="368">
        <v>1775</v>
      </c>
      <c r="W348" s="368">
        <v>50</v>
      </c>
      <c r="X348" s="368">
        <v>21600</v>
      </c>
      <c r="Z348" s="368">
        <v>3460</v>
      </c>
    </row>
    <row r="349" spans="21:26">
      <c r="U349" s="368">
        <v>347</v>
      </c>
      <c r="V349" s="368">
        <v>1780</v>
      </c>
      <c r="W349" s="368">
        <v>50</v>
      </c>
      <c r="X349" s="368">
        <v>21600</v>
      </c>
      <c r="Z349" s="368">
        <v>3470</v>
      </c>
    </row>
    <row r="350" spans="21:26">
      <c r="U350" s="368">
        <v>348</v>
      </c>
      <c r="V350" s="368">
        <v>1785</v>
      </c>
      <c r="W350" s="368">
        <v>50</v>
      </c>
      <c r="X350" s="368">
        <v>21600</v>
      </c>
      <c r="Z350" s="368">
        <v>3480</v>
      </c>
    </row>
    <row r="351" spans="21:26">
      <c r="U351" s="368">
        <v>349</v>
      </c>
      <c r="V351" s="368">
        <v>1790</v>
      </c>
      <c r="W351" s="368">
        <v>50</v>
      </c>
      <c r="X351" s="368">
        <v>21600</v>
      </c>
      <c r="Z351" s="368">
        <v>3490</v>
      </c>
    </row>
    <row r="352" spans="21:26">
      <c r="U352" s="368">
        <v>350</v>
      </c>
      <c r="V352" s="368">
        <v>1795</v>
      </c>
      <c r="W352" s="368">
        <v>50</v>
      </c>
      <c r="X352" s="368">
        <v>21600</v>
      </c>
      <c r="Z352" s="368">
        <v>3500</v>
      </c>
    </row>
    <row r="353" spans="21:26">
      <c r="U353" s="368">
        <v>351</v>
      </c>
      <c r="V353" s="368">
        <v>1800</v>
      </c>
      <c r="W353" s="368">
        <v>50</v>
      </c>
      <c r="X353" s="368">
        <v>21600</v>
      </c>
      <c r="Z353" s="368">
        <v>3510</v>
      </c>
    </row>
    <row r="354" spans="21:26">
      <c r="U354" s="368">
        <v>352</v>
      </c>
      <c r="V354" s="368">
        <v>1805</v>
      </c>
      <c r="W354" s="368">
        <v>50</v>
      </c>
      <c r="X354" s="368">
        <v>21600</v>
      </c>
      <c r="Z354" s="368">
        <v>3520</v>
      </c>
    </row>
    <row r="355" spans="21:26">
      <c r="U355" s="368">
        <v>353</v>
      </c>
      <c r="V355" s="368">
        <v>1810</v>
      </c>
      <c r="W355" s="368">
        <v>50</v>
      </c>
      <c r="X355" s="368">
        <v>21600</v>
      </c>
      <c r="Z355" s="368">
        <v>3530</v>
      </c>
    </row>
    <row r="356" spans="21:26">
      <c r="U356" s="368">
        <v>354</v>
      </c>
      <c r="V356" s="368">
        <v>1815</v>
      </c>
      <c r="W356" s="368">
        <v>50</v>
      </c>
      <c r="X356" s="368">
        <v>21600</v>
      </c>
      <c r="Z356" s="368">
        <v>3540</v>
      </c>
    </row>
    <row r="357" spans="21:26">
      <c r="U357" s="368">
        <v>355</v>
      </c>
      <c r="V357" s="368">
        <v>1820</v>
      </c>
      <c r="W357" s="368">
        <v>50</v>
      </c>
      <c r="X357" s="368">
        <v>21600</v>
      </c>
      <c r="Z357" s="368">
        <v>3550</v>
      </c>
    </row>
    <row r="358" spans="21:26">
      <c r="U358" s="368">
        <v>356</v>
      </c>
      <c r="V358" s="368">
        <v>1825</v>
      </c>
      <c r="W358" s="368">
        <v>50</v>
      </c>
      <c r="X358" s="368">
        <v>21600</v>
      </c>
      <c r="Z358" s="368">
        <v>3560</v>
      </c>
    </row>
    <row r="359" spans="21:26">
      <c r="U359" s="368">
        <v>357</v>
      </c>
      <c r="V359" s="368">
        <v>1830</v>
      </c>
      <c r="W359" s="368">
        <v>50</v>
      </c>
      <c r="X359" s="368">
        <v>21600</v>
      </c>
      <c r="Z359" s="368">
        <v>3570</v>
      </c>
    </row>
    <row r="360" spans="21:26">
      <c r="U360" s="368">
        <v>358</v>
      </c>
      <c r="V360" s="368">
        <v>1835</v>
      </c>
      <c r="W360" s="368">
        <v>50</v>
      </c>
      <c r="X360" s="368">
        <v>21600</v>
      </c>
      <c r="Z360" s="368">
        <v>3580</v>
      </c>
    </row>
    <row r="361" spans="21:26">
      <c r="U361" s="368">
        <v>359</v>
      </c>
      <c r="V361" s="368">
        <v>1840</v>
      </c>
      <c r="W361" s="368">
        <v>50</v>
      </c>
      <c r="X361" s="368">
        <v>21600</v>
      </c>
      <c r="Z361" s="368">
        <v>3590</v>
      </c>
    </row>
    <row r="362" spans="21:26">
      <c r="U362" s="368">
        <v>360</v>
      </c>
      <c r="V362" s="368">
        <v>1845</v>
      </c>
      <c r="W362" s="368">
        <v>50</v>
      </c>
      <c r="X362" s="368">
        <v>21600</v>
      </c>
      <c r="Z362" s="368">
        <v>3600</v>
      </c>
    </row>
    <row r="363" spans="21:26">
      <c r="U363" s="368">
        <v>361</v>
      </c>
      <c r="V363" s="368">
        <v>1850</v>
      </c>
      <c r="W363" s="368">
        <v>50</v>
      </c>
      <c r="X363" s="368">
        <v>21600</v>
      </c>
      <c r="Z363" s="368">
        <v>3610</v>
      </c>
    </row>
    <row r="364" spans="21:26">
      <c r="U364" s="368">
        <v>362</v>
      </c>
      <c r="V364" s="368">
        <v>1855</v>
      </c>
      <c r="W364" s="368">
        <v>50</v>
      </c>
      <c r="X364" s="368">
        <v>21600</v>
      </c>
      <c r="Z364" s="368">
        <v>3620</v>
      </c>
    </row>
    <row r="365" spans="21:26">
      <c r="U365" s="368">
        <v>363</v>
      </c>
      <c r="V365" s="368">
        <v>1860</v>
      </c>
      <c r="W365" s="368">
        <v>50</v>
      </c>
      <c r="X365" s="368">
        <v>21600</v>
      </c>
      <c r="Z365" s="368">
        <v>3630</v>
      </c>
    </row>
    <row r="366" spans="21:26">
      <c r="U366" s="368">
        <v>364</v>
      </c>
      <c r="V366" s="368">
        <v>1865</v>
      </c>
      <c r="W366" s="368">
        <v>50</v>
      </c>
      <c r="X366" s="368">
        <v>21600</v>
      </c>
      <c r="Z366" s="368">
        <v>3640</v>
      </c>
    </row>
    <row r="367" spans="21:26">
      <c r="U367" s="368">
        <v>365</v>
      </c>
      <c r="V367" s="368">
        <v>1870</v>
      </c>
      <c r="W367" s="368">
        <v>50</v>
      </c>
      <c r="X367" s="368">
        <v>21600</v>
      </c>
      <c r="Z367" s="368">
        <v>3650</v>
      </c>
    </row>
    <row r="368" spans="21:26">
      <c r="U368" s="368">
        <v>366</v>
      </c>
      <c r="V368" s="368">
        <v>1875</v>
      </c>
      <c r="W368" s="368">
        <v>50</v>
      </c>
      <c r="X368" s="368">
        <v>21600</v>
      </c>
      <c r="Z368" s="368">
        <v>3660</v>
      </c>
    </row>
    <row r="369" spans="21:26">
      <c r="U369" s="368">
        <v>367</v>
      </c>
      <c r="V369" s="368">
        <v>1880</v>
      </c>
      <c r="W369" s="368">
        <v>50</v>
      </c>
      <c r="X369" s="368">
        <v>21600</v>
      </c>
      <c r="Z369" s="368">
        <v>3670</v>
      </c>
    </row>
    <row r="370" spans="21:26">
      <c r="U370" s="368">
        <v>368</v>
      </c>
      <c r="V370" s="368">
        <v>1885</v>
      </c>
      <c r="W370" s="368">
        <v>50</v>
      </c>
      <c r="X370" s="368">
        <v>21600</v>
      </c>
      <c r="Z370" s="368">
        <v>3680</v>
      </c>
    </row>
    <row r="371" spans="21:26">
      <c r="U371" s="368">
        <v>369</v>
      </c>
      <c r="V371" s="368">
        <v>1890</v>
      </c>
      <c r="W371" s="368">
        <v>50</v>
      </c>
      <c r="X371" s="368">
        <v>21600</v>
      </c>
      <c r="Z371" s="368">
        <v>3690</v>
      </c>
    </row>
    <row r="372" spans="21:26">
      <c r="U372" s="368">
        <v>370</v>
      </c>
      <c r="V372" s="368">
        <v>1895</v>
      </c>
      <c r="W372" s="368">
        <v>50</v>
      </c>
      <c r="X372" s="368">
        <v>21600</v>
      </c>
      <c r="Z372" s="368">
        <v>3700</v>
      </c>
    </row>
    <row r="373" spans="21:26">
      <c r="U373" s="368">
        <v>371</v>
      </c>
      <c r="V373" s="368">
        <v>1900</v>
      </c>
      <c r="W373" s="368">
        <v>50</v>
      </c>
      <c r="X373" s="368">
        <v>21600</v>
      </c>
      <c r="Z373" s="368">
        <v>3710</v>
      </c>
    </row>
    <row r="374" spans="21:26">
      <c r="U374" s="368">
        <v>372</v>
      </c>
      <c r="V374" s="368">
        <v>1905</v>
      </c>
      <c r="W374" s="368">
        <v>50</v>
      </c>
      <c r="X374" s="368">
        <v>21600</v>
      </c>
      <c r="Z374" s="368">
        <v>3720</v>
      </c>
    </row>
    <row r="375" spans="21:26">
      <c r="U375" s="368">
        <v>373</v>
      </c>
      <c r="V375" s="368">
        <v>1910</v>
      </c>
      <c r="W375" s="368">
        <v>50</v>
      </c>
      <c r="X375" s="368">
        <v>21600</v>
      </c>
      <c r="Z375" s="368">
        <v>3730</v>
      </c>
    </row>
    <row r="376" spans="21:26">
      <c r="U376" s="368">
        <v>374</v>
      </c>
      <c r="V376" s="368">
        <v>1915</v>
      </c>
      <c r="W376" s="368">
        <v>50</v>
      </c>
      <c r="X376" s="368">
        <v>21600</v>
      </c>
      <c r="Z376" s="368">
        <v>3740</v>
      </c>
    </row>
    <row r="377" spans="21:26">
      <c r="U377" s="368">
        <v>375</v>
      </c>
      <c r="V377" s="368">
        <v>1920</v>
      </c>
      <c r="W377" s="368">
        <v>50</v>
      </c>
      <c r="X377" s="368">
        <v>21600</v>
      </c>
      <c r="Z377" s="368">
        <v>3750</v>
      </c>
    </row>
    <row r="378" spans="21:26">
      <c r="U378" s="368">
        <v>376</v>
      </c>
      <c r="V378" s="368">
        <v>1925</v>
      </c>
      <c r="W378" s="368">
        <v>50</v>
      </c>
      <c r="X378" s="368">
        <v>21600</v>
      </c>
      <c r="Z378" s="368">
        <v>3760</v>
      </c>
    </row>
    <row r="379" spans="21:26">
      <c r="U379" s="368">
        <v>377</v>
      </c>
      <c r="V379" s="368">
        <v>1930</v>
      </c>
      <c r="W379" s="368">
        <v>50</v>
      </c>
      <c r="X379" s="368">
        <v>21600</v>
      </c>
      <c r="Z379" s="368">
        <v>3770</v>
      </c>
    </row>
    <row r="380" spans="21:26">
      <c r="U380" s="368">
        <v>378</v>
      </c>
      <c r="V380" s="368">
        <v>1935</v>
      </c>
      <c r="W380" s="368">
        <v>50</v>
      </c>
      <c r="X380" s="368">
        <v>21600</v>
      </c>
      <c r="Z380" s="368">
        <v>3780</v>
      </c>
    </row>
    <row r="381" spans="21:26">
      <c r="U381" s="368">
        <v>379</v>
      </c>
      <c r="V381" s="368">
        <v>1940</v>
      </c>
      <c r="W381" s="368">
        <v>50</v>
      </c>
      <c r="X381" s="368">
        <v>21600</v>
      </c>
      <c r="Z381" s="368">
        <v>3790</v>
      </c>
    </row>
    <row r="382" spans="21:26">
      <c r="U382" s="368">
        <v>380</v>
      </c>
      <c r="V382" s="368">
        <v>1945</v>
      </c>
      <c r="W382" s="368">
        <v>50</v>
      </c>
      <c r="X382" s="368">
        <v>21600</v>
      </c>
      <c r="Z382" s="368">
        <v>3800</v>
      </c>
    </row>
    <row r="383" spans="21:26">
      <c r="U383" s="368">
        <v>381</v>
      </c>
      <c r="V383" s="368">
        <v>1950</v>
      </c>
      <c r="W383" s="368">
        <v>50</v>
      </c>
      <c r="X383" s="368">
        <v>21600</v>
      </c>
      <c r="Z383" s="368">
        <v>3810</v>
      </c>
    </row>
    <row r="384" spans="21:26">
      <c r="U384" s="368">
        <v>382</v>
      </c>
      <c r="V384" s="368">
        <v>1955</v>
      </c>
      <c r="W384" s="368">
        <v>50</v>
      </c>
      <c r="X384" s="368">
        <v>21600</v>
      </c>
      <c r="Z384" s="368">
        <v>3820</v>
      </c>
    </row>
    <row r="385" spans="21:26">
      <c r="U385" s="368">
        <v>383</v>
      </c>
      <c r="V385" s="368">
        <v>1960</v>
      </c>
      <c r="W385" s="368">
        <v>50</v>
      </c>
      <c r="X385" s="368">
        <v>21600</v>
      </c>
      <c r="Z385" s="368">
        <v>3830</v>
      </c>
    </row>
    <row r="386" spans="21:26">
      <c r="U386" s="368">
        <v>384</v>
      </c>
      <c r="V386" s="368">
        <v>1965</v>
      </c>
      <c r="W386" s="368">
        <v>50</v>
      </c>
      <c r="X386" s="368">
        <v>21600</v>
      </c>
      <c r="Z386" s="368">
        <v>3840</v>
      </c>
    </row>
    <row r="387" spans="21:26">
      <c r="U387" s="368">
        <v>385</v>
      </c>
      <c r="V387" s="368">
        <v>1970</v>
      </c>
      <c r="W387" s="368">
        <v>50</v>
      </c>
      <c r="X387" s="368">
        <v>21600</v>
      </c>
      <c r="Z387" s="368">
        <v>3850</v>
      </c>
    </row>
    <row r="388" spans="21:26">
      <c r="U388" s="368">
        <v>386</v>
      </c>
      <c r="V388" s="368">
        <v>1975</v>
      </c>
      <c r="W388" s="368">
        <v>50</v>
      </c>
      <c r="X388" s="368">
        <v>21600</v>
      </c>
      <c r="Z388" s="368">
        <v>3860</v>
      </c>
    </row>
    <row r="389" spans="21:26">
      <c r="U389" s="368">
        <v>387</v>
      </c>
      <c r="V389" s="368">
        <v>1980</v>
      </c>
      <c r="W389" s="368">
        <v>50</v>
      </c>
      <c r="X389" s="368">
        <v>21600</v>
      </c>
      <c r="Z389" s="368">
        <v>3870</v>
      </c>
    </row>
    <row r="390" spans="21:26">
      <c r="U390" s="368">
        <v>388</v>
      </c>
      <c r="V390" s="368">
        <v>1985</v>
      </c>
      <c r="W390" s="368">
        <v>50</v>
      </c>
      <c r="X390" s="368">
        <v>21600</v>
      </c>
      <c r="Z390" s="368">
        <v>3880</v>
      </c>
    </row>
    <row r="391" spans="21:26">
      <c r="U391" s="368">
        <v>389</v>
      </c>
      <c r="V391" s="368">
        <v>1990</v>
      </c>
      <c r="W391" s="368">
        <v>50</v>
      </c>
      <c r="X391" s="368">
        <v>21600</v>
      </c>
      <c r="Z391" s="368">
        <v>3890</v>
      </c>
    </row>
    <row r="392" spans="21:26">
      <c r="U392" s="368">
        <v>390</v>
      </c>
      <c r="V392" s="368">
        <v>1995</v>
      </c>
      <c r="W392" s="368">
        <v>50</v>
      </c>
      <c r="X392" s="368">
        <v>21600</v>
      </c>
      <c r="Z392" s="368">
        <v>3900</v>
      </c>
    </row>
    <row r="393" spans="21:26">
      <c r="U393" s="368">
        <v>391</v>
      </c>
      <c r="V393" s="368">
        <v>2000</v>
      </c>
      <c r="W393" s="368">
        <v>50</v>
      </c>
      <c r="X393" s="368">
        <v>21600</v>
      </c>
      <c r="Z393" s="368">
        <v>3910</v>
      </c>
    </row>
  </sheetData>
  <phoneticPr fontId="1" type="noConversion"/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6CD0-FCF9-41E3-A745-E1D886483E6B}">
  <dimension ref="A1:Z397"/>
  <sheetViews>
    <sheetView tabSelected="1" topLeftCell="A31" workbookViewId="0">
      <selection activeCell="C54" sqref="C54"/>
    </sheetView>
  </sheetViews>
  <sheetFormatPr defaultRowHeight="16.5"/>
  <cols>
    <col min="1" max="1" width="17.375" style="368" bestFit="1" customWidth="1"/>
    <col min="2" max="2" width="24.75" style="368" bestFit="1" customWidth="1"/>
    <col min="3" max="3" width="26.5" style="368" bestFit="1" customWidth="1"/>
    <col min="4" max="4" width="18.625" style="368" bestFit="1" customWidth="1"/>
    <col min="5" max="5" width="13.375" style="368" bestFit="1" customWidth="1"/>
    <col min="6" max="6" width="14.625" style="368" bestFit="1" customWidth="1"/>
    <col min="7" max="7" width="18.375" style="368" bestFit="1" customWidth="1"/>
    <col min="8" max="8" width="14" style="368" bestFit="1" customWidth="1"/>
    <col min="9" max="9" width="14.25" style="368" bestFit="1" customWidth="1"/>
    <col min="10" max="10" width="20.625" style="368" bestFit="1" customWidth="1"/>
    <col min="11" max="11" width="16.875" style="368" bestFit="1" customWidth="1"/>
    <col min="12" max="12" width="18.625" style="368" bestFit="1" customWidth="1"/>
    <col min="13" max="13" width="19.75" style="368" bestFit="1" customWidth="1"/>
    <col min="14" max="14" width="16.875" style="368" bestFit="1" customWidth="1"/>
    <col min="15" max="15" width="14.375" style="368" bestFit="1" customWidth="1"/>
    <col min="16" max="17" width="15.375" style="368" bestFit="1" customWidth="1"/>
    <col min="18" max="19" width="14.375" style="368" bestFit="1" customWidth="1"/>
    <col min="20" max="20" width="15.5" style="368" bestFit="1" customWidth="1"/>
    <col min="21" max="21" width="11.625" style="368" bestFit="1" customWidth="1"/>
    <col min="22" max="22" width="9" style="368" bestFit="1"/>
    <col min="23" max="23" width="5.25" style="368" bestFit="1" customWidth="1"/>
    <col min="24" max="24" width="9.625" style="368" bestFit="1" customWidth="1"/>
    <col min="25" max="25" width="17.375" style="368" bestFit="1" customWidth="1"/>
    <col min="26" max="26" width="10.25" style="368" bestFit="1" customWidth="1"/>
    <col min="27" max="16384" width="9" style="368"/>
  </cols>
  <sheetData>
    <row r="1" spans="1:26">
      <c r="A1" s="398" t="s">
        <v>2452</v>
      </c>
      <c r="B1" s="368" t="s">
        <v>2456</v>
      </c>
      <c r="C1" s="368" t="s">
        <v>2463</v>
      </c>
      <c r="D1" s="368" t="s">
        <v>2515</v>
      </c>
      <c r="F1" s="398" t="s">
        <v>2510</v>
      </c>
      <c r="G1" s="368" t="s">
        <v>2476</v>
      </c>
      <c r="H1" s="368" t="s">
        <v>1151</v>
      </c>
      <c r="I1" s="368" t="s">
        <v>2538</v>
      </c>
      <c r="J1" s="381" t="s">
        <v>2502</v>
      </c>
      <c r="K1" s="368" t="s">
        <v>2561</v>
      </c>
      <c r="L1" s="381" t="s">
        <v>2570</v>
      </c>
      <c r="M1" s="393" t="s">
        <v>2571</v>
      </c>
      <c r="N1" s="402" t="s">
        <v>2562</v>
      </c>
      <c r="U1" s="367" t="s">
        <v>2454</v>
      </c>
    </row>
    <row r="2" spans="1:26">
      <c r="A2" s="368">
        <v>1</v>
      </c>
      <c r="B2" s="368" t="s">
        <v>2494</v>
      </c>
      <c r="C2" s="368" t="s">
        <v>2495</v>
      </c>
      <c r="D2" s="369">
        <v>100</v>
      </c>
      <c r="E2" s="369"/>
      <c r="G2" s="403"/>
      <c r="H2" s="378"/>
      <c r="I2" s="403"/>
      <c r="J2" s="474"/>
      <c r="K2" s="475"/>
      <c r="L2" s="409"/>
      <c r="M2" s="409"/>
      <c r="N2" s="461"/>
      <c r="U2" s="368" t="s">
        <v>2518</v>
      </c>
      <c r="V2" s="368" t="s">
        <v>69</v>
      </c>
      <c r="W2" s="368" t="s">
        <v>2464</v>
      </c>
      <c r="X2" s="368" t="s">
        <v>2474</v>
      </c>
      <c r="Z2" s="368" t="s">
        <v>2471</v>
      </c>
    </row>
    <row r="3" spans="1:26">
      <c r="A3" s="368">
        <v>2</v>
      </c>
      <c r="B3" s="368" t="s">
        <v>2457</v>
      </c>
      <c r="C3" s="368" t="s">
        <v>2467</v>
      </c>
      <c r="D3" s="369">
        <v>100</v>
      </c>
      <c r="E3" s="369"/>
      <c r="G3" s="368" t="s">
        <v>2602</v>
      </c>
      <c r="H3" s="382">
        <v>1</v>
      </c>
      <c r="I3" s="368">
        <v>3</v>
      </c>
      <c r="J3" s="404">
        <v>33000</v>
      </c>
      <c r="K3" s="410">
        <f>J3*I3</f>
        <v>99000</v>
      </c>
      <c r="L3" s="409">
        <v>900000</v>
      </c>
      <c r="M3" s="409">
        <f>H3*L3</f>
        <v>900000</v>
      </c>
      <c r="N3" s="461">
        <f>M3/J3</f>
        <v>27.272727272727273</v>
      </c>
      <c r="U3" s="368">
        <v>1</v>
      </c>
      <c r="V3" s="368">
        <v>50</v>
      </c>
      <c r="W3" s="368">
        <v>50</v>
      </c>
      <c r="X3" s="368">
        <f>SUM($W$3:W3)</f>
        <v>50</v>
      </c>
      <c r="Z3" s="368">
        <v>10</v>
      </c>
    </row>
    <row r="4" spans="1:26">
      <c r="A4" s="368">
        <v>3</v>
      </c>
      <c r="B4" s="368" t="s">
        <v>2458</v>
      </c>
      <c r="C4" s="368" t="s">
        <v>2466</v>
      </c>
      <c r="D4" s="369">
        <v>100</v>
      </c>
      <c r="E4" s="369"/>
      <c r="G4" s="368" t="s">
        <v>2607</v>
      </c>
      <c r="H4" s="382">
        <v>1</v>
      </c>
      <c r="I4" s="368">
        <v>3</v>
      </c>
      <c r="J4" s="404">
        <v>33000</v>
      </c>
      <c r="K4" s="410">
        <f>J4*I4</f>
        <v>99000</v>
      </c>
      <c r="L4" s="409">
        <v>900000</v>
      </c>
      <c r="M4" s="409">
        <f>H4*L4</f>
        <v>900000</v>
      </c>
      <c r="N4" s="461">
        <f>M4/J4</f>
        <v>27.272727272727273</v>
      </c>
      <c r="U4" s="368">
        <v>2</v>
      </c>
      <c r="V4" s="368">
        <v>55</v>
      </c>
      <c r="W4" s="368">
        <v>50</v>
      </c>
      <c r="X4" s="368">
        <f>SUM($W$3:W4)</f>
        <v>100</v>
      </c>
      <c r="Z4" s="368">
        <v>20</v>
      </c>
    </row>
    <row r="5" spans="1:26">
      <c r="A5" s="368">
        <v>4</v>
      </c>
      <c r="B5" s="368" t="s">
        <v>2459</v>
      </c>
      <c r="C5" s="368" t="s">
        <v>2465</v>
      </c>
      <c r="D5" s="369">
        <v>100</v>
      </c>
      <c r="E5" s="369"/>
      <c r="L5" s="409"/>
      <c r="M5" s="409"/>
      <c r="N5" s="461"/>
      <c r="U5" s="368">
        <v>3</v>
      </c>
      <c r="V5" s="368">
        <v>60</v>
      </c>
      <c r="W5" s="368">
        <v>50</v>
      </c>
      <c r="X5" s="368">
        <f>SUM($W$3:W5)</f>
        <v>150</v>
      </c>
      <c r="Z5" s="368">
        <v>30</v>
      </c>
    </row>
    <row r="6" spans="1:26">
      <c r="A6" s="368">
        <v>5</v>
      </c>
      <c r="B6" s="368" t="s">
        <v>2460</v>
      </c>
      <c r="C6" s="368" t="s">
        <v>2466</v>
      </c>
      <c r="D6" s="369">
        <v>100</v>
      </c>
      <c r="E6" s="369"/>
      <c r="G6" s="368" t="s">
        <v>2609</v>
      </c>
      <c r="H6" s="382">
        <v>1</v>
      </c>
      <c r="I6" s="368">
        <v>5</v>
      </c>
      <c r="J6" s="404">
        <v>16000</v>
      </c>
      <c r="K6" s="410">
        <f>J6*I6</f>
        <v>80000</v>
      </c>
      <c r="L6" s="409">
        <v>600000</v>
      </c>
      <c r="M6" s="409">
        <f>H6*L6</f>
        <v>600000</v>
      </c>
      <c r="N6" s="461">
        <f>M6/J6</f>
        <v>37.5</v>
      </c>
      <c r="P6" s="413"/>
      <c r="U6" s="368">
        <v>4</v>
      </c>
      <c r="V6" s="368">
        <v>65</v>
      </c>
      <c r="W6" s="368">
        <v>50</v>
      </c>
      <c r="X6" s="368">
        <f>SUM($W$3:W6)</f>
        <v>200</v>
      </c>
      <c r="Z6" s="368">
        <v>40</v>
      </c>
    </row>
    <row r="7" spans="1:26">
      <c r="A7" s="368">
        <v>6</v>
      </c>
      <c r="B7" s="368" t="s">
        <v>2461</v>
      </c>
      <c r="C7" s="368" t="s">
        <v>2468</v>
      </c>
      <c r="D7" s="369">
        <v>100</v>
      </c>
      <c r="E7" s="369"/>
      <c r="H7" s="382"/>
      <c r="J7" s="404"/>
      <c r="K7" s="410"/>
      <c r="L7" s="409"/>
      <c r="M7" s="409"/>
      <c r="N7" s="461"/>
      <c r="U7" s="368">
        <v>5</v>
      </c>
      <c r="V7" s="368">
        <v>70</v>
      </c>
      <c r="W7" s="368">
        <v>50</v>
      </c>
      <c r="X7" s="368">
        <f>SUM($W$3:W7)</f>
        <v>250</v>
      </c>
      <c r="Z7" s="368">
        <v>50</v>
      </c>
    </row>
    <row r="8" spans="1:26">
      <c r="A8" s="368">
        <v>7</v>
      </c>
      <c r="B8" s="368" t="s">
        <v>2462</v>
      </c>
      <c r="C8" s="368" t="s">
        <v>2468</v>
      </c>
      <c r="D8" s="369">
        <v>100</v>
      </c>
      <c r="E8" s="369"/>
      <c r="G8" s="368" t="s">
        <v>2500</v>
      </c>
      <c r="H8" s="382">
        <v>50</v>
      </c>
      <c r="I8" s="382">
        <v>20</v>
      </c>
      <c r="J8" s="405">
        <v>1200</v>
      </c>
      <c r="K8" s="410">
        <f>J8*I8</f>
        <v>24000</v>
      </c>
      <c r="L8" s="408">
        <v>500</v>
      </c>
      <c r="M8" s="409">
        <f>L8*H8</f>
        <v>25000</v>
      </c>
      <c r="N8" s="461">
        <f>M8/J8</f>
        <v>20.833333333333332</v>
      </c>
      <c r="U8" s="368">
        <v>6</v>
      </c>
      <c r="V8" s="368">
        <v>75</v>
      </c>
      <c r="W8" s="368">
        <v>50</v>
      </c>
      <c r="X8" s="368">
        <f>SUM($W$3:W8)</f>
        <v>300</v>
      </c>
      <c r="Z8" s="368">
        <v>60</v>
      </c>
    </row>
    <row r="9" spans="1:26">
      <c r="D9" s="371">
        <f>SUM(D2:D8)</f>
        <v>700</v>
      </c>
      <c r="E9" s="371"/>
      <c r="G9" s="368" t="s">
        <v>2501</v>
      </c>
      <c r="H9" s="382">
        <v>50</v>
      </c>
      <c r="I9" s="382">
        <v>20</v>
      </c>
      <c r="J9" s="405">
        <v>1200</v>
      </c>
      <c r="K9" s="410">
        <f>J9*I9</f>
        <v>24000</v>
      </c>
      <c r="L9" s="408">
        <v>500</v>
      </c>
      <c r="M9" s="409">
        <f>L9*H9</f>
        <v>25000</v>
      </c>
      <c r="N9" s="461">
        <f>M9/J9</f>
        <v>20.833333333333332</v>
      </c>
      <c r="U9" s="368">
        <v>7</v>
      </c>
      <c r="V9" s="368">
        <v>80</v>
      </c>
      <c r="W9" s="368">
        <v>50</v>
      </c>
      <c r="X9" s="368">
        <f>SUM($W$3:W9)</f>
        <v>350</v>
      </c>
      <c r="Z9" s="368">
        <v>70</v>
      </c>
    </row>
    <row r="10" spans="1:26">
      <c r="U10" s="368">
        <v>8</v>
      </c>
      <c r="V10" s="368">
        <v>85</v>
      </c>
      <c r="W10" s="368">
        <v>50</v>
      </c>
      <c r="X10" s="368">
        <f>SUM($W$3:W10)</f>
        <v>400</v>
      </c>
      <c r="Z10" s="368">
        <v>80</v>
      </c>
    </row>
    <row r="11" spans="1:26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G11" s="368" t="s">
        <v>2496</v>
      </c>
      <c r="H11" s="382">
        <v>750</v>
      </c>
      <c r="I11" s="382">
        <v>15</v>
      </c>
      <c r="J11" s="476">
        <v>6000</v>
      </c>
      <c r="K11" s="410">
        <f t="shared" ref="K11:K20" si="0">J11*I11</f>
        <v>90000</v>
      </c>
      <c r="L11" s="408">
        <v>200</v>
      </c>
      <c r="M11" s="409">
        <f>L11*H11</f>
        <v>150000</v>
      </c>
      <c r="N11" s="414">
        <f>M11/J11</f>
        <v>25</v>
      </c>
      <c r="U11" s="368">
        <v>9</v>
      </c>
      <c r="V11" s="368">
        <v>90</v>
      </c>
      <c r="W11" s="368">
        <v>50</v>
      </c>
      <c r="X11" s="368">
        <f>SUM($W$3:W11)</f>
        <v>450</v>
      </c>
      <c r="Z11" s="368">
        <v>90</v>
      </c>
    </row>
    <row r="12" spans="1:26">
      <c r="A12" s="368">
        <v>1</v>
      </c>
      <c r="B12" s="368">
        <v>1</v>
      </c>
      <c r="C12" s="368">
        <v>13</v>
      </c>
      <c r="D12" s="368">
        <f>SUM(C$12:$C12)</f>
        <v>13</v>
      </c>
      <c r="G12" s="368" t="s">
        <v>2497</v>
      </c>
      <c r="H12" s="382">
        <v>750</v>
      </c>
      <c r="I12" s="382">
        <v>15</v>
      </c>
      <c r="J12" s="476">
        <v>6000</v>
      </c>
      <c r="K12" s="410">
        <f t="shared" si="0"/>
        <v>90000</v>
      </c>
      <c r="L12" s="408">
        <v>200</v>
      </c>
      <c r="M12" s="409">
        <f>L12*H12</f>
        <v>150000</v>
      </c>
      <c r="N12" s="414">
        <f>M12/J12</f>
        <v>25</v>
      </c>
      <c r="U12" s="368">
        <v>10</v>
      </c>
      <c r="V12" s="368">
        <v>95</v>
      </c>
      <c r="W12" s="368">
        <v>50</v>
      </c>
      <c r="X12" s="368">
        <f>SUM($W$3:W12)</f>
        <v>500</v>
      </c>
      <c r="Z12" s="368">
        <v>100</v>
      </c>
    </row>
    <row r="13" spans="1:26">
      <c r="A13" s="368">
        <v>2</v>
      </c>
      <c r="B13" s="368">
        <v>5</v>
      </c>
      <c r="C13" s="368">
        <v>26</v>
      </c>
      <c r="D13" s="368">
        <f>SUM(C$12:$C13)</f>
        <v>39</v>
      </c>
      <c r="K13" s="410">
        <f t="shared" si="0"/>
        <v>0</v>
      </c>
      <c r="L13" s="408"/>
      <c r="M13" s="409"/>
      <c r="N13" s="461"/>
      <c r="U13" s="368">
        <v>11</v>
      </c>
      <c r="V13" s="368">
        <v>100</v>
      </c>
      <c r="W13" s="368">
        <v>50</v>
      </c>
      <c r="X13" s="368">
        <f>SUM($W$3:W13)</f>
        <v>550</v>
      </c>
      <c r="Z13" s="368">
        <v>110</v>
      </c>
    </row>
    <row r="14" spans="1:26">
      <c r="A14" s="368">
        <v>3</v>
      </c>
      <c r="B14" s="368">
        <v>7</v>
      </c>
      <c r="C14" s="368">
        <v>39</v>
      </c>
      <c r="D14" s="368">
        <f>SUM(C$12:$C14)</f>
        <v>78</v>
      </c>
      <c r="G14" s="368" t="s">
        <v>2614</v>
      </c>
      <c r="H14" s="382">
        <v>30</v>
      </c>
      <c r="I14" s="382">
        <v>200</v>
      </c>
      <c r="J14" s="407">
        <v>150</v>
      </c>
      <c r="K14" s="410">
        <f t="shared" si="0"/>
        <v>30000</v>
      </c>
      <c r="L14" s="408">
        <v>100</v>
      </c>
      <c r="M14" s="409">
        <f t="shared" ref="M14:M20" si="1">L14*H14</f>
        <v>3000</v>
      </c>
      <c r="N14" s="461">
        <f t="shared" ref="N14:N20" si="2">M14/J14</f>
        <v>20</v>
      </c>
      <c r="U14" s="368">
        <v>12</v>
      </c>
      <c r="V14" s="368">
        <v>105</v>
      </c>
      <c r="W14" s="368">
        <v>50</v>
      </c>
      <c r="X14" s="368">
        <f>SUM($W$3:W14)</f>
        <v>600</v>
      </c>
      <c r="Z14" s="368">
        <v>120</v>
      </c>
    </row>
    <row r="15" spans="1:26">
      <c r="A15" s="368">
        <v>4</v>
      </c>
      <c r="B15" s="368">
        <v>10</v>
      </c>
      <c r="C15" s="368">
        <v>52</v>
      </c>
      <c r="D15" s="368">
        <f>SUM(C$12:$C15)</f>
        <v>130</v>
      </c>
      <c r="G15" s="368" t="s">
        <v>2615</v>
      </c>
      <c r="H15" s="382">
        <v>30</v>
      </c>
      <c r="I15" s="382">
        <v>200</v>
      </c>
      <c r="J15" s="407">
        <v>150</v>
      </c>
      <c r="K15" s="410">
        <f t="shared" si="0"/>
        <v>30000</v>
      </c>
      <c r="L15" s="408">
        <v>100</v>
      </c>
      <c r="M15" s="409">
        <f t="shared" si="1"/>
        <v>3000</v>
      </c>
      <c r="N15" s="461">
        <f t="shared" si="2"/>
        <v>20</v>
      </c>
      <c r="U15" s="368">
        <v>13</v>
      </c>
      <c r="V15" s="368">
        <v>110</v>
      </c>
      <c r="W15" s="368">
        <v>50</v>
      </c>
      <c r="X15" s="368">
        <f>SUM($W$3:W15)</f>
        <v>650</v>
      </c>
      <c r="Z15" s="368">
        <v>130</v>
      </c>
    </row>
    <row r="16" spans="1:26">
      <c r="A16" s="368">
        <v>5</v>
      </c>
      <c r="B16" s="368">
        <v>13</v>
      </c>
      <c r="C16" s="368">
        <v>65</v>
      </c>
      <c r="D16" s="368">
        <f>SUM(C$12:$C16)</f>
        <v>195</v>
      </c>
      <c r="G16" s="368" t="s">
        <v>2616</v>
      </c>
      <c r="H16" s="382">
        <v>30</v>
      </c>
      <c r="I16" s="382">
        <v>200</v>
      </c>
      <c r="J16" s="407">
        <v>220</v>
      </c>
      <c r="K16" s="410">
        <f t="shared" si="0"/>
        <v>44000</v>
      </c>
      <c r="L16" s="408">
        <v>150</v>
      </c>
      <c r="M16" s="409">
        <f t="shared" si="1"/>
        <v>4500</v>
      </c>
      <c r="N16" s="461">
        <f t="shared" si="2"/>
        <v>20.454545454545453</v>
      </c>
      <c r="U16" s="368">
        <v>14</v>
      </c>
      <c r="V16" s="368">
        <v>115</v>
      </c>
      <c r="W16" s="368">
        <v>50</v>
      </c>
      <c r="X16" s="368">
        <f>SUM($W$3:W16)</f>
        <v>700</v>
      </c>
      <c r="Z16" s="368">
        <v>140</v>
      </c>
    </row>
    <row r="17" spans="1:26">
      <c r="A17" s="368">
        <v>6</v>
      </c>
      <c r="B17" s="368">
        <v>17</v>
      </c>
      <c r="C17" s="368">
        <v>78</v>
      </c>
      <c r="D17" s="368">
        <f>SUM(C$12:$C17)</f>
        <v>273</v>
      </c>
      <c r="G17" s="368" t="s">
        <v>2617</v>
      </c>
      <c r="H17" s="382">
        <v>30</v>
      </c>
      <c r="I17" s="382">
        <v>200</v>
      </c>
      <c r="J17" s="407">
        <v>220</v>
      </c>
      <c r="K17" s="410">
        <f t="shared" si="0"/>
        <v>44000</v>
      </c>
      <c r="L17" s="408">
        <v>150</v>
      </c>
      <c r="M17" s="409">
        <f t="shared" si="1"/>
        <v>4500</v>
      </c>
      <c r="N17" s="461">
        <f t="shared" si="2"/>
        <v>20.454545454545453</v>
      </c>
      <c r="U17" s="368">
        <v>15</v>
      </c>
      <c r="V17" s="368">
        <v>120</v>
      </c>
      <c r="W17" s="368">
        <v>50</v>
      </c>
      <c r="X17" s="368">
        <f>SUM($W$3:W17)</f>
        <v>750</v>
      </c>
      <c r="Z17" s="368">
        <v>150</v>
      </c>
    </row>
    <row r="18" spans="1:26">
      <c r="A18" s="368">
        <v>7</v>
      </c>
      <c r="B18" s="368">
        <v>20</v>
      </c>
      <c r="C18" s="368">
        <v>91</v>
      </c>
      <c r="D18" s="368">
        <f>SUM(C$12:$C18)</f>
        <v>364</v>
      </c>
      <c r="G18" s="368" t="s">
        <v>2498</v>
      </c>
      <c r="H18" s="382">
        <v>15</v>
      </c>
      <c r="I18" s="382">
        <v>40</v>
      </c>
      <c r="J18" s="406">
        <v>1500</v>
      </c>
      <c r="K18" s="410">
        <f t="shared" si="0"/>
        <v>60000</v>
      </c>
      <c r="L18" s="408">
        <v>2000</v>
      </c>
      <c r="M18" s="409">
        <f t="shared" si="1"/>
        <v>30000</v>
      </c>
      <c r="N18" s="461">
        <f t="shared" si="2"/>
        <v>20</v>
      </c>
      <c r="U18" s="368">
        <v>16</v>
      </c>
      <c r="V18" s="368">
        <v>125</v>
      </c>
      <c r="W18" s="368">
        <v>50</v>
      </c>
      <c r="X18" s="368">
        <f>SUM($W$3:W18)</f>
        <v>800</v>
      </c>
      <c r="Z18" s="368">
        <v>160</v>
      </c>
    </row>
    <row r="19" spans="1:26">
      <c r="A19" s="368">
        <v>8</v>
      </c>
      <c r="B19" s="368">
        <v>23</v>
      </c>
      <c r="C19" s="368">
        <v>104</v>
      </c>
      <c r="D19" s="368">
        <f>SUM(C$12:$C19)</f>
        <v>468</v>
      </c>
      <c r="G19" s="368" t="s">
        <v>2618</v>
      </c>
      <c r="H19" s="368">
        <v>10</v>
      </c>
      <c r="I19" s="368">
        <v>200</v>
      </c>
      <c r="J19" s="406">
        <v>300</v>
      </c>
      <c r="K19" s="410">
        <f t="shared" si="0"/>
        <v>60000</v>
      </c>
      <c r="L19" s="408">
        <v>600</v>
      </c>
      <c r="M19" s="409">
        <f t="shared" si="1"/>
        <v>6000</v>
      </c>
      <c r="N19" s="461">
        <f t="shared" si="2"/>
        <v>20</v>
      </c>
      <c r="U19" s="368">
        <v>17</v>
      </c>
      <c r="V19" s="368">
        <v>130</v>
      </c>
      <c r="W19" s="368">
        <v>50</v>
      </c>
      <c r="X19" s="368">
        <f>SUM($W$3:W19)</f>
        <v>850</v>
      </c>
      <c r="Z19" s="368">
        <v>170</v>
      </c>
    </row>
    <row r="20" spans="1:26">
      <c r="A20" s="368">
        <v>9</v>
      </c>
      <c r="B20" s="368">
        <v>26</v>
      </c>
      <c r="C20" s="368">
        <v>117</v>
      </c>
      <c r="D20" s="368">
        <f>SUM(C$12:$C20)</f>
        <v>585</v>
      </c>
      <c r="G20" s="368" t="s">
        <v>2499</v>
      </c>
      <c r="H20" s="382">
        <v>30</v>
      </c>
      <c r="I20" s="382">
        <v>200</v>
      </c>
      <c r="J20" s="407">
        <v>220</v>
      </c>
      <c r="K20" s="410">
        <f t="shared" si="0"/>
        <v>44000</v>
      </c>
      <c r="L20" s="408">
        <v>150</v>
      </c>
      <c r="M20" s="409">
        <f t="shared" si="1"/>
        <v>4500</v>
      </c>
      <c r="N20" s="461">
        <f t="shared" si="2"/>
        <v>20.454545454545453</v>
      </c>
      <c r="U20" s="368">
        <v>18</v>
      </c>
      <c r="V20" s="368">
        <v>135</v>
      </c>
      <c r="W20" s="368">
        <v>50</v>
      </c>
      <c r="X20" s="368">
        <f>SUM($W$3:W20)</f>
        <v>900</v>
      </c>
      <c r="Z20" s="368">
        <v>180</v>
      </c>
    </row>
    <row r="21" spans="1:26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U21" s="368">
        <v>19</v>
      </c>
      <c r="V21" s="368">
        <v>140</v>
      </c>
      <c r="W21" s="368">
        <v>50</v>
      </c>
      <c r="X21" s="368">
        <f>SUM($W$3:W21)</f>
        <v>950</v>
      </c>
      <c r="Z21" s="368">
        <v>190</v>
      </c>
    </row>
    <row r="22" spans="1:26">
      <c r="C22" s="371">
        <f>SUM(C12:C21)</f>
        <v>715</v>
      </c>
      <c r="G22" s="368" t="s">
        <v>701</v>
      </c>
      <c r="H22" s="382">
        <v>500</v>
      </c>
      <c r="I22" s="382">
        <v>0</v>
      </c>
      <c r="J22" s="407">
        <v>50</v>
      </c>
      <c r="K22" s="410">
        <f>J22*I22</f>
        <v>0</v>
      </c>
      <c r="L22" s="408">
        <v>1</v>
      </c>
      <c r="M22" s="409">
        <f>L22*H22</f>
        <v>500</v>
      </c>
      <c r="N22" s="461">
        <f>M22/J22</f>
        <v>10</v>
      </c>
      <c r="U22" s="368">
        <v>20</v>
      </c>
      <c r="V22" s="368">
        <v>145</v>
      </c>
      <c r="W22" s="368">
        <v>50</v>
      </c>
      <c r="X22" s="368">
        <f>SUM($W$3:W22)</f>
        <v>1000</v>
      </c>
      <c r="Z22" s="368">
        <v>200</v>
      </c>
    </row>
    <row r="23" spans="1:26">
      <c r="K23" s="416">
        <f>SUM(K2:K22)</f>
        <v>818000</v>
      </c>
      <c r="U23" s="368">
        <v>21</v>
      </c>
      <c r="V23" s="368">
        <v>150</v>
      </c>
      <c r="W23" s="368">
        <v>50</v>
      </c>
      <c r="X23" s="368">
        <f>SUM($W$3:W23)</f>
        <v>1050</v>
      </c>
      <c r="Z23" s="368">
        <v>210</v>
      </c>
    </row>
    <row r="24" spans="1:26">
      <c r="A24" s="398" t="s">
        <v>2454</v>
      </c>
      <c r="K24" s="400">
        <f>K23-(K9+K8)</f>
        <v>770000</v>
      </c>
      <c r="U24" s="368">
        <v>22</v>
      </c>
      <c r="V24" s="368">
        <v>155</v>
      </c>
      <c r="W24" s="368">
        <v>50</v>
      </c>
      <c r="X24" s="368">
        <f>SUM($W$3:W24)</f>
        <v>1100</v>
      </c>
      <c r="Z24" s="368">
        <v>220</v>
      </c>
    </row>
    <row r="25" spans="1:26">
      <c r="A25" s="374" t="s">
        <v>2503</v>
      </c>
      <c r="B25" s="374" t="s">
        <v>2511</v>
      </c>
      <c r="C25" s="374" t="s">
        <v>2504</v>
      </c>
      <c r="D25" s="374" t="s">
        <v>2597</v>
      </c>
      <c r="U25" s="368">
        <v>23</v>
      </c>
      <c r="V25" s="368">
        <v>160</v>
      </c>
      <c r="W25" s="368">
        <v>50</v>
      </c>
      <c r="X25" s="368">
        <f>SUM($W$3:W25)</f>
        <v>1150</v>
      </c>
      <c r="Z25" s="368">
        <v>230</v>
      </c>
    </row>
    <row r="26" spans="1:26">
      <c r="A26" s="375" t="s">
        <v>2505</v>
      </c>
      <c r="B26" s="375">
        <v>31</v>
      </c>
      <c r="C26" s="397">
        <f>X33</f>
        <v>1550</v>
      </c>
      <c r="D26" s="376">
        <f t="shared" ref="D26:D32" si="3">C26*2</f>
        <v>3100</v>
      </c>
      <c r="E26" s="368" t="s">
        <v>2548</v>
      </c>
      <c r="U26" s="368">
        <v>24</v>
      </c>
      <c r="V26" s="368">
        <v>165</v>
      </c>
      <c r="W26" s="368">
        <v>50</v>
      </c>
      <c r="X26" s="368">
        <f>SUM($W$3:W26)</f>
        <v>1200</v>
      </c>
      <c r="Z26" s="368">
        <v>240</v>
      </c>
    </row>
    <row r="27" spans="1:26">
      <c r="B27" s="368">
        <v>51</v>
      </c>
      <c r="C27" s="397">
        <f>X57</f>
        <v>2550</v>
      </c>
      <c r="D27" s="376">
        <f t="shared" si="3"/>
        <v>5100</v>
      </c>
      <c r="E27" s="368" t="s">
        <v>2560</v>
      </c>
      <c r="G27"/>
      <c r="H27" s="479"/>
      <c r="I27" s="479"/>
      <c r="J27" s="480"/>
      <c r="K27" s="481"/>
      <c r="L27" s="482"/>
      <c r="M27" s="483"/>
      <c r="N27" s="484"/>
      <c r="U27" s="368">
        <v>25</v>
      </c>
      <c r="V27" s="368">
        <v>170</v>
      </c>
      <c r="W27" s="368">
        <v>50</v>
      </c>
      <c r="X27" s="368">
        <f>SUM($W$3:W27)</f>
        <v>1250</v>
      </c>
      <c r="Z27" s="368">
        <v>250</v>
      </c>
    </row>
    <row r="28" spans="1:26">
      <c r="A28" s="375" t="s">
        <v>2506</v>
      </c>
      <c r="B28" s="375">
        <v>71</v>
      </c>
      <c r="C28" s="397">
        <f>X77</f>
        <v>3550</v>
      </c>
      <c r="D28" s="376">
        <f t="shared" si="3"/>
        <v>7100</v>
      </c>
      <c r="E28" s="368" t="s">
        <v>2549</v>
      </c>
      <c r="G28"/>
      <c r="H28" s="479"/>
      <c r="I28" s="479"/>
      <c r="J28" s="480"/>
      <c r="K28" s="481"/>
      <c r="L28" s="482"/>
      <c r="M28" s="483"/>
      <c r="N28" s="484"/>
      <c r="U28" s="368">
        <v>26</v>
      </c>
      <c r="V28" s="368">
        <v>175</v>
      </c>
      <c r="W28" s="368">
        <v>50</v>
      </c>
      <c r="X28" s="368">
        <f>SUM($W$3:W28)</f>
        <v>1300</v>
      </c>
      <c r="Z28" s="368">
        <v>260</v>
      </c>
    </row>
    <row r="29" spans="1:26">
      <c r="A29" s="375" t="s">
        <v>2612</v>
      </c>
      <c r="B29" s="375">
        <v>91</v>
      </c>
      <c r="C29" s="397">
        <f>X97</f>
        <v>4550</v>
      </c>
      <c r="D29" s="376">
        <f t="shared" si="3"/>
        <v>9100</v>
      </c>
      <c r="E29" s="368" t="s">
        <v>2613</v>
      </c>
      <c r="G29"/>
      <c r="H29"/>
      <c r="I29"/>
      <c r="J29"/>
      <c r="K29"/>
      <c r="L29"/>
      <c r="M29"/>
      <c r="N29"/>
      <c r="U29" s="368">
        <v>27</v>
      </c>
      <c r="V29" s="368">
        <v>180</v>
      </c>
      <c r="W29" s="368">
        <v>50</v>
      </c>
      <c r="X29" s="368">
        <f>SUM($W$3:W29)</f>
        <v>1350</v>
      </c>
      <c r="Z29" s="368">
        <v>270</v>
      </c>
    </row>
    <row r="30" spans="1:26">
      <c r="A30" s="375" t="s">
        <v>2507</v>
      </c>
      <c r="B30" s="375">
        <v>111</v>
      </c>
      <c r="C30" s="397">
        <f>X117</f>
        <v>5550</v>
      </c>
      <c r="D30" s="376">
        <f t="shared" si="3"/>
        <v>11100</v>
      </c>
      <c r="E30" s="368" t="s">
        <v>2550</v>
      </c>
      <c r="U30" s="368">
        <v>28</v>
      </c>
      <c r="V30" s="368">
        <v>185</v>
      </c>
      <c r="W30" s="368">
        <v>50</v>
      </c>
      <c r="X30" s="368">
        <f>SUM($W$3:W30)</f>
        <v>1400</v>
      </c>
      <c r="Z30" s="368">
        <v>280</v>
      </c>
    </row>
    <row r="31" spans="1:26">
      <c r="A31" s="375" t="s">
        <v>2508</v>
      </c>
      <c r="B31" s="375">
        <v>151</v>
      </c>
      <c r="C31" s="397">
        <f>X157</f>
        <v>7550</v>
      </c>
      <c r="D31" s="376">
        <f t="shared" si="3"/>
        <v>15100</v>
      </c>
      <c r="E31" s="368" t="s">
        <v>2551</v>
      </c>
      <c r="U31" s="368">
        <v>29</v>
      </c>
      <c r="V31" s="368">
        <v>190</v>
      </c>
      <c r="W31" s="368">
        <v>50</v>
      </c>
      <c r="X31" s="368">
        <f>SUM($W$3:W31)</f>
        <v>1450</v>
      </c>
      <c r="Z31" s="368">
        <v>290</v>
      </c>
    </row>
    <row r="32" spans="1:26">
      <c r="A32" s="375" t="s">
        <v>2509</v>
      </c>
      <c r="B32" s="375">
        <v>216</v>
      </c>
      <c r="C32" s="397">
        <f>X222</f>
        <v>10800</v>
      </c>
      <c r="D32" s="376">
        <f t="shared" si="3"/>
        <v>21600</v>
      </c>
      <c r="E32" s="368" t="s">
        <v>2552</v>
      </c>
      <c r="U32" s="368">
        <v>30</v>
      </c>
      <c r="V32" s="368">
        <v>195</v>
      </c>
      <c r="W32" s="368">
        <v>50</v>
      </c>
      <c r="X32" s="368">
        <f>SUM($W$3:W32)</f>
        <v>1500</v>
      </c>
      <c r="Z32" s="368">
        <v>300</v>
      </c>
    </row>
    <row r="33" spans="1:26">
      <c r="U33" s="403">
        <v>31</v>
      </c>
      <c r="V33" s="403">
        <v>200</v>
      </c>
      <c r="W33" s="368">
        <v>50</v>
      </c>
      <c r="X33" s="403">
        <f>SUM($W$3:W33)</f>
        <v>1550</v>
      </c>
      <c r="Y33" s="375" t="s">
        <v>2505</v>
      </c>
      <c r="Z33" s="396">
        <v>310</v>
      </c>
    </row>
    <row r="34" spans="1:26">
      <c r="A34" s="478"/>
      <c r="U34" s="403"/>
      <c r="V34" s="403"/>
      <c r="X34" s="403"/>
      <c r="Y34" s="375"/>
      <c r="Z34" s="396"/>
    </row>
    <row r="35" spans="1:26">
      <c r="A35" s="478"/>
      <c r="U35" s="403"/>
      <c r="V35" s="403"/>
      <c r="X35" s="403"/>
      <c r="Y35" s="375"/>
      <c r="Z35" s="396"/>
    </row>
    <row r="36" spans="1:26">
      <c r="A36" s="478"/>
      <c r="U36" s="403"/>
      <c r="V36" s="403"/>
      <c r="X36" s="403"/>
      <c r="Y36" s="375"/>
      <c r="Z36" s="396"/>
    </row>
    <row r="37" spans="1:26">
      <c r="A37" s="398" t="s">
        <v>2455</v>
      </c>
      <c r="N37" s="381"/>
      <c r="U37" s="403"/>
      <c r="V37" s="403"/>
      <c r="X37" s="403"/>
      <c r="Y37" s="375"/>
      <c r="Z37" s="396"/>
    </row>
    <row r="38" spans="1:26">
      <c r="A38" s="377" t="s">
        <v>2475</v>
      </c>
      <c r="B38" s="377" t="s">
        <v>2476</v>
      </c>
      <c r="C38" s="377" t="s">
        <v>2477</v>
      </c>
      <c r="D38" s="403" t="s">
        <v>2493</v>
      </c>
      <c r="E38" s="378" t="s">
        <v>701</v>
      </c>
      <c r="F38" s="379" t="s">
        <v>1151</v>
      </c>
      <c r="G38" s="380" t="s">
        <v>425</v>
      </c>
      <c r="H38" s="377" t="s">
        <v>2478</v>
      </c>
      <c r="I38" s="377" t="s">
        <v>2479</v>
      </c>
      <c r="J38" s="377" t="s">
        <v>2480</v>
      </c>
      <c r="K38" s="377" t="s">
        <v>2481</v>
      </c>
      <c r="L38" s="377" t="s">
        <v>2482</v>
      </c>
      <c r="N38" s="465" t="s">
        <v>2543</v>
      </c>
      <c r="O38" s="463" t="s">
        <v>2600</v>
      </c>
      <c r="P38" s="464" t="s">
        <v>2598</v>
      </c>
      <c r="Q38" s="464" t="s">
        <v>2611</v>
      </c>
      <c r="R38" s="463" t="s">
        <v>2601</v>
      </c>
      <c r="S38" s="463" t="s">
        <v>2596</v>
      </c>
      <c r="T38" s="381" t="s">
        <v>2599</v>
      </c>
      <c r="U38" s="368">
        <v>32</v>
      </c>
      <c r="V38" s="368">
        <v>205</v>
      </c>
      <c r="W38" s="368">
        <v>50</v>
      </c>
      <c r="X38" s="368">
        <f>SUM($W$3:W38)</f>
        <v>1600</v>
      </c>
      <c r="Z38" s="368">
        <v>320</v>
      </c>
    </row>
    <row r="39" spans="1:26">
      <c r="B39" s="368" t="s">
        <v>317</v>
      </c>
      <c r="C39" s="368" t="s">
        <v>701</v>
      </c>
      <c r="E39" s="382"/>
      <c r="F39" s="383"/>
      <c r="G39" s="384">
        <f>250000/2</f>
        <v>125000</v>
      </c>
      <c r="H39" s="368">
        <v>59000</v>
      </c>
      <c r="J39" s="368">
        <f>H39/G39</f>
        <v>0.47199999999999998</v>
      </c>
      <c r="K39" s="385">
        <f>G39/H39</f>
        <v>2.1186440677966103</v>
      </c>
      <c r="L39" s="386">
        <f>K39/K$39</f>
        <v>1</v>
      </c>
      <c r="N39" s="465" t="s">
        <v>2544</v>
      </c>
      <c r="O39" s="466">
        <v>10500</v>
      </c>
      <c r="P39" s="466">
        <v>10500</v>
      </c>
      <c r="Q39" s="466">
        <v>10500</v>
      </c>
      <c r="R39" s="466">
        <v>10500</v>
      </c>
      <c r="S39" s="466">
        <v>10500</v>
      </c>
      <c r="T39" s="466">
        <v>10500</v>
      </c>
      <c r="U39" s="368">
        <v>33</v>
      </c>
      <c r="V39" s="368">
        <v>210</v>
      </c>
      <c r="W39" s="368">
        <v>50</v>
      </c>
      <c r="X39" s="368">
        <f>SUM($W$3:W39)</f>
        <v>1650</v>
      </c>
      <c r="Z39" s="368">
        <v>330</v>
      </c>
    </row>
    <row r="40" spans="1:26">
      <c r="G40" s="368">
        <v>600000</v>
      </c>
      <c r="H40" s="368">
        <v>33000</v>
      </c>
      <c r="J40" s="368">
        <f>H40/G40</f>
        <v>5.5E-2</v>
      </c>
      <c r="K40" s="385">
        <f>G40/H40</f>
        <v>18.181818181818183</v>
      </c>
      <c r="L40" s="386">
        <f>K40/K$39</f>
        <v>8.581818181818182</v>
      </c>
      <c r="N40" s="381" t="s">
        <v>2545</v>
      </c>
      <c r="O40" s="466">
        <v>10725</v>
      </c>
      <c r="P40" s="466">
        <v>10725</v>
      </c>
      <c r="Q40" s="466">
        <v>10725</v>
      </c>
      <c r="R40" s="466">
        <v>10725</v>
      </c>
      <c r="S40" s="466">
        <v>10725</v>
      </c>
      <c r="T40" s="466">
        <v>10725</v>
      </c>
      <c r="U40" s="368">
        <v>34</v>
      </c>
      <c r="V40" s="368">
        <v>215</v>
      </c>
      <c r="W40" s="368">
        <v>50</v>
      </c>
      <c r="X40" s="368">
        <f>SUM($W$3:W40)</f>
        <v>1700</v>
      </c>
      <c r="Z40" s="368">
        <v>340</v>
      </c>
    </row>
    <row r="41" spans="1:26">
      <c r="A41" s="388" t="s">
        <v>2585</v>
      </c>
      <c r="B41" s="389" t="s">
        <v>2572</v>
      </c>
      <c r="C41" s="388" t="s">
        <v>2576</v>
      </c>
      <c r="D41" s="388" t="s">
        <v>2577</v>
      </c>
      <c r="E41" s="388" t="s">
        <v>669</v>
      </c>
      <c r="F41" s="388" t="s">
        <v>2578</v>
      </c>
      <c r="G41" s="390" t="s">
        <v>2579</v>
      </c>
      <c r="H41" s="391" t="s">
        <v>2580</v>
      </c>
      <c r="I41" s="391" t="s">
        <v>2581</v>
      </c>
      <c r="J41" s="392" t="s">
        <v>2582</v>
      </c>
      <c r="K41" s="388" t="s">
        <v>2583</v>
      </c>
      <c r="L41" s="388" t="s">
        <v>2584</v>
      </c>
      <c r="N41" s="381" t="s">
        <v>2564</v>
      </c>
      <c r="O41" s="382">
        <f>D26*1.5</f>
        <v>4650</v>
      </c>
      <c r="P41" s="384">
        <f>D28*1.5</f>
        <v>10650</v>
      </c>
      <c r="Q41" s="382">
        <f>D29*1.5</f>
        <v>13650</v>
      </c>
      <c r="R41" s="384">
        <f>D30*1.5</f>
        <v>16650</v>
      </c>
      <c r="S41" s="384">
        <f>D31*1.5</f>
        <v>22650</v>
      </c>
      <c r="T41" s="471">
        <f>D32*1.5</f>
        <v>32400</v>
      </c>
      <c r="U41" s="368">
        <v>35</v>
      </c>
      <c r="V41" s="368">
        <v>220</v>
      </c>
      <c r="W41" s="368">
        <v>50</v>
      </c>
      <c r="X41" s="368">
        <f>SUM($W$3:W41)</f>
        <v>1750</v>
      </c>
      <c r="Z41" s="368">
        <v>350</v>
      </c>
    </row>
    <row r="42" spans="1:26">
      <c r="A42" s="368" t="s">
        <v>2483</v>
      </c>
      <c r="B42" s="419" t="s">
        <v>2610</v>
      </c>
      <c r="C42" s="419" t="s">
        <v>2586</v>
      </c>
      <c r="D42" s="457">
        <v>2000</v>
      </c>
      <c r="E42" s="424">
        <v>0</v>
      </c>
      <c r="F42" s="425">
        <v>100000</v>
      </c>
      <c r="G42" s="455">
        <f>(F42*3/4)+E42+(D42*20)</f>
        <v>115000</v>
      </c>
      <c r="H42" s="427">
        <v>5500</v>
      </c>
      <c r="I42" s="454">
        <f t="shared" ref="I42" si="4">H42/10</f>
        <v>550</v>
      </c>
      <c r="J42" s="429">
        <f t="shared" ref="J42" si="5">H42/G42</f>
        <v>4.7826086956521741E-2</v>
      </c>
      <c r="K42" s="429">
        <f t="shared" ref="K42" si="6">G42/H42</f>
        <v>20.90909090909091</v>
      </c>
      <c r="L42" s="430">
        <f t="shared" ref="L42:L50" si="7">K42/K$39</f>
        <v>9.8690909090909091</v>
      </c>
      <c r="M42" s="477">
        <v>88550</v>
      </c>
      <c r="N42" s="469"/>
      <c r="O42" s="472">
        <f t="shared" ref="O42" si="8">SUM(O39:O41)</f>
        <v>25875</v>
      </c>
      <c r="P42" s="472">
        <f>SUM(P39:P41)</f>
        <v>31875</v>
      </c>
      <c r="Q42" s="472">
        <f>SUM(Q39:Q41)</f>
        <v>34875</v>
      </c>
      <c r="R42" s="472">
        <f t="shared" ref="R42:T42" si="9">SUM(R39:R41)</f>
        <v>37875</v>
      </c>
      <c r="S42" s="472">
        <f t="shared" si="9"/>
        <v>43875</v>
      </c>
      <c r="T42" s="472">
        <f t="shared" si="9"/>
        <v>53625</v>
      </c>
      <c r="U42" s="368">
        <v>36</v>
      </c>
      <c r="V42" s="368">
        <v>225</v>
      </c>
      <c r="W42" s="368">
        <v>50</v>
      </c>
      <c r="X42" s="368">
        <f>SUM($W$3:W42)</f>
        <v>1800</v>
      </c>
      <c r="Z42" s="368">
        <v>360</v>
      </c>
    </row>
    <row r="43" spans="1:26">
      <c r="A43" s="368" t="s">
        <v>2483</v>
      </c>
      <c r="B43" s="419" t="s">
        <v>2603</v>
      </c>
      <c r="C43" s="419" t="s">
        <v>2589</v>
      </c>
      <c r="D43" s="473">
        <v>8500</v>
      </c>
      <c r="E43" s="424">
        <v>0</v>
      </c>
      <c r="F43" s="432">
        <v>420</v>
      </c>
      <c r="G43" s="456">
        <f>F43*150+E43+(D43*20)</f>
        <v>233000</v>
      </c>
      <c r="H43" s="427">
        <v>11000</v>
      </c>
      <c r="I43" s="454">
        <f t="shared" ref="I43:I50" si="10">H43/10</f>
        <v>1100</v>
      </c>
      <c r="J43" s="429">
        <f t="shared" ref="J43:J48" si="11">H43/G43</f>
        <v>4.7210300429184553E-2</v>
      </c>
      <c r="K43" s="429">
        <f t="shared" ref="K43:K50" si="12">G43/H43</f>
        <v>21.181818181818183</v>
      </c>
      <c r="L43" s="430">
        <f t="shared" si="7"/>
        <v>9.9978181818181824</v>
      </c>
      <c r="M43" s="477">
        <v>566500</v>
      </c>
      <c r="N43" s="468" t="s">
        <v>2566</v>
      </c>
      <c r="O43" s="467"/>
      <c r="P43" s="467"/>
      <c r="Q43" s="467"/>
      <c r="R43" s="467"/>
      <c r="S43" s="467"/>
      <c r="T43" s="467"/>
      <c r="U43" s="368">
        <v>37</v>
      </c>
      <c r="V43" s="368">
        <v>230</v>
      </c>
      <c r="W43" s="368">
        <v>50</v>
      </c>
      <c r="X43" s="368">
        <f>SUM($W$3:W43)</f>
        <v>1850</v>
      </c>
      <c r="Z43" s="368">
        <v>370</v>
      </c>
    </row>
    <row r="44" spans="1:26">
      <c r="A44" s="368" t="s">
        <v>2483</v>
      </c>
      <c r="B44" s="419" t="s">
        <v>2603</v>
      </c>
      <c r="C44" s="419" t="s">
        <v>2590</v>
      </c>
      <c r="D44" s="473">
        <v>8500</v>
      </c>
      <c r="E44" s="424">
        <v>0</v>
      </c>
      <c r="F44" s="425">
        <v>420</v>
      </c>
      <c r="G44" s="455">
        <f>F44*150+E44+(D44*20)</f>
        <v>233000</v>
      </c>
      <c r="H44" s="427">
        <v>11000</v>
      </c>
      <c r="I44" s="454">
        <f t="shared" si="10"/>
        <v>1100</v>
      </c>
      <c r="J44" s="429">
        <f t="shared" si="11"/>
        <v>4.7210300429184553E-2</v>
      </c>
      <c r="K44" s="429">
        <f t="shared" si="12"/>
        <v>21.181818181818183</v>
      </c>
      <c r="L44" s="430">
        <f t="shared" si="7"/>
        <v>9.9978181818181824</v>
      </c>
      <c r="M44" s="477">
        <v>330000</v>
      </c>
      <c r="N44" s="385"/>
      <c r="O44" s="470">
        <f t="shared" ref="O44:T44" si="13">O42/15</f>
        <v>1725</v>
      </c>
      <c r="P44" s="470">
        <f t="shared" si="13"/>
        <v>2125</v>
      </c>
      <c r="Q44" s="470">
        <f t="shared" si="13"/>
        <v>2325</v>
      </c>
      <c r="R44" s="470">
        <f t="shared" si="13"/>
        <v>2525</v>
      </c>
      <c r="S44" s="470">
        <f t="shared" si="13"/>
        <v>2925</v>
      </c>
      <c r="T44" s="470">
        <f t="shared" si="13"/>
        <v>3575</v>
      </c>
      <c r="U44" s="368">
        <v>38</v>
      </c>
      <c r="V44" s="368">
        <v>235</v>
      </c>
      <c r="W44" s="368">
        <v>50</v>
      </c>
      <c r="X44" s="368">
        <f>SUM($W$3:W44)</f>
        <v>1900</v>
      </c>
      <c r="Z44" s="368">
        <v>380</v>
      </c>
    </row>
    <row r="45" spans="1:26">
      <c r="A45" s="368" t="s">
        <v>2483</v>
      </c>
      <c r="B45" s="419" t="s">
        <v>2603</v>
      </c>
      <c r="C45" s="419" t="s">
        <v>2604</v>
      </c>
      <c r="D45" s="473">
        <v>20000</v>
      </c>
      <c r="E45" s="424">
        <v>0</v>
      </c>
      <c r="F45" s="432">
        <v>350</v>
      </c>
      <c r="G45" s="456">
        <f>F45*850+E45+(D45*20)</f>
        <v>697500</v>
      </c>
      <c r="H45" s="427">
        <v>33000</v>
      </c>
      <c r="I45" s="454">
        <f t="shared" si="10"/>
        <v>3300</v>
      </c>
      <c r="J45" s="429">
        <f t="shared" si="11"/>
        <v>4.7311827956989246E-2</v>
      </c>
      <c r="K45" s="429">
        <f t="shared" si="12"/>
        <v>21.136363636363637</v>
      </c>
      <c r="L45" s="430">
        <f t="shared" si="7"/>
        <v>9.9763636363636365</v>
      </c>
      <c r="M45" s="477">
        <v>785400</v>
      </c>
      <c r="N45" s="368" t="s">
        <v>2565</v>
      </c>
      <c r="O45" s="413"/>
      <c r="P45" s="413"/>
      <c r="Q45" s="413"/>
      <c r="R45" s="413"/>
      <c r="S45" s="413"/>
      <c r="U45" s="368">
        <v>39</v>
      </c>
      <c r="V45" s="368">
        <v>240</v>
      </c>
      <c r="W45" s="368">
        <v>50</v>
      </c>
      <c r="X45" s="368">
        <f>SUM($W$3:W45)</f>
        <v>1950</v>
      </c>
      <c r="Z45" s="368">
        <v>390</v>
      </c>
    </row>
    <row r="46" spans="1:26">
      <c r="A46" s="368" t="s">
        <v>2483</v>
      </c>
      <c r="B46" s="419" t="s">
        <v>2603</v>
      </c>
      <c r="C46" s="419" t="s">
        <v>2605</v>
      </c>
      <c r="D46" s="473">
        <v>20000</v>
      </c>
      <c r="E46" s="424">
        <v>0</v>
      </c>
      <c r="F46" s="432">
        <v>500</v>
      </c>
      <c r="G46" s="456">
        <f>F46*600+E46+(D46*20)</f>
        <v>700000</v>
      </c>
      <c r="H46" s="427">
        <v>33000</v>
      </c>
      <c r="I46" s="454">
        <f t="shared" si="10"/>
        <v>3300</v>
      </c>
      <c r="J46" s="429">
        <f t="shared" si="11"/>
        <v>4.7142857142857146E-2</v>
      </c>
      <c r="K46" s="429">
        <f t="shared" si="12"/>
        <v>21.212121212121211</v>
      </c>
      <c r="L46" s="430">
        <f t="shared" si="7"/>
        <v>10.012121212121212</v>
      </c>
      <c r="M46" s="477">
        <v>798600</v>
      </c>
      <c r="O46" s="458">
        <f t="shared" ref="O46:T46" si="14">O44*$M46</f>
        <v>1377585000</v>
      </c>
      <c r="P46" s="458">
        <f t="shared" si="14"/>
        <v>1697025000</v>
      </c>
      <c r="Q46" s="458">
        <f t="shared" si="14"/>
        <v>1856745000</v>
      </c>
      <c r="R46" s="458">
        <f t="shared" si="14"/>
        <v>2016465000</v>
      </c>
      <c r="S46" s="458">
        <f t="shared" si="14"/>
        <v>2335905000</v>
      </c>
      <c r="T46" s="458">
        <f t="shared" si="14"/>
        <v>2854995000</v>
      </c>
      <c r="U46" s="368">
        <v>40</v>
      </c>
      <c r="V46" s="368">
        <v>245</v>
      </c>
      <c r="W46" s="368">
        <v>50</v>
      </c>
      <c r="X46" s="368">
        <f>SUM($W$3:W46)</f>
        <v>2000</v>
      </c>
      <c r="Z46" s="368">
        <v>400</v>
      </c>
    </row>
    <row r="47" spans="1:26">
      <c r="A47" s="368" t="s">
        <v>2483</v>
      </c>
      <c r="B47" s="419" t="s">
        <v>2603</v>
      </c>
      <c r="C47" s="419" t="s">
        <v>2606</v>
      </c>
      <c r="D47" s="473">
        <v>20000</v>
      </c>
      <c r="E47" s="424">
        <v>0</v>
      </c>
      <c r="F47" s="425">
        <v>1500</v>
      </c>
      <c r="G47" s="455">
        <f>(F47*200)+E47+(D47*20)</f>
        <v>700000</v>
      </c>
      <c r="H47" s="427">
        <v>33000</v>
      </c>
      <c r="I47" s="454">
        <f t="shared" si="10"/>
        <v>3300</v>
      </c>
      <c r="J47" s="429">
        <f t="shared" si="11"/>
        <v>4.7142857142857146E-2</v>
      </c>
      <c r="K47" s="429">
        <f t="shared" si="12"/>
        <v>21.212121212121211</v>
      </c>
      <c r="L47" s="430">
        <f t="shared" si="7"/>
        <v>10.012121212121212</v>
      </c>
      <c r="M47" s="477">
        <v>1131900</v>
      </c>
      <c r="N47" s="394">
        <v>50</v>
      </c>
      <c r="O47" s="413"/>
      <c r="P47" s="413"/>
      <c r="Q47" s="413"/>
      <c r="R47" s="413"/>
      <c r="S47" s="413"/>
      <c r="U47" s="368">
        <v>41</v>
      </c>
      <c r="V47" s="368">
        <v>250</v>
      </c>
      <c r="W47" s="368">
        <v>50</v>
      </c>
      <c r="X47" s="368">
        <f>SUM($W$3:W47)</f>
        <v>2050</v>
      </c>
      <c r="Z47" s="368">
        <v>410</v>
      </c>
    </row>
    <row r="48" spans="1:26">
      <c r="A48" s="368" t="s">
        <v>2483</v>
      </c>
      <c r="B48" s="419" t="s">
        <v>2603</v>
      </c>
      <c r="C48" s="419" t="s">
        <v>2592</v>
      </c>
      <c r="D48" s="473">
        <v>20000</v>
      </c>
      <c r="E48" s="424">
        <v>300000</v>
      </c>
      <c r="F48" s="425">
        <v>0</v>
      </c>
      <c r="G48" s="455">
        <f>(F48*3/4)+E48+(D48*20)</f>
        <v>700000</v>
      </c>
      <c r="H48" s="427">
        <v>33000</v>
      </c>
      <c r="I48" s="454">
        <f t="shared" si="10"/>
        <v>3300</v>
      </c>
      <c r="J48" s="429">
        <f t="shared" si="11"/>
        <v>4.7142857142857146E-2</v>
      </c>
      <c r="K48" s="429">
        <f t="shared" si="12"/>
        <v>21.212121212121211</v>
      </c>
      <c r="L48" s="430">
        <f t="shared" si="7"/>
        <v>10.012121212121212</v>
      </c>
      <c r="M48" s="477">
        <v>468600</v>
      </c>
      <c r="N48" s="368">
        <v>30</v>
      </c>
      <c r="O48" s="413">
        <f t="shared" ref="O48:P51" si="15">O$42*$N47</f>
        <v>1293750</v>
      </c>
      <c r="P48" s="413">
        <f t="shared" si="15"/>
        <v>1593750</v>
      </c>
      <c r="Q48" s="413">
        <f t="shared" ref="Q48:S51" si="16">R$42*$N47</f>
        <v>1893750</v>
      </c>
      <c r="R48" s="413">
        <f t="shared" si="16"/>
        <v>2193750</v>
      </c>
      <c r="S48" s="413">
        <f t="shared" si="16"/>
        <v>2681250</v>
      </c>
      <c r="U48" s="368">
        <v>42</v>
      </c>
      <c r="V48" s="368">
        <v>255</v>
      </c>
      <c r="W48" s="368">
        <v>50</v>
      </c>
      <c r="X48" s="368">
        <f>SUM($W$3:W48)</f>
        <v>2100</v>
      </c>
      <c r="Z48" s="368">
        <v>420</v>
      </c>
    </row>
    <row r="49" spans="1:26">
      <c r="A49" s="368" t="s">
        <v>2483</v>
      </c>
      <c r="B49" s="419" t="s">
        <v>2619</v>
      </c>
      <c r="C49" s="419" t="s">
        <v>2602</v>
      </c>
      <c r="D49" s="457">
        <v>0</v>
      </c>
      <c r="E49" s="424">
        <v>0</v>
      </c>
      <c r="F49" s="425">
        <v>0</v>
      </c>
      <c r="G49" s="455">
        <v>0</v>
      </c>
      <c r="H49" s="427">
        <v>33000</v>
      </c>
      <c r="I49" s="454">
        <f t="shared" si="10"/>
        <v>3300</v>
      </c>
      <c r="J49" s="429"/>
      <c r="K49" s="429">
        <f t="shared" si="12"/>
        <v>0</v>
      </c>
      <c r="L49" s="430">
        <f t="shared" si="7"/>
        <v>0</v>
      </c>
      <c r="M49" s="477">
        <v>399300</v>
      </c>
      <c r="N49" s="368">
        <v>25</v>
      </c>
      <c r="O49" s="413">
        <f t="shared" si="15"/>
        <v>776250</v>
      </c>
      <c r="P49" s="413">
        <f t="shared" si="15"/>
        <v>956250</v>
      </c>
      <c r="Q49" s="413">
        <f t="shared" si="16"/>
        <v>1136250</v>
      </c>
      <c r="R49" s="413">
        <f t="shared" si="16"/>
        <v>1316250</v>
      </c>
      <c r="S49" s="413">
        <f t="shared" si="16"/>
        <v>1608750</v>
      </c>
      <c r="U49" s="368">
        <v>43</v>
      </c>
      <c r="V49" s="368">
        <v>260</v>
      </c>
      <c r="W49" s="368">
        <v>50</v>
      </c>
      <c r="X49" s="368">
        <f>SUM($W$3:W49)</f>
        <v>2150</v>
      </c>
      <c r="Z49" s="368">
        <v>430</v>
      </c>
    </row>
    <row r="50" spans="1:26">
      <c r="A50" s="368" t="s">
        <v>2483</v>
      </c>
      <c r="B50" s="419" t="s">
        <v>2619</v>
      </c>
      <c r="C50" s="419" t="s">
        <v>2607</v>
      </c>
      <c r="D50" s="457">
        <v>0</v>
      </c>
      <c r="E50" s="424">
        <v>0</v>
      </c>
      <c r="F50" s="425">
        <v>0</v>
      </c>
      <c r="G50" s="455">
        <v>0</v>
      </c>
      <c r="H50" s="427">
        <v>33000</v>
      </c>
      <c r="I50" s="454">
        <f t="shared" si="10"/>
        <v>3300</v>
      </c>
      <c r="J50" s="429"/>
      <c r="K50" s="429">
        <f t="shared" si="12"/>
        <v>0</v>
      </c>
      <c r="L50" s="430">
        <f t="shared" si="7"/>
        <v>0</v>
      </c>
      <c r="M50" s="477">
        <v>795300</v>
      </c>
      <c r="N50" s="368">
        <v>10</v>
      </c>
      <c r="O50" s="413">
        <f t="shared" si="15"/>
        <v>646875</v>
      </c>
      <c r="P50" s="413">
        <f t="shared" si="15"/>
        <v>796875</v>
      </c>
      <c r="Q50" s="413">
        <f t="shared" si="16"/>
        <v>946875</v>
      </c>
      <c r="R50" s="413">
        <f t="shared" si="16"/>
        <v>1096875</v>
      </c>
      <c r="S50" s="413">
        <f t="shared" si="16"/>
        <v>1340625</v>
      </c>
      <c r="U50" s="368">
        <v>44</v>
      </c>
      <c r="V50" s="368">
        <v>265</v>
      </c>
      <c r="W50" s="368">
        <v>50</v>
      </c>
      <c r="X50" s="368">
        <f>SUM($W$3:W50)</f>
        <v>2200</v>
      </c>
      <c r="Z50" s="368">
        <v>440</v>
      </c>
    </row>
    <row r="51" spans="1:26">
      <c r="D51" s="418">
        <f>SUM(D43:D48)*5+D42</f>
        <v>487000</v>
      </c>
      <c r="E51" s="382"/>
      <c r="F51" s="382"/>
      <c r="G51" s="434"/>
      <c r="H51" s="460">
        <f>SUM(H43:H48)*5+H42+SUM(H49:H50)*3</f>
        <v>973500</v>
      </c>
      <c r="I51" s="436"/>
      <c r="J51" s="385"/>
      <c r="K51" s="385"/>
      <c r="L51" s="430"/>
      <c r="O51" s="413">
        <f t="shared" si="15"/>
        <v>258750</v>
      </c>
      <c r="P51" s="413">
        <f t="shared" si="15"/>
        <v>318750</v>
      </c>
      <c r="Q51" s="413">
        <f t="shared" si="16"/>
        <v>378750</v>
      </c>
      <c r="R51" s="413">
        <f t="shared" si="16"/>
        <v>438750</v>
      </c>
      <c r="S51" s="413">
        <f t="shared" si="16"/>
        <v>536250</v>
      </c>
      <c r="U51" s="368">
        <v>45</v>
      </c>
      <c r="V51" s="368">
        <v>270</v>
      </c>
      <c r="W51" s="368">
        <v>50</v>
      </c>
      <c r="X51" s="368">
        <f>SUM($W$3:W51)</f>
        <v>2250</v>
      </c>
      <c r="Z51" s="368">
        <v>450</v>
      </c>
    </row>
    <row r="52" spans="1:26">
      <c r="O52" s="372"/>
      <c r="P52" s="372"/>
      <c r="R52" s="372"/>
      <c r="S52" s="372"/>
      <c r="T52" s="372"/>
      <c r="U52" s="368">
        <v>46</v>
      </c>
      <c r="V52" s="368">
        <v>275</v>
      </c>
      <c r="W52" s="368">
        <v>50</v>
      </c>
      <c r="X52" s="368">
        <f>SUM($W$3:W52)</f>
        <v>2300</v>
      </c>
      <c r="Z52" s="368">
        <v>460</v>
      </c>
    </row>
    <row r="53" spans="1:26">
      <c r="O53" s="372"/>
      <c r="P53" s="372"/>
      <c r="R53" s="372"/>
      <c r="S53" s="372"/>
      <c r="T53" s="372"/>
      <c r="U53" s="368">
        <v>47</v>
      </c>
      <c r="V53" s="368">
        <v>280</v>
      </c>
      <c r="W53" s="368">
        <v>50</v>
      </c>
      <c r="X53" s="368">
        <f>SUM($W$3:W53)</f>
        <v>2350</v>
      </c>
      <c r="Z53" s="368">
        <v>470</v>
      </c>
    </row>
    <row r="54" spans="1:26">
      <c r="O54" s="372"/>
      <c r="P54" s="372"/>
      <c r="R54" s="372"/>
      <c r="S54" s="372"/>
      <c r="T54" s="372"/>
      <c r="U54" s="368">
        <v>48</v>
      </c>
      <c r="V54" s="368">
        <v>285</v>
      </c>
      <c r="W54" s="368">
        <v>50</v>
      </c>
      <c r="X54" s="368">
        <f>SUM($W$3:W54)</f>
        <v>2400</v>
      </c>
      <c r="Z54" s="368">
        <v>480</v>
      </c>
    </row>
    <row r="55" spans="1:26">
      <c r="E55" s="382"/>
      <c r="P55" s="373"/>
      <c r="S55" s="370"/>
      <c r="T55" s="370"/>
      <c r="U55" s="368">
        <v>49</v>
      </c>
      <c r="V55" s="368">
        <v>290</v>
      </c>
      <c r="W55" s="368">
        <v>50</v>
      </c>
      <c r="X55" s="368">
        <f>SUM($W$3:W55)</f>
        <v>2450</v>
      </c>
      <c r="Z55" s="368">
        <v>490</v>
      </c>
    </row>
    <row r="56" spans="1:26">
      <c r="F56" s="382"/>
      <c r="G56" s="459"/>
      <c r="H56" s="435"/>
      <c r="I56" s="436"/>
      <c r="J56" s="385"/>
      <c r="K56" s="385"/>
      <c r="L56" s="430"/>
      <c r="O56" s="401"/>
      <c r="P56" s="401"/>
      <c r="R56" s="401"/>
      <c r="S56" s="401"/>
      <c r="U56" s="368">
        <v>50</v>
      </c>
      <c r="V56" s="368">
        <v>295</v>
      </c>
      <c r="W56" s="368">
        <v>50</v>
      </c>
      <c r="X56" s="368">
        <f>SUM($W$3:W56)</f>
        <v>2500</v>
      </c>
      <c r="Z56" s="368">
        <v>500</v>
      </c>
    </row>
    <row r="57" spans="1:26">
      <c r="E57" s="382"/>
      <c r="M57" s="385"/>
      <c r="U57" s="403">
        <v>51</v>
      </c>
      <c r="V57" s="403">
        <v>300</v>
      </c>
      <c r="W57" s="368">
        <v>50</v>
      </c>
      <c r="X57" s="403">
        <f>SUM($W$3:W57)</f>
        <v>2550</v>
      </c>
      <c r="Y57" s="403"/>
      <c r="Z57" s="403">
        <v>510</v>
      </c>
    </row>
    <row r="58" spans="1:26">
      <c r="F58" s="387"/>
      <c r="G58" s="434"/>
      <c r="H58" s="435"/>
      <c r="I58" s="436"/>
      <c r="J58" s="385"/>
      <c r="K58" s="385"/>
      <c r="L58" s="430"/>
      <c r="M58" s="385"/>
      <c r="U58" s="368">
        <v>52</v>
      </c>
      <c r="V58" s="368">
        <v>305</v>
      </c>
      <c r="W58" s="368">
        <v>50</v>
      </c>
      <c r="X58" s="368">
        <f>SUM($W$3:W58)</f>
        <v>2600</v>
      </c>
      <c r="Z58" s="368">
        <v>520</v>
      </c>
    </row>
    <row r="59" spans="1:26">
      <c r="E59" s="382"/>
      <c r="U59" s="368">
        <v>53</v>
      </c>
      <c r="V59" s="368">
        <v>310</v>
      </c>
      <c r="W59" s="368">
        <v>50</v>
      </c>
      <c r="X59" s="368">
        <f>SUM($W$3:W59)</f>
        <v>2650</v>
      </c>
      <c r="Z59" s="368">
        <v>530</v>
      </c>
    </row>
    <row r="60" spans="1:26">
      <c r="F60" s="387"/>
      <c r="G60" s="434"/>
      <c r="H60" s="435"/>
      <c r="I60" s="436"/>
      <c r="J60" s="385"/>
      <c r="K60" s="385"/>
      <c r="L60" s="430"/>
      <c r="U60" s="368">
        <v>54</v>
      </c>
      <c r="V60" s="368">
        <v>315</v>
      </c>
      <c r="W60" s="368">
        <v>50</v>
      </c>
      <c r="X60" s="368">
        <f>SUM($W$3:W60)</f>
        <v>2700</v>
      </c>
      <c r="Z60" s="368">
        <v>540</v>
      </c>
    </row>
    <row r="61" spans="1:26">
      <c r="E61" s="382"/>
      <c r="H61" s="420"/>
      <c r="U61" s="368">
        <v>55</v>
      </c>
      <c r="V61" s="368">
        <v>320</v>
      </c>
      <c r="W61" s="368">
        <v>50</v>
      </c>
      <c r="X61" s="368">
        <f>SUM($W$3:W61)</f>
        <v>2750</v>
      </c>
      <c r="Z61" s="368">
        <v>550</v>
      </c>
    </row>
    <row r="62" spans="1:26">
      <c r="U62" s="368">
        <v>56</v>
      </c>
      <c r="V62" s="368">
        <v>325</v>
      </c>
      <c r="W62" s="368">
        <v>50</v>
      </c>
      <c r="X62" s="368">
        <f>SUM($W$3:W62)</f>
        <v>2800</v>
      </c>
      <c r="Z62" s="368">
        <v>560</v>
      </c>
    </row>
    <row r="63" spans="1:26">
      <c r="K63" s="387"/>
      <c r="U63" s="368">
        <v>57</v>
      </c>
      <c r="V63" s="368">
        <v>330</v>
      </c>
      <c r="W63" s="368">
        <v>50</v>
      </c>
      <c r="X63" s="368">
        <f>SUM($W$3:W63)</f>
        <v>2850</v>
      </c>
      <c r="Z63" s="368">
        <v>570</v>
      </c>
    </row>
    <row r="64" spans="1:26">
      <c r="K64" s="387"/>
      <c r="U64" s="368">
        <v>58</v>
      </c>
      <c r="V64" s="368">
        <v>335</v>
      </c>
      <c r="W64" s="368">
        <v>50</v>
      </c>
      <c r="X64" s="368">
        <f>SUM($W$3:W64)</f>
        <v>2900</v>
      </c>
      <c r="Z64" s="368">
        <v>580</v>
      </c>
    </row>
    <row r="65" spans="5:26">
      <c r="K65" s="387"/>
      <c r="U65" s="368">
        <v>59</v>
      </c>
      <c r="V65" s="368">
        <v>340</v>
      </c>
      <c r="W65" s="368">
        <v>50</v>
      </c>
      <c r="X65" s="368">
        <f>SUM($W$3:W65)</f>
        <v>2950</v>
      </c>
      <c r="Z65" s="368">
        <v>590</v>
      </c>
    </row>
    <row r="66" spans="5:26">
      <c r="K66" s="387"/>
      <c r="U66" s="368">
        <v>60</v>
      </c>
      <c r="V66" s="368">
        <v>345</v>
      </c>
      <c r="W66" s="368">
        <v>50</v>
      </c>
      <c r="X66" s="368">
        <f>SUM($W$3:W66)</f>
        <v>3000</v>
      </c>
      <c r="Z66" s="368">
        <v>600</v>
      </c>
    </row>
    <row r="67" spans="5:26">
      <c r="G67" s="434"/>
      <c r="H67" s="435"/>
      <c r="I67" s="436"/>
      <c r="J67" s="385"/>
      <c r="K67" s="385"/>
      <c r="L67" s="430"/>
      <c r="U67" s="368">
        <v>61</v>
      </c>
      <c r="V67" s="368">
        <v>350</v>
      </c>
      <c r="W67" s="368">
        <v>50</v>
      </c>
      <c r="X67" s="368">
        <f>SUM($W$3:W67)</f>
        <v>3050</v>
      </c>
      <c r="Z67" s="368">
        <v>610</v>
      </c>
    </row>
    <row r="68" spans="5:26">
      <c r="E68" s="382"/>
      <c r="G68" s="434"/>
      <c r="H68" s="435"/>
      <c r="I68" s="436"/>
      <c r="J68" s="385"/>
      <c r="K68" s="385"/>
      <c r="L68" s="430"/>
      <c r="U68" s="368">
        <v>62</v>
      </c>
      <c r="V68" s="368">
        <v>355</v>
      </c>
      <c r="W68" s="368">
        <v>50</v>
      </c>
      <c r="X68" s="368">
        <f>SUM($W$3:W68)</f>
        <v>3100</v>
      </c>
      <c r="Z68" s="368">
        <v>620</v>
      </c>
    </row>
    <row r="69" spans="5:26">
      <c r="E69" s="382"/>
      <c r="K69" s="387"/>
      <c r="U69" s="368">
        <v>63</v>
      </c>
      <c r="V69" s="368">
        <v>360</v>
      </c>
      <c r="W69" s="368">
        <v>50</v>
      </c>
      <c r="X69" s="368">
        <f>SUM($W$3:W69)</f>
        <v>3150</v>
      </c>
      <c r="Z69" s="368">
        <v>630</v>
      </c>
    </row>
    <row r="70" spans="5:26">
      <c r="K70" s="387"/>
      <c r="U70" s="368">
        <v>64</v>
      </c>
      <c r="V70" s="368">
        <v>365</v>
      </c>
      <c r="W70" s="368">
        <v>50</v>
      </c>
      <c r="X70" s="368">
        <f>SUM($W$3:W70)</f>
        <v>3200</v>
      </c>
      <c r="Z70" s="368">
        <v>640</v>
      </c>
    </row>
    <row r="71" spans="5:26">
      <c r="K71" s="387"/>
      <c r="U71" s="368">
        <v>65</v>
      </c>
      <c r="V71" s="368">
        <v>370</v>
      </c>
      <c r="W71" s="368">
        <v>50</v>
      </c>
      <c r="X71" s="368">
        <f>SUM($W$3:W71)</f>
        <v>3250</v>
      </c>
      <c r="Z71" s="368">
        <v>650</v>
      </c>
    </row>
    <row r="72" spans="5:26">
      <c r="K72" s="387"/>
      <c r="U72" s="368">
        <v>66</v>
      </c>
      <c r="V72" s="368">
        <v>375</v>
      </c>
      <c r="W72" s="368">
        <v>50</v>
      </c>
      <c r="X72" s="368">
        <f>SUM($W$3:W72)</f>
        <v>3300</v>
      </c>
      <c r="Z72" s="368">
        <v>660</v>
      </c>
    </row>
    <row r="73" spans="5:26">
      <c r="K73" s="387"/>
      <c r="N73" s="385"/>
      <c r="U73" s="368">
        <v>67</v>
      </c>
      <c r="V73" s="368">
        <v>380</v>
      </c>
      <c r="W73" s="368">
        <v>50</v>
      </c>
      <c r="X73" s="368">
        <f>SUM($W$3:W73)</f>
        <v>3350</v>
      </c>
      <c r="Z73" s="368">
        <v>670</v>
      </c>
    </row>
    <row r="74" spans="5:26">
      <c r="N74" s="385"/>
      <c r="O74" s="386"/>
      <c r="U74" s="368">
        <v>68</v>
      </c>
      <c r="V74" s="368">
        <v>385</v>
      </c>
      <c r="W74" s="368">
        <v>50</v>
      </c>
      <c r="X74" s="368">
        <f>SUM($W$3:W74)</f>
        <v>3400</v>
      </c>
      <c r="Z74" s="368">
        <v>680</v>
      </c>
    </row>
    <row r="75" spans="5:26">
      <c r="K75" s="387"/>
      <c r="N75" s="395"/>
      <c r="O75" s="386"/>
      <c r="U75" s="368">
        <v>69</v>
      </c>
      <c r="V75" s="368">
        <v>390</v>
      </c>
      <c r="W75" s="368">
        <v>50</v>
      </c>
      <c r="X75" s="368">
        <f>SUM($W$3:W75)</f>
        <v>3450</v>
      </c>
      <c r="Z75" s="368">
        <v>690</v>
      </c>
    </row>
    <row r="76" spans="5:26">
      <c r="K76" s="387"/>
      <c r="L76" s="400"/>
      <c r="N76" s="385"/>
      <c r="O76" s="386"/>
      <c r="U76" s="368">
        <v>70</v>
      </c>
      <c r="V76" s="368">
        <v>395</v>
      </c>
      <c r="W76" s="368">
        <v>50</v>
      </c>
      <c r="X76" s="368">
        <f>SUM($W$3:W76)</f>
        <v>3500</v>
      </c>
      <c r="Z76" s="368">
        <v>700</v>
      </c>
    </row>
    <row r="77" spans="5:26">
      <c r="K77" s="387"/>
      <c r="N77" s="385"/>
      <c r="O77" s="386"/>
      <c r="U77" s="396">
        <v>71</v>
      </c>
      <c r="V77" s="403">
        <v>400</v>
      </c>
      <c r="W77" s="368">
        <v>50</v>
      </c>
      <c r="X77" s="403">
        <f>SUM($W$3:W77)</f>
        <v>3550</v>
      </c>
      <c r="Y77" s="375" t="s">
        <v>2506</v>
      </c>
      <c r="Z77" s="396">
        <v>710</v>
      </c>
    </row>
    <row r="78" spans="5:26">
      <c r="K78" s="387"/>
      <c r="O78" s="386"/>
      <c r="U78" s="368">
        <v>72</v>
      </c>
      <c r="V78" s="368">
        <v>405</v>
      </c>
      <c r="W78" s="368">
        <v>50</v>
      </c>
      <c r="X78" s="368">
        <f>SUM($W$3:W78)</f>
        <v>3600</v>
      </c>
      <c r="Z78" s="368">
        <v>720</v>
      </c>
    </row>
    <row r="79" spans="5:26">
      <c r="U79" s="368">
        <v>73</v>
      </c>
      <c r="V79" s="368">
        <v>410</v>
      </c>
      <c r="W79" s="368">
        <v>50</v>
      </c>
      <c r="X79" s="368">
        <f>SUM($W$3:W79)</f>
        <v>3650</v>
      </c>
      <c r="Z79" s="368">
        <v>730</v>
      </c>
    </row>
    <row r="80" spans="5:26">
      <c r="U80" s="368">
        <v>74</v>
      </c>
      <c r="V80" s="368">
        <v>415</v>
      </c>
      <c r="W80" s="368">
        <v>50</v>
      </c>
      <c r="X80" s="368">
        <f>SUM($W$3:W80)</f>
        <v>3700</v>
      </c>
      <c r="Z80" s="368">
        <v>740</v>
      </c>
    </row>
    <row r="81" spans="1:26">
      <c r="U81" s="368">
        <v>75</v>
      </c>
      <c r="V81" s="368">
        <v>420</v>
      </c>
      <c r="W81" s="368">
        <v>50</v>
      </c>
      <c r="X81" s="368">
        <f>SUM($W$3:W81)</f>
        <v>3750</v>
      </c>
      <c r="Z81" s="368">
        <v>750</v>
      </c>
    </row>
    <row r="82" spans="1:26">
      <c r="U82" s="368">
        <v>76</v>
      </c>
      <c r="V82" s="368">
        <v>425</v>
      </c>
      <c r="W82" s="368">
        <v>50</v>
      </c>
      <c r="X82" s="368">
        <f>SUM($W$3:W82)</f>
        <v>3800</v>
      </c>
      <c r="Z82" s="368">
        <v>760</v>
      </c>
    </row>
    <row r="83" spans="1:26">
      <c r="U83" s="368">
        <v>77</v>
      </c>
      <c r="V83" s="368">
        <v>430</v>
      </c>
      <c r="W83" s="368">
        <v>50</v>
      </c>
      <c r="X83" s="368">
        <f>SUM($W$3:W83)</f>
        <v>3850</v>
      </c>
      <c r="Z83" s="368">
        <v>770</v>
      </c>
    </row>
    <row r="84" spans="1:26">
      <c r="U84" s="368">
        <v>78</v>
      </c>
      <c r="V84" s="368">
        <v>435</v>
      </c>
      <c r="W84" s="368">
        <v>50</v>
      </c>
      <c r="X84" s="368">
        <f>SUM($W$3:W84)</f>
        <v>3900</v>
      </c>
      <c r="Z84" s="368">
        <v>780</v>
      </c>
    </row>
    <row r="85" spans="1:26">
      <c r="U85" s="368">
        <v>79</v>
      </c>
      <c r="V85" s="368">
        <v>440</v>
      </c>
      <c r="W85" s="368">
        <v>50</v>
      </c>
      <c r="X85" s="368">
        <f>SUM($W$3:W85)</f>
        <v>3950</v>
      </c>
      <c r="Z85" s="368">
        <v>790</v>
      </c>
    </row>
    <row r="86" spans="1:26">
      <c r="U86" s="368">
        <v>80</v>
      </c>
      <c r="V86" s="368">
        <v>445</v>
      </c>
      <c r="W86" s="368">
        <v>50</v>
      </c>
      <c r="X86" s="368">
        <f>SUM($W$3:W86)</f>
        <v>4000</v>
      </c>
      <c r="Z86" s="368">
        <v>800</v>
      </c>
    </row>
    <row r="87" spans="1:26">
      <c r="U87" s="368">
        <v>81</v>
      </c>
      <c r="V87" s="368">
        <v>450</v>
      </c>
      <c r="W87" s="368">
        <v>50</v>
      </c>
      <c r="X87" s="368">
        <f>SUM($W$3:W87)</f>
        <v>4050</v>
      </c>
      <c r="Z87" s="368">
        <v>810</v>
      </c>
    </row>
    <row r="88" spans="1:26">
      <c r="U88" s="368">
        <v>82</v>
      </c>
      <c r="V88" s="368">
        <v>455</v>
      </c>
      <c r="W88" s="368">
        <v>50</v>
      </c>
      <c r="X88" s="368">
        <f>SUM($W$3:W88)</f>
        <v>4100</v>
      </c>
      <c r="Z88" s="368">
        <v>820</v>
      </c>
    </row>
    <row r="89" spans="1:26">
      <c r="U89" s="368">
        <v>83</v>
      </c>
      <c r="V89" s="368">
        <v>460</v>
      </c>
      <c r="W89" s="368">
        <v>50</v>
      </c>
      <c r="X89" s="368">
        <f>SUM($W$3:W89)</f>
        <v>4150</v>
      </c>
      <c r="Z89" s="368">
        <v>830</v>
      </c>
    </row>
    <row r="90" spans="1:26">
      <c r="U90" s="368">
        <v>84</v>
      </c>
      <c r="V90" s="368">
        <v>465</v>
      </c>
      <c r="W90" s="368">
        <v>50</v>
      </c>
      <c r="X90" s="368">
        <f>SUM($W$3:W90)</f>
        <v>4200</v>
      </c>
      <c r="Z90" s="368">
        <v>840</v>
      </c>
    </row>
    <row r="91" spans="1:26">
      <c r="U91" s="368">
        <v>85</v>
      </c>
      <c r="V91" s="368">
        <v>470</v>
      </c>
      <c r="W91" s="368">
        <v>50</v>
      </c>
      <c r="X91" s="368">
        <f>SUM($W$3:W91)</f>
        <v>4250</v>
      </c>
      <c r="Z91" s="368">
        <v>850</v>
      </c>
    </row>
    <row r="92" spans="1:26" ht="33">
      <c r="A92" s="398" t="s">
        <v>2516</v>
      </c>
      <c r="F92" s="439" t="s">
        <v>2530</v>
      </c>
      <c r="G92" s="439" t="s">
        <v>2531</v>
      </c>
      <c r="H92" s="439" t="s">
        <v>2533</v>
      </c>
      <c r="I92" s="439" t="s">
        <v>2534</v>
      </c>
      <c r="J92" s="439" t="s">
        <v>2532</v>
      </c>
      <c r="U92" s="368">
        <v>86</v>
      </c>
      <c r="V92" s="368">
        <v>475</v>
      </c>
      <c r="W92" s="368">
        <v>50</v>
      </c>
      <c r="X92" s="368">
        <f>SUM($W$3:W92)</f>
        <v>4300</v>
      </c>
      <c r="Z92" s="368">
        <v>860</v>
      </c>
    </row>
    <row r="93" spans="1:26" ht="33">
      <c r="A93" s="439" t="s">
        <v>2519</v>
      </c>
      <c r="B93" s="439" t="s">
        <v>2517</v>
      </c>
      <c r="C93" s="439" t="s">
        <v>2528</v>
      </c>
      <c r="D93" s="439" t="s">
        <v>2527</v>
      </c>
      <c r="E93" s="439" t="s">
        <v>2529</v>
      </c>
      <c r="F93" s="441">
        <v>64000</v>
      </c>
      <c r="G93" s="442">
        <v>190</v>
      </c>
      <c r="H93" s="443">
        <v>181450</v>
      </c>
      <c r="I93" s="400">
        <f>H93*4</f>
        <v>725800</v>
      </c>
      <c r="J93" s="444">
        <f t="shared" ref="J93:J102" si="17">B94+D94+F93+I93</f>
        <v>1224800</v>
      </c>
      <c r="U93" s="368">
        <v>87</v>
      </c>
      <c r="V93" s="368">
        <v>480</v>
      </c>
      <c r="W93" s="368">
        <v>50</v>
      </c>
      <c r="X93" s="368">
        <f>SUM($W$3:W93)</f>
        <v>4350</v>
      </c>
      <c r="Z93" s="368">
        <v>870</v>
      </c>
    </row>
    <row r="94" spans="1:26">
      <c r="A94" s="440" t="s">
        <v>2520</v>
      </c>
      <c r="B94" s="441">
        <v>210000</v>
      </c>
      <c r="C94" s="442">
        <v>300</v>
      </c>
      <c r="D94" s="441">
        <v>225000</v>
      </c>
      <c r="E94" s="442">
        <v>20</v>
      </c>
      <c r="F94" s="441">
        <v>29000</v>
      </c>
      <c r="G94" s="442">
        <v>150</v>
      </c>
      <c r="H94" s="443">
        <v>113250</v>
      </c>
      <c r="I94" s="400">
        <f t="shared" ref="I94:I102" si="18">H94*4</f>
        <v>453000</v>
      </c>
      <c r="J94" s="444">
        <f t="shared" si="17"/>
        <v>811000</v>
      </c>
      <c r="U94" s="368">
        <v>88</v>
      </c>
      <c r="V94" s="368">
        <v>485</v>
      </c>
      <c r="W94" s="368">
        <v>50</v>
      </c>
      <c r="X94" s="368">
        <f>SUM($W$3:W94)</f>
        <v>4400</v>
      </c>
      <c r="Z94" s="368">
        <v>880</v>
      </c>
    </row>
    <row r="95" spans="1:26">
      <c r="A95" s="440" t="s">
        <v>2521</v>
      </c>
      <c r="B95" s="441">
        <v>189000</v>
      </c>
      <c r="C95" s="442">
        <v>150</v>
      </c>
      <c r="D95" s="441">
        <v>140000</v>
      </c>
      <c r="E95" s="442">
        <v>13</v>
      </c>
      <c r="F95" s="441">
        <v>19000</v>
      </c>
      <c r="G95" s="442">
        <v>180</v>
      </c>
      <c r="H95" s="443">
        <v>162900</v>
      </c>
      <c r="I95" s="400">
        <f t="shared" si="18"/>
        <v>651600</v>
      </c>
      <c r="J95" s="444">
        <f t="shared" si="17"/>
        <v>948600</v>
      </c>
      <c r="U95" s="368">
        <v>89</v>
      </c>
      <c r="V95" s="368">
        <v>490</v>
      </c>
      <c r="W95" s="368">
        <v>50</v>
      </c>
      <c r="X95" s="368">
        <f>SUM($W$3:W95)</f>
        <v>4450</v>
      </c>
      <c r="Z95" s="368">
        <v>890</v>
      </c>
    </row>
    <row r="96" spans="1:26">
      <c r="A96" s="440" t="s">
        <v>2522</v>
      </c>
      <c r="B96" s="441">
        <v>203000</v>
      </c>
      <c r="C96" s="442">
        <v>70</v>
      </c>
      <c r="D96" s="441">
        <v>75000</v>
      </c>
      <c r="E96" s="442">
        <v>10</v>
      </c>
      <c r="F96" s="441">
        <v>29000</v>
      </c>
      <c r="G96" s="442">
        <v>114</v>
      </c>
      <c r="H96" s="443">
        <v>65550</v>
      </c>
      <c r="I96" s="400">
        <f t="shared" si="18"/>
        <v>262200</v>
      </c>
      <c r="J96" s="444">
        <f t="shared" si="17"/>
        <v>641200</v>
      </c>
      <c r="U96" s="368">
        <v>90</v>
      </c>
      <c r="V96" s="368">
        <v>495</v>
      </c>
      <c r="W96" s="368">
        <v>50</v>
      </c>
      <c r="X96" s="368">
        <f>SUM($W$3:W96)</f>
        <v>4500</v>
      </c>
      <c r="Z96" s="368">
        <v>900</v>
      </c>
    </row>
    <row r="97" spans="1:26">
      <c r="A97" s="440" t="s">
        <v>2523</v>
      </c>
      <c r="B97" s="441">
        <v>210000</v>
      </c>
      <c r="C97" s="442">
        <v>150</v>
      </c>
      <c r="D97" s="441">
        <v>140000</v>
      </c>
      <c r="E97" s="442">
        <v>13</v>
      </c>
      <c r="F97" s="441">
        <v>64000</v>
      </c>
      <c r="G97" s="442">
        <v>184</v>
      </c>
      <c r="H97" s="443">
        <v>170200</v>
      </c>
      <c r="I97" s="400">
        <f t="shared" si="18"/>
        <v>680800</v>
      </c>
      <c r="J97" s="444">
        <f t="shared" si="17"/>
        <v>969800</v>
      </c>
      <c r="U97" s="396">
        <v>91</v>
      </c>
      <c r="V97" s="396">
        <v>500</v>
      </c>
      <c r="W97" s="368">
        <v>50</v>
      </c>
      <c r="X97" s="396">
        <f>SUM($W$3:W97)</f>
        <v>4550</v>
      </c>
      <c r="Y97" s="396"/>
      <c r="Z97" s="396">
        <v>910</v>
      </c>
    </row>
    <row r="98" spans="1:26">
      <c r="A98" s="440" t="s">
        <v>2524</v>
      </c>
      <c r="B98" s="441">
        <v>210000</v>
      </c>
      <c r="C98" s="442">
        <v>10</v>
      </c>
      <c r="D98" s="441">
        <v>15000</v>
      </c>
      <c r="E98" s="442">
        <v>20</v>
      </c>
      <c r="F98" s="441">
        <v>6000</v>
      </c>
      <c r="G98" s="442">
        <v>157</v>
      </c>
      <c r="H98" s="443">
        <v>124030</v>
      </c>
      <c r="I98" s="400">
        <f t="shared" si="18"/>
        <v>496120</v>
      </c>
      <c r="J98" s="444">
        <f t="shared" si="17"/>
        <v>817120</v>
      </c>
      <c r="U98" s="368">
        <v>92</v>
      </c>
      <c r="V98" s="368">
        <v>505</v>
      </c>
      <c r="W98" s="368">
        <v>50</v>
      </c>
      <c r="X98" s="368">
        <f>SUM($W$3:W98)</f>
        <v>4600</v>
      </c>
      <c r="Z98" s="368">
        <v>920</v>
      </c>
    </row>
    <row r="99" spans="1:26">
      <c r="A99" s="440" t="s">
        <v>2525</v>
      </c>
      <c r="B99" s="441">
        <v>210000</v>
      </c>
      <c r="C99" s="442">
        <v>100</v>
      </c>
      <c r="D99" s="441">
        <v>105000</v>
      </c>
      <c r="E99" s="442">
        <v>5</v>
      </c>
      <c r="F99" s="441">
        <v>44000</v>
      </c>
      <c r="G99" s="442">
        <v>135</v>
      </c>
      <c r="H99" s="443">
        <v>91800</v>
      </c>
      <c r="I99" s="400">
        <f t="shared" si="18"/>
        <v>367200</v>
      </c>
      <c r="J99" s="444">
        <f t="shared" si="17"/>
        <v>761200</v>
      </c>
      <c r="U99" s="368">
        <v>93</v>
      </c>
      <c r="V99" s="368">
        <v>510</v>
      </c>
      <c r="W99" s="368">
        <v>50</v>
      </c>
      <c r="X99" s="368">
        <f>SUM($W$3:W99)</f>
        <v>4650</v>
      </c>
      <c r="Z99" s="368">
        <v>930</v>
      </c>
    </row>
    <row r="100" spans="1:26">
      <c r="A100" s="440" t="s">
        <v>2526</v>
      </c>
      <c r="B100" s="441">
        <v>210000</v>
      </c>
      <c r="C100" s="442">
        <v>150</v>
      </c>
      <c r="D100" s="441">
        <v>140000</v>
      </c>
      <c r="E100" s="442">
        <v>16</v>
      </c>
      <c r="F100" s="441">
        <v>144000</v>
      </c>
      <c r="G100" s="442">
        <v>216</v>
      </c>
      <c r="H100" s="443">
        <v>234360</v>
      </c>
      <c r="I100" s="400">
        <f t="shared" si="18"/>
        <v>937440</v>
      </c>
      <c r="J100" s="444">
        <f t="shared" si="17"/>
        <v>1566440</v>
      </c>
      <c r="U100" s="368">
        <v>94</v>
      </c>
      <c r="V100" s="368">
        <v>515</v>
      </c>
      <c r="W100" s="368">
        <v>50</v>
      </c>
      <c r="X100" s="368">
        <f>SUM($W$3:W100)</f>
        <v>4700</v>
      </c>
      <c r="Z100" s="368">
        <v>940</v>
      </c>
    </row>
    <row r="101" spans="1:26">
      <c r="A101" s="440" t="s">
        <v>2535</v>
      </c>
      <c r="B101" s="441">
        <v>210000</v>
      </c>
      <c r="C101" s="442">
        <v>500</v>
      </c>
      <c r="D101" s="441">
        <v>275000</v>
      </c>
      <c r="E101" s="442">
        <v>30</v>
      </c>
      <c r="F101" s="442">
        <v>44000</v>
      </c>
      <c r="G101" s="442">
        <v>150</v>
      </c>
      <c r="H101" s="442">
        <v>113250</v>
      </c>
      <c r="I101" s="441">
        <f t="shared" si="18"/>
        <v>453000</v>
      </c>
      <c r="J101" s="444">
        <f t="shared" si="17"/>
        <v>777000</v>
      </c>
      <c r="U101" s="368">
        <v>95</v>
      </c>
      <c r="V101" s="368">
        <v>520</v>
      </c>
      <c r="W101" s="368">
        <v>50</v>
      </c>
      <c r="X101" s="368">
        <f>SUM($W$3:W101)</f>
        <v>4750</v>
      </c>
      <c r="Z101" s="368">
        <v>950</v>
      </c>
    </row>
    <row r="102" spans="1:26">
      <c r="A102" s="440" t="s">
        <v>2536</v>
      </c>
      <c r="B102" s="441">
        <v>140000</v>
      </c>
      <c r="C102" s="442">
        <v>150</v>
      </c>
      <c r="D102" s="442">
        <v>140000</v>
      </c>
      <c r="E102" s="442">
        <v>16</v>
      </c>
      <c r="F102" s="441">
        <v>144000</v>
      </c>
      <c r="G102" s="442">
        <v>81</v>
      </c>
      <c r="H102" s="442">
        <v>33210</v>
      </c>
      <c r="I102" s="441">
        <f t="shared" si="18"/>
        <v>132840</v>
      </c>
      <c r="J102" s="444">
        <f t="shared" si="17"/>
        <v>761840</v>
      </c>
      <c r="U102" s="368">
        <v>96</v>
      </c>
      <c r="V102" s="368">
        <v>525</v>
      </c>
      <c r="W102" s="368">
        <v>50</v>
      </c>
      <c r="X102" s="368">
        <f>SUM($W$3:W102)</f>
        <v>4800</v>
      </c>
      <c r="Z102" s="368">
        <v>960</v>
      </c>
    </row>
    <row r="103" spans="1:26">
      <c r="A103" s="440" t="s">
        <v>2537</v>
      </c>
      <c r="B103" s="441">
        <v>210000</v>
      </c>
      <c r="C103" s="442">
        <v>500</v>
      </c>
      <c r="D103" s="441">
        <v>275000</v>
      </c>
      <c r="E103" s="442">
        <v>30</v>
      </c>
      <c r="U103" s="368">
        <v>97</v>
      </c>
      <c r="V103" s="368">
        <v>530</v>
      </c>
      <c r="W103" s="368">
        <v>50</v>
      </c>
      <c r="X103" s="368">
        <f>SUM($W$3:W103)</f>
        <v>4850</v>
      </c>
      <c r="Z103" s="368">
        <v>970</v>
      </c>
    </row>
    <row r="104" spans="1:26">
      <c r="U104" s="368">
        <v>98</v>
      </c>
      <c r="V104" s="368">
        <v>535</v>
      </c>
      <c r="W104" s="368">
        <v>50</v>
      </c>
      <c r="X104" s="368">
        <f>SUM($W$3:W104)</f>
        <v>4900</v>
      </c>
      <c r="Z104" s="368">
        <v>980</v>
      </c>
    </row>
    <row r="105" spans="1:26">
      <c r="U105" s="368">
        <v>99</v>
      </c>
      <c r="V105" s="368">
        <v>540</v>
      </c>
      <c r="W105" s="368">
        <v>50</v>
      </c>
      <c r="X105" s="368">
        <f>SUM($W$3:W105)</f>
        <v>4950</v>
      </c>
      <c r="Z105" s="368">
        <v>990</v>
      </c>
    </row>
    <row r="106" spans="1:26">
      <c r="U106" s="368">
        <v>100</v>
      </c>
      <c r="V106" s="368">
        <v>545</v>
      </c>
      <c r="W106" s="368">
        <v>50</v>
      </c>
      <c r="X106" s="368">
        <f>SUM($W$3:W106)</f>
        <v>5000</v>
      </c>
      <c r="Z106" s="368">
        <v>1000</v>
      </c>
    </row>
    <row r="107" spans="1:26">
      <c r="U107" s="368">
        <v>101</v>
      </c>
      <c r="V107" s="368">
        <v>550</v>
      </c>
      <c r="W107" s="368">
        <v>50</v>
      </c>
      <c r="X107" s="368">
        <f>SUM($W$3:W107)</f>
        <v>5050</v>
      </c>
      <c r="Z107" s="368">
        <v>1010</v>
      </c>
    </row>
    <row r="108" spans="1:26">
      <c r="U108" s="368">
        <v>102</v>
      </c>
      <c r="V108" s="368">
        <v>555</v>
      </c>
      <c r="W108" s="368">
        <v>50</v>
      </c>
      <c r="X108" s="368">
        <f>SUM($W$3:W108)</f>
        <v>5100</v>
      </c>
      <c r="Z108" s="368">
        <v>1020</v>
      </c>
    </row>
    <row r="109" spans="1:26">
      <c r="U109" s="368">
        <v>103</v>
      </c>
      <c r="V109" s="368">
        <v>560</v>
      </c>
      <c r="W109" s="368">
        <v>50</v>
      </c>
      <c r="X109" s="368">
        <f>SUM($W$3:W109)</f>
        <v>5150</v>
      </c>
      <c r="Z109" s="368">
        <v>1030</v>
      </c>
    </row>
    <row r="110" spans="1:26">
      <c r="U110" s="368">
        <v>104</v>
      </c>
      <c r="V110" s="368">
        <v>565</v>
      </c>
      <c r="W110" s="368">
        <v>50</v>
      </c>
      <c r="X110" s="368">
        <f>SUM($W$3:W110)</f>
        <v>5200</v>
      </c>
      <c r="Z110" s="368">
        <v>1040</v>
      </c>
    </row>
    <row r="111" spans="1:26">
      <c r="U111" s="368">
        <v>105</v>
      </c>
      <c r="V111" s="368">
        <v>570</v>
      </c>
      <c r="W111" s="368">
        <v>50</v>
      </c>
      <c r="X111" s="368">
        <f>SUM($W$3:W111)</f>
        <v>5250</v>
      </c>
      <c r="Z111" s="368">
        <v>1050</v>
      </c>
    </row>
    <row r="112" spans="1:26">
      <c r="U112" s="368">
        <v>106</v>
      </c>
      <c r="V112" s="368">
        <v>575</v>
      </c>
      <c r="W112" s="368">
        <v>50</v>
      </c>
      <c r="X112" s="368">
        <f>SUM($W$3:W112)</f>
        <v>5300</v>
      </c>
      <c r="Z112" s="368">
        <v>1060</v>
      </c>
    </row>
    <row r="113" spans="21:26">
      <c r="U113" s="368">
        <v>107</v>
      </c>
      <c r="V113" s="368">
        <v>580</v>
      </c>
      <c r="W113" s="368">
        <v>50</v>
      </c>
      <c r="X113" s="368">
        <f>SUM($W$3:W113)</f>
        <v>5350</v>
      </c>
      <c r="Z113" s="368">
        <v>1070</v>
      </c>
    </row>
    <row r="114" spans="21:26">
      <c r="U114" s="368">
        <v>108</v>
      </c>
      <c r="V114" s="368">
        <v>585</v>
      </c>
      <c r="W114" s="368">
        <v>50</v>
      </c>
      <c r="X114" s="368">
        <f>SUM($W$3:W114)</f>
        <v>5400</v>
      </c>
      <c r="Z114" s="368">
        <v>1080</v>
      </c>
    </row>
    <row r="115" spans="21:26">
      <c r="U115" s="368">
        <v>109</v>
      </c>
      <c r="V115" s="368">
        <v>590</v>
      </c>
      <c r="W115" s="368">
        <v>50</v>
      </c>
      <c r="X115" s="368">
        <f>SUM($W$3:W115)</f>
        <v>5450</v>
      </c>
      <c r="Z115" s="368">
        <v>1090</v>
      </c>
    </row>
    <row r="116" spans="21:26">
      <c r="U116" s="368">
        <v>110</v>
      </c>
      <c r="V116" s="368">
        <v>595</v>
      </c>
      <c r="W116" s="368">
        <v>50</v>
      </c>
      <c r="X116" s="368">
        <f>SUM($W$3:W116)</f>
        <v>5500</v>
      </c>
      <c r="Z116" s="368">
        <v>1100</v>
      </c>
    </row>
    <row r="117" spans="21:26">
      <c r="U117" s="399">
        <v>111</v>
      </c>
      <c r="V117" s="403">
        <v>600</v>
      </c>
      <c r="W117" s="368">
        <v>50</v>
      </c>
      <c r="X117" s="403">
        <f>SUM($W$3:W117)</f>
        <v>5550</v>
      </c>
      <c r="Y117" s="375" t="s">
        <v>2507</v>
      </c>
      <c r="Z117" s="399">
        <v>1110</v>
      </c>
    </row>
    <row r="118" spans="21:26">
      <c r="U118" s="368">
        <v>112</v>
      </c>
      <c r="V118" s="368">
        <v>605</v>
      </c>
      <c r="W118" s="368">
        <v>50</v>
      </c>
      <c r="X118" s="368">
        <f>SUM($W$3:W118)</f>
        <v>5600</v>
      </c>
      <c r="Z118" s="368">
        <v>1120</v>
      </c>
    </row>
    <row r="119" spans="21:26">
      <c r="U119" s="368">
        <v>113</v>
      </c>
      <c r="V119" s="368">
        <v>610</v>
      </c>
      <c r="W119" s="368">
        <v>50</v>
      </c>
      <c r="X119" s="368">
        <f>SUM($W$3:W119)</f>
        <v>5650</v>
      </c>
      <c r="Z119" s="368">
        <v>1130</v>
      </c>
    </row>
    <row r="120" spans="21:26">
      <c r="U120" s="368">
        <v>114</v>
      </c>
      <c r="V120" s="368">
        <v>615</v>
      </c>
      <c r="W120" s="368">
        <v>50</v>
      </c>
      <c r="X120" s="368">
        <f>SUM($W$3:W120)</f>
        <v>5700</v>
      </c>
      <c r="Z120" s="368">
        <v>1140</v>
      </c>
    </row>
    <row r="121" spans="21:26">
      <c r="U121" s="368">
        <v>115</v>
      </c>
      <c r="V121" s="368">
        <v>620</v>
      </c>
      <c r="W121" s="368">
        <v>50</v>
      </c>
      <c r="X121" s="368">
        <f>SUM($W$3:W121)</f>
        <v>5750</v>
      </c>
      <c r="Z121" s="368">
        <v>1150</v>
      </c>
    </row>
    <row r="122" spans="21:26">
      <c r="U122" s="368">
        <v>116</v>
      </c>
      <c r="V122" s="368">
        <v>625</v>
      </c>
      <c r="W122" s="368">
        <v>50</v>
      </c>
      <c r="X122" s="368">
        <f>SUM($W$3:W122)</f>
        <v>5800</v>
      </c>
      <c r="Z122" s="368">
        <v>1160</v>
      </c>
    </row>
    <row r="123" spans="21:26">
      <c r="U123" s="368">
        <v>117</v>
      </c>
      <c r="V123" s="368">
        <v>630</v>
      </c>
      <c r="W123" s="368">
        <v>50</v>
      </c>
      <c r="X123" s="368">
        <f>SUM($W$3:W123)</f>
        <v>5850</v>
      </c>
      <c r="Z123" s="368">
        <v>1170</v>
      </c>
    </row>
    <row r="124" spans="21:26">
      <c r="U124" s="368">
        <v>118</v>
      </c>
      <c r="V124" s="368">
        <v>635</v>
      </c>
      <c r="W124" s="368">
        <v>50</v>
      </c>
      <c r="X124" s="368">
        <f>SUM($W$3:W124)</f>
        <v>5900</v>
      </c>
      <c r="Z124" s="368">
        <v>1180</v>
      </c>
    </row>
    <row r="125" spans="21:26">
      <c r="U125" s="368">
        <v>119</v>
      </c>
      <c r="V125" s="368">
        <v>640</v>
      </c>
      <c r="W125" s="368">
        <v>50</v>
      </c>
      <c r="X125" s="368">
        <f>SUM($W$3:W125)</f>
        <v>5950</v>
      </c>
      <c r="Z125" s="368">
        <v>1190</v>
      </c>
    </row>
    <row r="126" spans="21:26">
      <c r="U126" s="368">
        <v>120</v>
      </c>
      <c r="V126" s="368">
        <v>645</v>
      </c>
      <c r="W126" s="368">
        <v>50</v>
      </c>
      <c r="X126" s="368">
        <f>SUM($W$3:W126)</f>
        <v>6000</v>
      </c>
      <c r="Z126" s="368">
        <v>1200</v>
      </c>
    </row>
    <row r="127" spans="21:26">
      <c r="U127" s="368">
        <v>121</v>
      </c>
      <c r="V127" s="368">
        <v>650</v>
      </c>
      <c r="W127" s="368">
        <v>50</v>
      </c>
      <c r="X127" s="368">
        <f>SUM($W$3:W127)</f>
        <v>6050</v>
      </c>
      <c r="Z127" s="368">
        <v>1210</v>
      </c>
    </row>
    <row r="128" spans="21:26">
      <c r="U128" s="368">
        <v>122</v>
      </c>
      <c r="V128" s="368">
        <v>655</v>
      </c>
      <c r="W128" s="368">
        <v>50</v>
      </c>
      <c r="X128" s="368">
        <f>SUM($W$3:W128)</f>
        <v>6100</v>
      </c>
      <c r="Z128" s="368">
        <v>1220</v>
      </c>
    </row>
    <row r="129" spans="21:26">
      <c r="U129" s="368">
        <v>123</v>
      </c>
      <c r="V129" s="368">
        <v>660</v>
      </c>
      <c r="W129" s="368">
        <v>50</v>
      </c>
      <c r="X129" s="368">
        <f>SUM($W$3:W129)</f>
        <v>6150</v>
      </c>
      <c r="Z129" s="368">
        <v>1230</v>
      </c>
    </row>
    <row r="130" spans="21:26">
      <c r="U130" s="368">
        <v>124</v>
      </c>
      <c r="V130" s="368">
        <v>665</v>
      </c>
      <c r="W130" s="368">
        <v>50</v>
      </c>
      <c r="X130" s="368">
        <f>SUM($W$3:W130)</f>
        <v>6200</v>
      </c>
      <c r="Z130" s="368">
        <v>1240</v>
      </c>
    </row>
    <row r="131" spans="21:26">
      <c r="U131" s="368">
        <v>125</v>
      </c>
      <c r="V131" s="368">
        <v>670</v>
      </c>
      <c r="W131" s="368">
        <v>50</v>
      </c>
      <c r="X131" s="368">
        <f>SUM($W$3:W131)</f>
        <v>6250</v>
      </c>
      <c r="Z131" s="368">
        <v>1250</v>
      </c>
    </row>
    <row r="132" spans="21:26">
      <c r="U132" s="368">
        <v>126</v>
      </c>
      <c r="V132" s="368">
        <v>675</v>
      </c>
      <c r="W132" s="368">
        <v>50</v>
      </c>
      <c r="X132" s="368">
        <f>SUM($W$3:W132)</f>
        <v>6300</v>
      </c>
      <c r="Z132" s="368">
        <v>1260</v>
      </c>
    </row>
    <row r="133" spans="21:26">
      <c r="U133" s="368">
        <v>127</v>
      </c>
      <c r="V133" s="368">
        <v>680</v>
      </c>
      <c r="W133" s="368">
        <v>50</v>
      </c>
      <c r="X133" s="368">
        <f>SUM($W$3:W133)</f>
        <v>6350</v>
      </c>
      <c r="Z133" s="368">
        <v>1270</v>
      </c>
    </row>
    <row r="134" spans="21:26">
      <c r="U134" s="368">
        <v>128</v>
      </c>
      <c r="V134" s="368">
        <v>685</v>
      </c>
      <c r="W134" s="368">
        <v>50</v>
      </c>
      <c r="X134" s="368">
        <f>SUM($W$3:W134)</f>
        <v>6400</v>
      </c>
      <c r="Z134" s="368">
        <v>1280</v>
      </c>
    </row>
    <row r="135" spans="21:26">
      <c r="U135" s="368">
        <v>129</v>
      </c>
      <c r="V135" s="368">
        <v>690</v>
      </c>
      <c r="W135" s="368">
        <v>50</v>
      </c>
      <c r="X135" s="368">
        <f>SUM($W$3:W135)</f>
        <v>6450</v>
      </c>
      <c r="Z135" s="368">
        <v>1290</v>
      </c>
    </row>
    <row r="136" spans="21:26">
      <c r="U136" s="368">
        <v>130</v>
      </c>
      <c r="V136" s="368">
        <v>695</v>
      </c>
      <c r="W136" s="368">
        <v>50</v>
      </c>
      <c r="X136" s="368">
        <f>SUM($W$3:W136)</f>
        <v>6500</v>
      </c>
      <c r="Z136" s="368">
        <v>1300</v>
      </c>
    </row>
    <row r="137" spans="21:26">
      <c r="U137" s="368">
        <v>131</v>
      </c>
      <c r="V137" s="368">
        <v>700</v>
      </c>
      <c r="W137" s="368">
        <v>50</v>
      </c>
      <c r="X137" s="368">
        <f>SUM($W$3:W137)</f>
        <v>6550</v>
      </c>
      <c r="Z137" s="368">
        <v>1310</v>
      </c>
    </row>
    <row r="138" spans="21:26">
      <c r="U138" s="368">
        <v>132</v>
      </c>
      <c r="V138" s="368">
        <v>705</v>
      </c>
      <c r="W138" s="368">
        <v>50</v>
      </c>
      <c r="X138" s="368">
        <f>SUM($W$3:W138)</f>
        <v>6600</v>
      </c>
      <c r="Z138" s="368">
        <v>1320</v>
      </c>
    </row>
    <row r="139" spans="21:26">
      <c r="U139" s="368">
        <v>133</v>
      </c>
      <c r="V139" s="368">
        <v>710</v>
      </c>
      <c r="W139" s="368">
        <v>50</v>
      </c>
      <c r="X139" s="368">
        <f>SUM($W$3:W139)</f>
        <v>6650</v>
      </c>
      <c r="Z139" s="368">
        <v>1330</v>
      </c>
    </row>
    <row r="140" spans="21:26">
      <c r="U140" s="368">
        <v>134</v>
      </c>
      <c r="V140" s="368">
        <v>715</v>
      </c>
      <c r="W140" s="368">
        <v>50</v>
      </c>
      <c r="X140" s="368">
        <f>SUM($W$3:W140)</f>
        <v>6700</v>
      </c>
      <c r="Z140" s="368">
        <v>1340</v>
      </c>
    </row>
    <row r="141" spans="21:26">
      <c r="U141" s="368">
        <v>135</v>
      </c>
      <c r="V141" s="368">
        <v>720</v>
      </c>
      <c r="W141" s="368">
        <v>50</v>
      </c>
      <c r="X141" s="368">
        <f>SUM($W$3:W141)</f>
        <v>6750</v>
      </c>
      <c r="Z141" s="368">
        <v>1350</v>
      </c>
    </row>
    <row r="142" spans="21:26">
      <c r="U142" s="368">
        <v>136</v>
      </c>
      <c r="V142" s="368">
        <v>725</v>
      </c>
      <c r="W142" s="368">
        <v>50</v>
      </c>
      <c r="X142" s="368">
        <f>SUM($W$3:W142)</f>
        <v>6800</v>
      </c>
      <c r="Z142" s="368">
        <v>1360</v>
      </c>
    </row>
    <row r="143" spans="21:26">
      <c r="U143" s="368">
        <v>137</v>
      </c>
      <c r="V143" s="368">
        <v>730</v>
      </c>
      <c r="W143" s="368">
        <v>50</v>
      </c>
      <c r="X143" s="368">
        <f>SUM($W$3:W143)</f>
        <v>6850</v>
      </c>
      <c r="Z143" s="368">
        <v>1370</v>
      </c>
    </row>
    <row r="144" spans="21:26">
      <c r="U144" s="368">
        <v>138</v>
      </c>
      <c r="V144" s="368">
        <v>735</v>
      </c>
      <c r="W144" s="368">
        <v>50</v>
      </c>
      <c r="X144" s="368">
        <f>SUM($W$3:W144)</f>
        <v>6900</v>
      </c>
      <c r="Z144" s="368">
        <v>1380</v>
      </c>
    </row>
    <row r="145" spans="21:26">
      <c r="U145" s="368">
        <v>139</v>
      </c>
      <c r="V145" s="368">
        <v>740</v>
      </c>
      <c r="W145" s="368">
        <v>50</v>
      </c>
      <c r="X145" s="368">
        <f>SUM($W$3:W145)</f>
        <v>6950</v>
      </c>
      <c r="Z145" s="368">
        <v>1390</v>
      </c>
    </row>
    <row r="146" spans="21:26">
      <c r="U146" s="368">
        <v>140</v>
      </c>
      <c r="V146" s="368">
        <v>745</v>
      </c>
      <c r="W146" s="368">
        <v>50</v>
      </c>
      <c r="X146" s="368">
        <f>SUM($W$3:W146)</f>
        <v>7000</v>
      </c>
      <c r="Z146" s="368">
        <v>1400</v>
      </c>
    </row>
    <row r="147" spans="21:26">
      <c r="U147" s="368">
        <v>141</v>
      </c>
      <c r="V147" s="368">
        <v>750</v>
      </c>
      <c r="W147" s="368">
        <v>50</v>
      </c>
      <c r="X147" s="368">
        <f>SUM($W$3:W147)</f>
        <v>7050</v>
      </c>
      <c r="Z147" s="368">
        <v>1410</v>
      </c>
    </row>
    <row r="148" spans="21:26">
      <c r="U148" s="368">
        <v>142</v>
      </c>
      <c r="V148" s="368">
        <v>755</v>
      </c>
      <c r="W148" s="368">
        <v>50</v>
      </c>
      <c r="X148" s="368">
        <f>SUM($W$3:W148)</f>
        <v>7100</v>
      </c>
      <c r="Z148" s="368">
        <v>1420</v>
      </c>
    </row>
    <row r="149" spans="21:26">
      <c r="U149" s="368">
        <v>143</v>
      </c>
      <c r="V149" s="368">
        <v>760</v>
      </c>
      <c r="W149" s="368">
        <v>50</v>
      </c>
      <c r="X149" s="368">
        <f>SUM($W$3:W149)</f>
        <v>7150</v>
      </c>
      <c r="Z149" s="368">
        <v>1430</v>
      </c>
    </row>
    <row r="150" spans="21:26">
      <c r="U150" s="368">
        <v>144</v>
      </c>
      <c r="V150" s="368">
        <v>765</v>
      </c>
      <c r="W150" s="368">
        <v>50</v>
      </c>
      <c r="X150" s="368">
        <f>SUM($W$3:W150)</f>
        <v>7200</v>
      </c>
      <c r="Z150" s="368">
        <v>1440</v>
      </c>
    </row>
    <row r="151" spans="21:26">
      <c r="U151" s="368">
        <v>145</v>
      </c>
      <c r="V151" s="368">
        <v>770</v>
      </c>
      <c r="W151" s="368">
        <v>50</v>
      </c>
      <c r="X151" s="368">
        <f>SUM($W$3:W151)</f>
        <v>7250</v>
      </c>
      <c r="Z151" s="368">
        <v>1450</v>
      </c>
    </row>
    <row r="152" spans="21:26">
      <c r="U152" s="368">
        <v>146</v>
      </c>
      <c r="V152" s="368">
        <v>775</v>
      </c>
      <c r="W152" s="368">
        <v>50</v>
      </c>
      <c r="X152" s="368">
        <f>SUM($W$3:W152)</f>
        <v>7300</v>
      </c>
      <c r="Z152" s="368">
        <v>1460</v>
      </c>
    </row>
    <row r="153" spans="21:26">
      <c r="U153" s="368">
        <v>147</v>
      </c>
      <c r="V153" s="368">
        <v>780</v>
      </c>
      <c r="W153" s="368">
        <v>50</v>
      </c>
      <c r="X153" s="368">
        <f>SUM($W$3:W153)</f>
        <v>7350</v>
      </c>
      <c r="Z153" s="368">
        <v>1470</v>
      </c>
    </row>
    <row r="154" spans="21:26">
      <c r="U154" s="368">
        <v>148</v>
      </c>
      <c r="V154" s="368">
        <v>785</v>
      </c>
      <c r="W154" s="368">
        <v>50</v>
      </c>
      <c r="X154" s="368">
        <f>SUM($W$3:W154)</f>
        <v>7400</v>
      </c>
      <c r="Z154" s="368">
        <v>1480</v>
      </c>
    </row>
    <row r="155" spans="21:26">
      <c r="U155" s="368">
        <v>149</v>
      </c>
      <c r="V155" s="368">
        <v>790</v>
      </c>
      <c r="W155" s="368">
        <v>50</v>
      </c>
      <c r="X155" s="368">
        <f>SUM($W$3:W155)</f>
        <v>7450</v>
      </c>
      <c r="Z155" s="368">
        <v>1490</v>
      </c>
    </row>
    <row r="156" spans="21:26">
      <c r="U156" s="368">
        <v>150</v>
      </c>
      <c r="V156" s="368">
        <v>795</v>
      </c>
      <c r="W156" s="368">
        <v>50</v>
      </c>
      <c r="X156" s="368">
        <f>SUM($W$3:W156)</f>
        <v>7500</v>
      </c>
      <c r="Z156" s="368">
        <v>1500</v>
      </c>
    </row>
    <row r="157" spans="21:26">
      <c r="U157" s="396">
        <v>151</v>
      </c>
      <c r="V157" s="403">
        <v>800</v>
      </c>
      <c r="W157" s="368">
        <v>50</v>
      </c>
      <c r="X157" s="403">
        <f>SUM($W$3:W157)</f>
        <v>7550</v>
      </c>
      <c r="Y157" s="368" t="s">
        <v>2512</v>
      </c>
      <c r="Z157" s="396">
        <v>1510</v>
      </c>
    </row>
    <row r="158" spans="21:26">
      <c r="U158" s="368">
        <v>152</v>
      </c>
      <c r="V158" s="368">
        <v>805</v>
      </c>
      <c r="W158" s="368">
        <v>50</v>
      </c>
      <c r="X158" s="368">
        <f>SUM($W$3:W158)</f>
        <v>7600</v>
      </c>
      <c r="Z158" s="368">
        <v>1520</v>
      </c>
    </row>
    <row r="159" spans="21:26">
      <c r="U159" s="368">
        <v>153</v>
      </c>
      <c r="V159" s="368">
        <v>810</v>
      </c>
      <c r="W159" s="368">
        <v>50</v>
      </c>
      <c r="X159" s="368">
        <f>SUM($W$3:W159)</f>
        <v>7650</v>
      </c>
      <c r="Z159" s="368">
        <v>1530</v>
      </c>
    </row>
    <row r="160" spans="21:26">
      <c r="U160" s="368">
        <v>154</v>
      </c>
      <c r="V160" s="368">
        <v>815</v>
      </c>
      <c r="W160" s="368">
        <v>50</v>
      </c>
      <c r="X160" s="368">
        <f>SUM($W$3:W160)</f>
        <v>7700</v>
      </c>
      <c r="Z160" s="368">
        <v>1540</v>
      </c>
    </row>
    <row r="161" spans="21:26">
      <c r="U161" s="368">
        <v>155</v>
      </c>
      <c r="V161" s="368">
        <v>820</v>
      </c>
      <c r="W161" s="368">
        <v>50</v>
      </c>
      <c r="X161" s="368">
        <f>SUM($W$3:W161)</f>
        <v>7750</v>
      </c>
      <c r="Z161" s="368">
        <v>1550</v>
      </c>
    </row>
    <row r="162" spans="21:26">
      <c r="U162" s="368">
        <v>156</v>
      </c>
      <c r="V162" s="368">
        <v>825</v>
      </c>
      <c r="W162" s="368">
        <v>50</v>
      </c>
      <c r="X162" s="368">
        <f>SUM($W$3:W162)</f>
        <v>7800</v>
      </c>
      <c r="Z162" s="368">
        <v>1560</v>
      </c>
    </row>
    <row r="163" spans="21:26">
      <c r="U163" s="368">
        <v>157</v>
      </c>
      <c r="V163" s="368">
        <v>830</v>
      </c>
      <c r="W163" s="368">
        <v>50</v>
      </c>
      <c r="X163" s="368">
        <f>SUM($W$3:W163)</f>
        <v>7850</v>
      </c>
      <c r="Z163" s="368">
        <v>1570</v>
      </c>
    </row>
    <row r="164" spans="21:26">
      <c r="U164" s="368">
        <v>158</v>
      </c>
      <c r="V164" s="368">
        <v>835</v>
      </c>
      <c r="W164" s="368">
        <v>50</v>
      </c>
      <c r="X164" s="368">
        <f>SUM($W$3:W164)</f>
        <v>7900</v>
      </c>
      <c r="Z164" s="368">
        <v>1580</v>
      </c>
    </row>
    <row r="165" spans="21:26">
      <c r="U165" s="368">
        <v>159</v>
      </c>
      <c r="V165" s="368">
        <v>840</v>
      </c>
      <c r="W165" s="368">
        <v>50</v>
      </c>
      <c r="X165" s="368">
        <f>SUM($W$3:W165)</f>
        <v>7950</v>
      </c>
      <c r="Z165" s="368">
        <v>1590</v>
      </c>
    </row>
    <row r="166" spans="21:26">
      <c r="U166" s="368">
        <v>160</v>
      </c>
      <c r="V166" s="368">
        <v>845</v>
      </c>
      <c r="W166" s="368">
        <v>50</v>
      </c>
      <c r="X166" s="368">
        <f>SUM($W$3:W166)</f>
        <v>8000</v>
      </c>
      <c r="Z166" s="368">
        <v>1600</v>
      </c>
    </row>
    <row r="167" spans="21:26">
      <c r="U167" s="368">
        <v>161</v>
      </c>
      <c r="V167" s="368">
        <v>850</v>
      </c>
      <c r="W167" s="368">
        <v>50</v>
      </c>
      <c r="X167" s="368">
        <f>SUM($W$3:W167)</f>
        <v>8050</v>
      </c>
      <c r="Z167" s="368">
        <v>1610</v>
      </c>
    </row>
    <row r="168" spans="21:26">
      <c r="U168" s="368">
        <v>162</v>
      </c>
      <c r="V168" s="368">
        <v>855</v>
      </c>
      <c r="W168" s="368">
        <v>50</v>
      </c>
      <c r="X168" s="368">
        <f>SUM($W$3:W168)</f>
        <v>8100</v>
      </c>
      <c r="Z168" s="368">
        <v>1620</v>
      </c>
    </row>
    <row r="169" spans="21:26">
      <c r="U169" s="368">
        <v>163</v>
      </c>
      <c r="V169" s="368">
        <v>860</v>
      </c>
      <c r="W169" s="368">
        <v>50</v>
      </c>
      <c r="X169" s="368">
        <f>SUM($W$3:W169)</f>
        <v>8150</v>
      </c>
      <c r="Z169" s="368">
        <v>1630</v>
      </c>
    </row>
    <row r="170" spans="21:26">
      <c r="U170" s="368">
        <v>164</v>
      </c>
      <c r="V170" s="368">
        <v>865</v>
      </c>
      <c r="W170" s="368">
        <v>50</v>
      </c>
      <c r="X170" s="368">
        <f>SUM($W$3:W170)</f>
        <v>8200</v>
      </c>
      <c r="Z170" s="368">
        <v>1640</v>
      </c>
    </row>
    <row r="171" spans="21:26">
      <c r="U171" s="368">
        <v>165</v>
      </c>
      <c r="V171" s="368">
        <v>870</v>
      </c>
      <c r="W171" s="368">
        <v>50</v>
      </c>
      <c r="X171" s="368">
        <f>SUM($W$3:W171)</f>
        <v>8250</v>
      </c>
      <c r="Z171" s="368">
        <v>1650</v>
      </c>
    </row>
    <row r="172" spans="21:26">
      <c r="U172" s="368">
        <v>166</v>
      </c>
      <c r="V172" s="368">
        <v>875</v>
      </c>
      <c r="W172" s="368">
        <v>50</v>
      </c>
      <c r="X172" s="368">
        <f>SUM($W$3:W172)</f>
        <v>8300</v>
      </c>
      <c r="Z172" s="368">
        <v>1660</v>
      </c>
    </row>
    <row r="173" spans="21:26">
      <c r="U173" s="368">
        <v>167</v>
      </c>
      <c r="V173" s="368">
        <v>880</v>
      </c>
      <c r="W173" s="368">
        <v>50</v>
      </c>
      <c r="X173" s="368">
        <f>SUM($W$3:W173)</f>
        <v>8350</v>
      </c>
      <c r="Z173" s="368">
        <v>1670</v>
      </c>
    </row>
    <row r="174" spans="21:26">
      <c r="U174" s="368">
        <v>168</v>
      </c>
      <c r="V174" s="368">
        <v>885</v>
      </c>
      <c r="W174" s="368">
        <v>50</v>
      </c>
      <c r="X174" s="368">
        <f>SUM($W$3:W174)</f>
        <v>8400</v>
      </c>
      <c r="Z174" s="368">
        <v>1680</v>
      </c>
    </row>
    <row r="175" spans="21:26">
      <c r="U175" s="368">
        <v>169</v>
      </c>
      <c r="V175" s="368">
        <v>890</v>
      </c>
      <c r="W175" s="368">
        <v>50</v>
      </c>
      <c r="X175" s="368">
        <f>SUM($W$3:W175)</f>
        <v>8450</v>
      </c>
      <c r="Z175" s="368">
        <v>1690</v>
      </c>
    </row>
    <row r="176" spans="21:26">
      <c r="U176" s="368">
        <v>170</v>
      </c>
      <c r="V176" s="368">
        <v>895</v>
      </c>
      <c r="W176" s="368">
        <v>50</v>
      </c>
      <c r="X176" s="368">
        <f>SUM($W$3:W176)</f>
        <v>8500</v>
      </c>
      <c r="Z176" s="368">
        <v>1700</v>
      </c>
    </row>
    <row r="177" spans="21:26">
      <c r="U177" s="368">
        <v>171</v>
      </c>
      <c r="V177" s="368">
        <v>900</v>
      </c>
      <c r="W177" s="368">
        <v>50</v>
      </c>
      <c r="X177" s="368">
        <f>SUM($W$3:W177)</f>
        <v>8550</v>
      </c>
      <c r="Z177" s="368">
        <v>1710</v>
      </c>
    </row>
    <row r="178" spans="21:26">
      <c r="U178" s="368">
        <v>172</v>
      </c>
      <c r="V178" s="368">
        <v>905</v>
      </c>
      <c r="W178" s="368">
        <v>50</v>
      </c>
      <c r="X178" s="368">
        <f>SUM($W$3:W178)</f>
        <v>8600</v>
      </c>
      <c r="Z178" s="368">
        <v>1720</v>
      </c>
    </row>
    <row r="179" spans="21:26">
      <c r="U179" s="368">
        <v>173</v>
      </c>
      <c r="V179" s="368">
        <v>910</v>
      </c>
      <c r="W179" s="368">
        <v>50</v>
      </c>
      <c r="X179" s="368">
        <f>SUM($W$3:W179)</f>
        <v>8650</v>
      </c>
      <c r="Z179" s="368">
        <v>1730</v>
      </c>
    </row>
    <row r="180" spans="21:26">
      <c r="U180" s="368">
        <v>174</v>
      </c>
      <c r="V180" s="368">
        <v>915</v>
      </c>
      <c r="W180" s="368">
        <v>50</v>
      </c>
      <c r="X180" s="368">
        <f>SUM($W$3:W180)</f>
        <v>8700</v>
      </c>
      <c r="Z180" s="368">
        <v>1740</v>
      </c>
    </row>
    <row r="181" spans="21:26">
      <c r="U181" s="368">
        <v>175</v>
      </c>
      <c r="V181" s="368">
        <v>920</v>
      </c>
      <c r="W181" s="368">
        <v>50</v>
      </c>
      <c r="X181" s="368">
        <f>SUM($W$3:W181)</f>
        <v>8750</v>
      </c>
      <c r="Z181" s="368">
        <v>1750</v>
      </c>
    </row>
    <row r="182" spans="21:26">
      <c r="U182" s="368">
        <v>176</v>
      </c>
      <c r="V182" s="368">
        <v>925</v>
      </c>
      <c r="W182" s="368">
        <v>50</v>
      </c>
      <c r="X182" s="368">
        <f>SUM($W$3:W182)</f>
        <v>8800</v>
      </c>
      <c r="Z182" s="368">
        <v>1760</v>
      </c>
    </row>
    <row r="183" spans="21:26">
      <c r="U183" s="368">
        <v>177</v>
      </c>
      <c r="V183" s="368">
        <v>930</v>
      </c>
      <c r="W183" s="368">
        <v>50</v>
      </c>
      <c r="X183" s="368">
        <f>SUM($W$3:W183)</f>
        <v>8850</v>
      </c>
      <c r="Z183" s="368">
        <v>1770</v>
      </c>
    </row>
    <row r="184" spans="21:26">
      <c r="U184" s="368">
        <v>178</v>
      </c>
      <c r="V184" s="368">
        <v>935</v>
      </c>
      <c r="W184" s="368">
        <v>50</v>
      </c>
      <c r="X184" s="368">
        <f>SUM($W$3:W184)</f>
        <v>8900</v>
      </c>
      <c r="Z184" s="368">
        <v>1780</v>
      </c>
    </row>
    <row r="185" spans="21:26">
      <c r="U185" s="368">
        <v>179</v>
      </c>
      <c r="V185" s="368">
        <v>940</v>
      </c>
      <c r="W185" s="368">
        <v>50</v>
      </c>
      <c r="X185" s="368">
        <f>SUM($W$3:W185)</f>
        <v>8950</v>
      </c>
      <c r="Z185" s="368">
        <v>1790</v>
      </c>
    </row>
    <row r="186" spans="21:26">
      <c r="U186" s="368">
        <v>180</v>
      </c>
      <c r="V186" s="368">
        <v>945</v>
      </c>
      <c r="W186" s="368">
        <v>50</v>
      </c>
      <c r="X186" s="368">
        <f>SUM($W$3:W186)</f>
        <v>9000</v>
      </c>
      <c r="Z186" s="368">
        <v>1800</v>
      </c>
    </row>
    <row r="187" spans="21:26">
      <c r="U187" s="368">
        <v>181</v>
      </c>
      <c r="V187" s="368">
        <v>950</v>
      </c>
      <c r="W187" s="368">
        <v>50</v>
      </c>
      <c r="X187" s="368">
        <f>SUM($W$3:W187)</f>
        <v>9050</v>
      </c>
      <c r="Z187" s="368">
        <v>1810</v>
      </c>
    </row>
    <row r="188" spans="21:26">
      <c r="U188" s="368">
        <v>182</v>
      </c>
      <c r="V188" s="368">
        <v>955</v>
      </c>
      <c r="W188" s="368">
        <v>50</v>
      </c>
      <c r="X188" s="368">
        <f>SUM($W$3:W188)</f>
        <v>9100</v>
      </c>
      <c r="Z188" s="368">
        <v>1820</v>
      </c>
    </row>
    <row r="189" spans="21:26">
      <c r="U189" s="368">
        <v>183</v>
      </c>
      <c r="V189" s="368">
        <v>960</v>
      </c>
      <c r="W189" s="368">
        <v>50</v>
      </c>
      <c r="X189" s="368">
        <f>SUM($W$3:W189)</f>
        <v>9150</v>
      </c>
      <c r="Z189" s="368">
        <v>1830</v>
      </c>
    </row>
    <row r="190" spans="21:26">
      <c r="U190" s="368">
        <v>184</v>
      </c>
      <c r="V190" s="368">
        <v>965</v>
      </c>
      <c r="W190" s="368">
        <v>50</v>
      </c>
      <c r="X190" s="368">
        <f>SUM($W$3:W190)</f>
        <v>9200</v>
      </c>
      <c r="Z190" s="368">
        <v>1840</v>
      </c>
    </row>
    <row r="191" spans="21:26">
      <c r="U191" s="368">
        <v>185</v>
      </c>
      <c r="V191" s="368">
        <v>970</v>
      </c>
      <c r="W191" s="368">
        <v>50</v>
      </c>
      <c r="X191" s="368">
        <f>SUM($W$3:W191)</f>
        <v>9250</v>
      </c>
      <c r="Z191" s="368">
        <v>1850</v>
      </c>
    </row>
    <row r="192" spans="21:26">
      <c r="U192" s="368">
        <v>186</v>
      </c>
      <c r="V192" s="368">
        <v>975</v>
      </c>
      <c r="W192" s="368">
        <v>50</v>
      </c>
      <c r="X192" s="368">
        <f>SUM($W$3:W192)</f>
        <v>9300</v>
      </c>
      <c r="Z192" s="368">
        <v>1860</v>
      </c>
    </row>
    <row r="193" spans="21:26">
      <c r="U193" s="368">
        <v>187</v>
      </c>
      <c r="V193" s="368">
        <v>980</v>
      </c>
      <c r="W193" s="368">
        <v>50</v>
      </c>
      <c r="X193" s="368">
        <f>SUM($W$3:W193)</f>
        <v>9350</v>
      </c>
      <c r="Z193" s="368">
        <v>1870</v>
      </c>
    </row>
    <row r="194" spans="21:26">
      <c r="U194" s="368">
        <v>188</v>
      </c>
      <c r="V194" s="368">
        <v>985</v>
      </c>
      <c r="W194" s="368">
        <v>50</v>
      </c>
      <c r="X194" s="368">
        <f>SUM($W$3:W194)</f>
        <v>9400</v>
      </c>
      <c r="Z194" s="368">
        <v>1880</v>
      </c>
    </row>
    <row r="195" spans="21:26">
      <c r="U195" s="368">
        <v>189</v>
      </c>
      <c r="V195" s="368">
        <v>990</v>
      </c>
      <c r="W195" s="368">
        <v>50</v>
      </c>
      <c r="X195" s="368">
        <f>SUM($W$3:W195)</f>
        <v>9450</v>
      </c>
      <c r="Z195" s="368">
        <v>1890</v>
      </c>
    </row>
    <row r="196" spans="21:26">
      <c r="U196" s="368">
        <v>190</v>
      </c>
      <c r="V196" s="368">
        <v>995</v>
      </c>
      <c r="W196" s="368">
        <v>50</v>
      </c>
      <c r="X196" s="368">
        <f>SUM($W$3:W196)</f>
        <v>9500</v>
      </c>
      <c r="Z196" s="368">
        <v>1900</v>
      </c>
    </row>
    <row r="197" spans="21:26">
      <c r="U197" s="368">
        <v>191</v>
      </c>
      <c r="V197" s="368">
        <v>1000</v>
      </c>
      <c r="W197" s="368">
        <v>50</v>
      </c>
      <c r="X197" s="368">
        <f>SUM($W$3:W197)</f>
        <v>9550</v>
      </c>
      <c r="Z197" s="368">
        <v>1910</v>
      </c>
    </row>
    <row r="198" spans="21:26">
      <c r="U198" s="368">
        <v>192</v>
      </c>
      <c r="V198" s="368">
        <v>1005</v>
      </c>
      <c r="W198" s="368">
        <v>50</v>
      </c>
      <c r="X198" s="368">
        <f>SUM($W$3:W198)</f>
        <v>9600</v>
      </c>
      <c r="Z198" s="368">
        <v>1920</v>
      </c>
    </row>
    <row r="199" spans="21:26">
      <c r="U199" s="368">
        <v>193</v>
      </c>
      <c r="V199" s="368">
        <v>1010</v>
      </c>
      <c r="W199" s="368">
        <v>50</v>
      </c>
      <c r="X199" s="368">
        <f>SUM($W$3:W199)</f>
        <v>9650</v>
      </c>
      <c r="Z199" s="368">
        <v>1930</v>
      </c>
    </row>
    <row r="200" spans="21:26">
      <c r="U200" s="368">
        <v>194</v>
      </c>
      <c r="V200" s="368">
        <v>1015</v>
      </c>
      <c r="W200" s="368">
        <v>50</v>
      </c>
      <c r="X200" s="368">
        <f>SUM($W$3:W200)</f>
        <v>9700</v>
      </c>
      <c r="Z200" s="368">
        <v>1940</v>
      </c>
    </row>
    <row r="201" spans="21:26">
      <c r="U201" s="368">
        <v>195</v>
      </c>
      <c r="V201" s="368">
        <v>1020</v>
      </c>
      <c r="W201" s="368">
        <v>50</v>
      </c>
      <c r="X201" s="368">
        <f>SUM($W$3:W201)</f>
        <v>9750</v>
      </c>
      <c r="Z201" s="368">
        <v>1950</v>
      </c>
    </row>
    <row r="202" spans="21:26">
      <c r="U202" s="368">
        <v>196</v>
      </c>
      <c r="V202" s="368">
        <v>1025</v>
      </c>
      <c r="W202" s="368">
        <v>50</v>
      </c>
      <c r="X202" s="368">
        <f>SUM($W$3:W202)</f>
        <v>9800</v>
      </c>
      <c r="Z202" s="368">
        <v>1960</v>
      </c>
    </row>
    <row r="203" spans="21:26">
      <c r="U203" s="368">
        <v>197</v>
      </c>
      <c r="V203" s="368">
        <v>1030</v>
      </c>
      <c r="W203" s="368">
        <v>50</v>
      </c>
      <c r="X203" s="368">
        <f>SUM($W$3:W203)</f>
        <v>9850</v>
      </c>
      <c r="Z203" s="368">
        <v>1970</v>
      </c>
    </row>
    <row r="204" spans="21:26">
      <c r="U204" s="368">
        <v>198</v>
      </c>
      <c r="V204" s="368">
        <v>1035</v>
      </c>
      <c r="W204" s="368">
        <v>50</v>
      </c>
      <c r="X204" s="368">
        <f>SUM($W$3:W204)</f>
        <v>9900</v>
      </c>
      <c r="Z204" s="368">
        <v>1980</v>
      </c>
    </row>
    <row r="205" spans="21:26">
      <c r="U205" s="368">
        <v>199</v>
      </c>
      <c r="V205" s="368">
        <v>1040</v>
      </c>
      <c r="W205" s="368">
        <v>50</v>
      </c>
      <c r="X205" s="368">
        <f>SUM($W$3:W205)</f>
        <v>9950</v>
      </c>
      <c r="Z205" s="368">
        <v>1990</v>
      </c>
    </row>
    <row r="206" spans="21:26">
      <c r="U206" s="368">
        <v>200</v>
      </c>
      <c r="V206" s="368">
        <v>1045</v>
      </c>
      <c r="W206" s="368">
        <v>50</v>
      </c>
      <c r="X206" s="368">
        <f>SUM($W$3:W206)</f>
        <v>10000</v>
      </c>
      <c r="Z206" s="368">
        <v>2000</v>
      </c>
    </row>
    <row r="207" spans="21:26">
      <c r="U207" s="368">
        <v>201</v>
      </c>
      <c r="V207" s="368">
        <v>1050</v>
      </c>
      <c r="W207" s="368">
        <v>50</v>
      </c>
      <c r="X207" s="368">
        <f>SUM($W$3:W207)</f>
        <v>10050</v>
      </c>
      <c r="Z207" s="368">
        <v>2010</v>
      </c>
    </row>
    <row r="208" spans="21:26">
      <c r="U208" s="368">
        <v>202</v>
      </c>
      <c r="V208" s="368">
        <v>1055</v>
      </c>
      <c r="W208" s="368">
        <v>50</v>
      </c>
      <c r="X208" s="368">
        <f>SUM($W$3:W208)</f>
        <v>10100</v>
      </c>
      <c r="Z208" s="368">
        <v>2020</v>
      </c>
    </row>
    <row r="209" spans="21:26">
      <c r="U209" s="368">
        <v>203</v>
      </c>
      <c r="V209" s="368">
        <v>1060</v>
      </c>
      <c r="W209" s="368">
        <v>50</v>
      </c>
      <c r="X209" s="368">
        <f>SUM($W$3:W209)</f>
        <v>10150</v>
      </c>
      <c r="Z209" s="368">
        <v>2030</v>
      </c>
    </row>
    <row r="210" spans="21:26">
      <c r="U210" s="368">
        <v>204</v>
      </c>
      <c r="V210" s="368">
        <v>1065</v>
      </c>
      <c r="W210" s="368">
        <v>50</v>
      </c>
      <c r="X210" s="368">
        <f>SUM($W$3:W210)</f>
        <v>10200</v>
      </c>
      <c r="Z210" s="368">
        <v>2040</v>
      </c>
    </row>
    <row r="211" spans="21:26">
      <c r="U211" s="368">
        <v>205</v>
      </c>
      <c r="V211" s="368">
        <v>1070</v>
      </c>
      <c r="W211" s="368">
        <v>50</v>
      </c>
      <c r="X211" s="368">
        <f>SUM($W$3:W211)</f>
        <v>10250</v>
      </c>
      <c r="Z211" s="368">
        <v>2050</v>
      </c>
    </row>
    <row r="212" spans="21:26">
      <c r="U212" s="368">
        <v>206</v>
      </c>
      <c r="V212" s="368">
        <v>1075</v>
      </c>
      <c r="W212" s="368">
        <v>50</v>
      </c>
      <c r="X212" s="368">
        <f>SUM($W$3:W212)</f>
        <v>10300</v>
      </c>
      <c r="Z212" s="368">
        <v>2060</v>
      </c>
    </row>
    <row r="213" spans="21:26">
      <c r="U213" s="368">
        <v>207</v>
      </c>
      <c r="V213" s="368">
        <v>1080</v>
      </c>
      <c r="W213" s="368">
        <v>50</v>
      </c>
      <c r="X213" s="368">
        <f>SUM($W$3:W213)</f>
        <v>10350</v>
      </c>
      <c r="Z213" s="368">
        <v>2070</v>
      </c>
    </row>
    <row r="214" spans="21:26">
      <c r="U214" s="368">
        <v>208</v>
      </c>
      <c r="V214" s="368">
        <v>1085</v>
      </c>
      <c r="W214" s="368">
        <v>50</v>
      </c>
      <c r="X214" s="368">
        <f>SUM($W$3:W214)</f>
        <v>10400</v>
      </c>
      <c r="Z214" s="368">
        <v>2080</v>
      </c>
    </row>
    <row r="215" spans="21:26">
      <c r="U215" s="368">
        <v>209</v>
      </c>
      <c r="V215" s="368">
        <v>1090</v>
      </c>
      <c r="W215" s="368">
        <v>50</v>
      </c>
      <c r="X215" s="368">
        <f>SUM($W$3:W215)</f>
        <v>10450</v>
      </c>
      <c r="Z215" s="368">
        <v>2090</v>
      </c>
    </row>
    <row r="216" spans="21:26">
      <c r="U216" s="368">
        <v>210</v>
      </c>
      <c r="V216" s="368">
        <v>1095</v>
      </c>
      <c r="W216" s="368">
        <v>50</v>
      </c>
      <c r="X216" s="368">
        <f>SUM($W$3:W216)</f>
        <v>10500</v>
      </c>
      <c r="Z216" s="368">
        <v>2100</v>
      </c>
    </row>
    <row r="217" spans="21:26">
      <c r="U217" s="368">
        <v>211</v>
      </c>
      <c r="V217" s="368">
        <v>1100</v>
      </c>
      <c r="W217" s="368">
        <v>50</v>
      </c>
      <c r="X217" s="368">
        <f>SUM($W$3:W217)</f>
        <v>10550</v>
      </c>
      <c r="Z217" s="368">
        <v>2110</v>
      </c>
    </row>
    <row r="218" spans="21:26">
      <c r="U218" s="368">
        <v>212</v>
      </c>
      <c r="V218" s="368">
        <v>1105</v>
      </c>
      <c r="W218" s="368">
        <v>50</v>
      </c>
      <c r="X218" s="368">
        <f>SUM($W$3:W218)</f>
        <v>10600</v>
      </c>
      <c r="Z218" s="368">
        <v>2120</v>
      </c>
    </row>
    <row r="219" spans="21:26">
      <c r="U219" s="368">
        <v>213</v>
      </c>
      <c r="V219" s="368">
        <v>1110</v>
      </c>
      <c r="W219" s="368">
        <v>50</v>
      </c>
      <c r="X219" s="368">
        <f>SUM($W$3:W219)</f>
        <v>10650</v>
      </c>
      <c r="Z219" s="368">
        <v>2130</v>
      </c>
    </row>
    <row r="220" spans="21:26">
      <c r="U220" s="368">
        <v>214</v>
      </c>
      <c r="V220" s="368">
        <v>1115</v>
      </c>
      <c r="W220" s="368">
        <v>50</v>
      </c>
      <c r="X220" s="368">
        <f>SUM($W$3:W220)</f>
        <v>10700</v>
      </c>
      <c r="Z220" s="368">
        <v>2140</v>
      </c>
    </row>
    <row r="221" spans="21:26">
      <c r="U221" s="368">
        <v>215</v>
      </c>
      <c r="V221" s="368">
        <v>1120</v>
      </c>
      <c r="W221" s="368">
        <v>50</v>
      </c>
      <c r="X221" s="368">
        <f>SUM($W$3:W221)</f>
        <v>10750</v>
      </c>
      <c r="Z221" s="368">
        <v>2150</v>
      </c>
    </row>
    <row r="222" spans="21:26">
      <c r="U222" s="403">
        <v>216</v>
      </c>
      <c r="V222" s="403">
        <v>1125</v>
      </c>
      <c r="W222" s="368">
        <v>50</v>
      </c>
      <c r="X222" s="403">
        <f>SUM($W$3:W222)</f>
        <v>10800</v>
      </c>
      <c r="Y222" s="368" t="s">
        <v>2513</v>
      </c>
      <c r="Z222" s="396">
        <v>2160</v>
      </c>
    </row>
    <row r="223" spans="21:26">
      <c r="U223" s="368">
        <v>217</v>
      </c>
      <c r="V223" s="368">
        <v>1130</v>
      </c>
      <c r="W223" s="368">
        <v>50</v>
      </c>
      <c r="X223" s="368">
        <v>21600</v>
      </c>
      <c r="Z223" s="368">
        <v>2170</v>
      </c>
    </row>
    <row r="224" spans="21:26">
      <c r="U224" s="368">
        <v>218</v>
      </c>
      <c r="V224" s="368">
        <v>1135</v>
      </c>
      <c r="W224" s="368">
        <v>50</v>
      </c>
      <c r="X224" s="368">
        <v>21600</v>
      </c>
      <c r="Z224" s="368">
        <v>2180</v>
      </c>
    </row>
    <row r="225" spans="21:26">
      <c r="U225" s="368">
        <v>219</v>
      </c>
      <c r="V225" s="368">
        <v>1140</v>
      </c>
      <c r="W225" s="368">
        <v>50</v>
      </c>
      <c r="X225" s="368">
        <v>21600</v>
      </c>
      <c r="Z225" s="368">
        <v>2190</v>
      </c>
    </row>
    <row r="226" spans="21:26">
      <c r="U226" s="368">
        <v>220</v>
      </c>
      <c r="V226" s="368">
        <v>1145</v>
      </c>
      <c r="W226" s="368">
        <v>50</v>
      </c>
      <c r="X226" s="368">
        <v>21600</v>
      </c>
      <c r="Z226" s="368">
        <v>2200</v>
      </c>
    </row>
    <row r="227" spans="21:26">
      <c r="U227" s="368">
        <v>221</v>
      </c>
      <c r="V227" s="368">
        <v>1150</v>
      </c>
      <c r="W227" s="368">
        <v>50</v>
      </c>
      <c r="X227" s="368">
        <v>21600</v>
      </c>
      <c r="Z227" s="368">
        <v>2210</v>
      </c>
    </row>
    <row r="228" spans="21:26">
      <c r="U228" s="368">
        <v>222</v>
      </c>
      <c r="V228" s="368">
        <v>1155</v>
      </c>
      <c r="W228" s="368">
        <v>50</v>
      </c>
      <c r="X228" s="368">
        <v>21600</v>
      </c>
      <c r="Z228" s="368">
        <v>2220</v>
      </c>
    </row>
    <row r="229" spans="21:26">
      <c r="U229" s="368">
        <v>223</v>
      </c>
      <c r="V229" s="368">
        <v>1160</v>
      </c>
      <c r="W229" s="368">
        <v>50</v>
      </c>
      <c r="X229" s="368">
        <v>21600</v>
      </c>
      <c r="Z229" s="368">
        <v>2230</v>
      </c>
    </row>
    <row r="230" spans="21:26">
      <c r="U230" s="368">
        <v>224</v>
      </c>
      <c r="V230" s="368">
        <v>1165</v>
      </c>
      <c r="W230" s="368">
        <v>50</v>
      </c>
      <c r="X230" s="368">
        <v>21600</v>
      </c>
      <c r="Z230" s="368">
        <v>2240</v>
      </c>
    </row>
    <row r="231" spans="21:26">
      <c r="U231" s="368">
        <v>225</v>
      </c>
      <c r="V231" s="368">
        <v>1170</v>
      </c>
      <c r="W231" s="368">
        <v>50</v>
      </c>
      <c r="X231" s="368">
        <v>21600</v>
      </c>
      <c r="Z231" s="368">
        <v>2250</v>
      </c>
    </row>
    <row r="232" spans="21:26">
      <c r="U232" s="368">
        <v>226</v>
      </c>
      <c r="V232" s="368">
        <v>1175</v>
      </c>
      <c r="W232" s="368">
        <v>50</v>
      </c>
      <c r="X232" s="368">
        <v>21600</v>
      </c>
      <c r="Z232" s="368">
        <v>2260</v>
      </c>
    </row>
    <row r="233" spans="21:26">
      <c r="U233" s="368">
        <v>227</v>
      </c>
      <c r="V233" s="368">
        <v>1180</v>
      </c>
      <c r="W233" s="368">
        <v>50</v>
      </c>
      <c r="X233" s="368">
        <v>21600</v>
      </c>
      <c r="Z233" s="368">
        <v>2270</v>
      </c>
    </row>
    <row r="234" spans="21:26">
      <c r="U234" s="368">
        <v>228</v>
      </c>
      <c r="V234" s="368">
        <v>1185</v>
      </c>
      <c r="W234" s="368">
        <v>50</v>
      </c>
      <c r="X234" s="368">
        <v>21600</v>
      </c>
      <c r="Z234" s="368">
        <v>2280</v>
      </c>
    </row>
    <row r="235" spans="21:26">
      <c r="U235" s="368">
        <v>229</v>
      </c>
      <c r="V235" s="368">
        <v>1190</v>
      </c>
      <c r="W235" s="368">
        <v>50</v>
      </c>
      <c r="X235" s="368">
        <v>21600</v>
      </c>
      <c r="Z235" s="368">
        <v>2290</v>
      </c>
    </row>
    <row r="236" spans="21:26">
      <c r="U236" s="368">
        <v>230</v>
      </c>
      <c r="V236" s="368">
        <v>1195</v>
      </c>
      <c r="W236" s="368">
        <v>50</v>
      </c>
      <c r="X236" s="368">
        <v>21600</v>
      </c>
      <c r="Z236" s="368">
        <v>2300</v>
      </c>
    </row>
    <row r="237" spans="21:26">
      <c r="U237" s="368">
        <v>231</v>
      </c>
      <c r="V237" s="368">
        <v>1200</v>
      </c>
      <c r="W237" s="368">
        <v>50</v>
      </c>
      <c r="X237" s="368">
        <v>21600</v>
      </c>
      <c r="Z237" s="368">
        <v>2310</v>
      </c>
    </row>
    <row r="238" spans="21:26">
      <c r="U238" s="368">
        <v>232</v>
      </c>
      <c r="V238" s="368">
        <v>1205</v>
      </c>
      <c r="W238" s="368">
        <v>50</v>
      </c>
      <c r="X238" s="368">
        <v>21600</v>
      </c>
      <c r="Z238" s="368">
        <v>2320</v>
      </c>
    </row>
    <row r="239" spans="21:26">
      <c r="U239" s="368">
        <v>233</v>
      </c>
      <c r="V239" s="368">
        <v>1210</v>
      </c>
      <c r="W239" s="368">
        <v>50</v>
      </c>
      <c r="X239" s="368">
        <v>21600</v>
      </c>
      <c r="Z239" s="368">
        <v>2330</v>
      </c>
    </row>
    <row r="240" spans="21:26">
      <c r="U240" s="368">
        <v>234</v>
      </c>
      <c r="V240" s="368">
        <v>1215</v>
      </c>
      <c r="W240" s="368">
        <v>50</v>
      </c>
      <c r="X240" s="368">
        <v>21600</v>
      </c>
      <c r="Z240" s="368">
        <v>2340</v>
      </c>
    </row>
    <row r="241" spans="21:26">
      <c r="U241" s="368">
        <v>235</v>
      </c>
      <c r="V241" s="368">
        <v>1220</v>
      </c>
      <c r="W241" s="368">
        <v>50</v>
      </c>
      <c r="X241" s="368">
        <v>21600</v>
      </c>
      <c r="Z241" s="368">
        <v>2350</v>
      </c>
    </row>
    <row r="242" spans="21:26">
      <c r="U242" s="368">
        <v>236</v>
      </c>
      <c r="V242" s="368">
        <v>1225</v>
      </c>
      <c r="W242" s="368">
        <v>50</v>
      </c>
      <c r="X242" s="368">
        <v>21600</v>
      </c>
      <c r="Z242" s="368">
        <v>2360</v>
      </c>
    </row>
    <row r="243" spans="21:26">
      <c r="U243" s="368">
        <v>237</v>
      </c>
      <c r="V243" s="368">
        <v>1230</v>
      </c>
      <c r="W243" s="368">
        <v>50</v>
      </c>
      <c r="X243" s="368">
        <v>21600</v>
      </c>
      <c r="Z243" s="368">
        <v>2370</v>
      </c>
    </row>
    <row r="244" spans="21:26">
      <c r="U244" s="368">
        <v>238</v>
      </c>
      <c r="V244" s="368">
        <v>1235</v>
      </c>
      <c r="W244" s="368">
        <v>50</v>
      </c>
      <c r="X244" s="368">
        <v>21600</v>
      </c>
      <c r="Z244" s="368">
        <v>2380</v>
      </c>
    </row>
    <row r="245" spans="21:26">
      <c r="U245" s="368">
        <v>239</v>
      </c>
      <c r="V245" s="368">
        <v>1240</v>
      </c>
      <c r="W245" s="368">
        <v>50</v>
      </c>
      <c r="X245" s="368">
        <v>21600</v>
      </c>
      <c r="Z245" s="368">
        <v>2390</v>
      </c>
    </row>
    <row r="246" spans="21:26">
      <c r="U246" s="368">
        <v>240</v>
      </c>
      <c r="V246" s="368">
        <v>1245</v>
      </c>
      <c r="W246" s="368">
        <v>50</v>
      </c>
      <c r="X246" s="368">
        <v>21600</v>
      </c>
      <c r="Z246" s="368">
        <v>2400</v>
      </c>
    </row>
    <row r="247" spans="21:26">
      <c r="U247" s="368">
        <v>241</v>
      </c>
      <c r="V247" s="368">
        <v>1250</v>
      </c>
      <c r="W247" s="368">
        <v>50</v>
      </c>
      <c r="X247" s="368">
        <v>21600</v>
      </c>
      <c r="Z247" s="368">
        <v>2410</v>
      </c>
    </row>
    <row r="248" spans="21:26">
      <c r="U248" s="368">
        <v>242</v>
      </c>
      <c r="V248" s="368">
        <v>1255</v>
      </c>
      <c r="W248" s="368">
        <v>50</v>
      </c>
      <c r="X248" s="368">
        <v>21600</v>
      </c>
      <c r="Z248" s="368">
        <v>2420</v>
      </c>
    </row>
    <row r="249" spans="21:26">
      <c r="U249" s="368">
        <v>243</v>
      </c>
      <c r="V249" s="368">
        <v>1260</v>
      </c>
      <c r="W249" s="368">
        <v>50</v>
      </c>
      <c r="X249" s="368">
        <v>21600</v>
      </c>
      <c r="Z249" s="368">
        <v>2430</v>
      </c>
    </row>
    <row r="250" spans="21:26">
      <c r="U250" s="368">
        <v>244</v>
      </c>
      <c r="V250" s="368">
        <v>1265</v>
      </c>
      <c r="W250" s="368">
        <v>50</v>
      </c>
      <c r="X250" s="368">
        <v>21600</v>
      </c>
      <c r="Z250" s="368">
        <v>2440</v>
      </c>
    </row>
    <row r="251" spans="21:26">
      <c r="U251" s="368">
        <v>245</v>
      </c>
      <c r="V251" s="368">
        <v>1270</v>
      </c>
      <c r="W251" s="368">
        <v>50</v>
      </c>
      <c r="X251" s="368">
        <v>21600</v>
      </c>
      <c r="Z251" s="368">
        <v>2450</v>
      </c>
    </row>
    <row r="252" spans="21:26">
      <c r="U252" s="368">
        <v>246</v>
      </c>
      <c r="V252" s="368">
        <v>1275</v>
      </c>
      <c r="W252" s="368">
        <v>50</v>
      </c>
      <c r="X252" s="368">
        <v>21600</v>
      </c>
      <c r="Z252" s="368">
        <v>2460</v>
      </c>
    </row>
    <row r="253" spans="21:26">
      <c r="U253" s="368">
        <v>247</v>
      </c>
      <c r="V253" s="368">
        <v>1280</v>
      </c>
      <c r="W253" s="368">
        <v>50</v>
      </c>
      <c r="X253" s="368">
        <v>21600</v>
      </c>
      <c r="Z253" s="368">
        <v>2470</v>
      </c>
    </row>
    <row r="254" spans="21:26">
      <c r="U254" s="368">
        <v>248</v>
      </c>
      <c r="V254" s="368">
        <v>1285</v>
      </c>
      <c r="W254" s="368">
        <v>50</v>
      </c>
      <c r="X254" s="368">
        <v>21600</v>
      </c>
      <c r="Z254" s="368">
        <v>2480</v>
      </c>
    </row>
    <row r="255" spans="21:26">
      <c r="U255" s="368">
        <v>249</v>
      </c>
      <c r="V255" s="368">
        <v>1290</v>
      </c>
      <c r="W255" s="368">
        <v>50</v>
      </c>
      <c r="X255" s="368">
        <v>21600</v>
      </c>
      <c r="Z255" s="368">
        <v>2490</v>
      </c>
    </row>
    <row r="256" spans="21:26">
      <c r="U256" s="368">
        <v>250</v>
      </c>
      <c r="V256" s="368">
        <v>1295</v>
      </c>
      <c r="W256" s="368">
        <v>50</v>
      </c>
      <c r="X256" s="368">
        <v>21600</v>
      </c>
      <c r="Z256" s="368">
        <v>2500</v>
      </c>
    </row>
    <row r="257" spans="21:26">
      <c r="U257" s="368">
        <v>251</v>
      </c>
      <c r="V257" s="368">
        <v>1300</v>
      </c>
      <c r="W257" s="368">
        <v>50</v>
      </c>
      <c r="X257" s="368">
        <v>21600</v>
      </c>
      <c r="Z257" s="368">
        <v>2510</v>
      </c>
    </row>
    <row r="258" spans="21:26">
      <c r="U258" s="368">
        <v>252</v>
      </c>
      <c r="V258" s="368">
        <v>1305</v>
      </c>
      <c r="W258" s="368">
        <v>50</v>
      </c>
      <c r="X258" s="368">
        <v>21600</v>
      </c>
      <c r="Z258" s="368">
        <v>2520</v>
      </c>
    </row>
    <row r="259" spans="21:26">
      <c r="U259" s="368">
        <v>253</v>
      </c>
      <c r="V259" s="368">
        <v>1310</v>
      </c>
      <c r="W259" s="368">
        <v>50</v>
      </c>
      <c r="X259" s="368">
        <v>21600</v>
      </c>
      <c r="Z259" s="368">
        <v>2530</v>
      </c>
    </row>
    <row r="260" spans="21:26">
      <c r="U260" s="368">
        <v>254</v>
      </c>
      <c r="V260" s="368">
        <v>1315</v>
      </c>
      <c r="W260" s="368">
        <v>50</v>
      </c>
      <c r="X260" s="368">
        <v>21600</v>
      </c>
      <c r="Z260" s="368">
        <v>2540</v>
      </c>
    </row>
    <row r="261" spans="21:26">
      <c r="U261" s="368">
        <v>255</v>
      </c>
      <c r="V261" s="368">
        <v>1320</v>
      </c>
      <c r="W261" s="368">
        <v>50</v>
      </c>
      <c r="X261" s="368">
        <v>21600</v>
      </c>
      <c r="Z261" s="368">
        <v>2550</v>
      </c>
    </row>
    <row r="262" spans="21:26">
      <c r="U262" s="368">
        <v>256</v>
      </c>
      <c r="V262" s="368">
        <v>1325</v>
      </c>
      <c r="W262" s="368">
        <v>50</v>
      </c>
      <c r="X262" s="368">
        <v>21600</v>
      </c>
      <c r="Z262" s="368">
        <v>2560</v>
      </c>
    </row>
    <row r="263" spans="21:26">
      <c r="U263" s="368">
        <v>257</v>
      </c>
      <c r="V263" s="368">
        <v>1330</v>
      </c>
      <c r="W263" s="368">
        <v>50</v>
      </c>
      <c r="X263" s="368">
        <v>21600</v>
      </c>
      <c r="Z263" s="368">
        <v>2570</v>
      </c>
    </row>
    <row r="264" spans="21:26">
      <c r="U264" s="368">
        <v>258</v>
      </c>
      <c r="V264" s="368">
        <v>1335</v>
      </c>
      <c r="W264" s="368">
        <v>50</v>
      </c>
      <c r="X264" s="368">
        <v>21600</v>
      </c>
      <c r="Z264" s="368">
        <v>2580</v>
      </c>
    </row>
    <row r="265" spans="21:26">
      <c r="U265" s="368">
        <v>259</v>
      </c>
      <c r="V265" s="368">
        <v>1340</v>
      </c>
      <c r="W265" s="368">
        <v>50</v>
      </c>
      <c r="X265" s="368">
        <v>21600</v>
      </c>
      <c r="Z265" s="368">
        <v>2590</v>
      </c>
    </row>
    <row r="266" spans="21:26">
      <c r="U266" s="368">
        <v>260</v>
      </c>
      <c r="V266" s="368">
        <v>1345</v>
      </c>
      <c r="W266" s="368">
        <v>50</v>
      </c>
      <c r="X266" s="368">
        <v>21600</v>
      </c>
      <c r="Z266" s="368">
        <v>2600</v>
      </c>
    </row>
    <row r="267" spans="21:26">
      <c r="U267" s="368">
        <v>261</v>
      </c>
      <c r="V267" s="368">
        <v>1350</v>
      </c>
      <c r="W267" s="368">
        <v>50</v>
      </c>
      <c r="X267" s="368">
        <v>21600</v>
      </c>
      <c r="Z267" s="368">
        <v>2610</v>
      </c>
    </row>
    <row r="268" spans="21:26">
      <c r="U268" s="368">
        <v>262</v>
      </c>
      <c r="V268" s="368">
        <v>1355</v>
      </c>
      <c r="W268" s="368">
        <v>50</v>
      </c>
      <c r="X268" s="368">
        <v>21600</v>
      </c>
      <c r="Z268" s="368">
        <v>2620</v>
      </c>
    </row>
    <row r="269" spans="21:26">
      <c r="U269" s="368">
        <v>263</v>
      </c>
      <c r="V269" s="368">
        <v>1360</v>
      </c>
      <c r="W269" s="368">
        <v>50</v>
      </c>
      <c r="X269" s="368">
        <v>21600</v>
      </c>
      <c r="Z269" s="368">
        <v>2630</v>
      </c>
    </row>
    <row r="270" spans="21:26">
      <c r="U270" s="368">
        <v>264</v>
      </c>
      <c r="V270" s="368">
        <v>1365</v>
      </c>
      <c r="W270" s="368">
        <v>50</v>
      </c>
      <c r="X270" s="368">
        <v>21600</v>
      </c>
      <c r="Z270" s="368">
        <v>2640</v>
      </c>
    </row>
    <row r="271" spans="21:26">
      <c r="U271" s="368">
        <v>265</v>
      </c>
      <c r="V271" s="368">
        <v>1370</v>
      </c>
      <c r="W271" s="368">
        <v>50</v>
      </c>
      <c r="X271" s="368">
        <v>21600</v>
      </c>
      <c r="Z271" s="368">
        <v>2650</v>
      </c>
    </row>
    <row r="272" spans="21:26">
      <c r="U272" s="368">
        <v>266</v>
      </c>
      <c r="V272" s="368">
        <v>1375</v>
      </c>
      <c r="W272" s="368">
        <v>50</v>
      </c>
      <c r="X272" s="368">
        <v>21600</v>
      </c>
      <c r="Z272" s="368">
        <v>2660</v>
      </c>
    </row>
    <row r="273" spans="21:26">
      <c r="U273" s="368">
        <v>267</v>
      </c>
      <c r="V273" s="368">
        <v>1380</v>
      </c>
      <c r="W273" s="368">
        <v>50</v>
      </c>
      <c r="X273" s="368">
        <v>21600</v>
      </c>
      <c r="Z273" s="368">
        <v>2670</v>
      </c>
    </row>
    <row r="274" spans="21:26">
      <c r="U274" s="368">
        <v>268</v>
      </c>
      <c r="V274" s="368">
        <v>1385</v>
      </c>
      <c r="W274" s="368">
        <v>50</v>
      </c>
      <c r="X274" s="368">
        <v>21600</v>
      </c>
      <c r="Z274" s="368">
        <v>2680</v>
      </c>
    </row>
    <row r="275" spans="21:26">
      <c r="U275" s="368">
        <v>269</v>
      </c>
      <c r="V275" s="368">
        <v>1390</v>
      </c>
      <c r="W275" s="368">
        <v>50</v>
      </c>
      <c r="X275" s="368">
        <v>21600</v>
      </c>
      <c r="Z275" s="368">
        <v>2690</v>
      </c>
    </row>
    <row r="276" spans="21:26">
      <c r="U276" s="368">
        <v>270</v>
      </c>
      <c r="V276" s="368">
        <v>1395</v>
      </c>
      <c r="W276" s="368">
        <v>50</v>
      </c>
      <c r="X276" s="368">
        <v>21600</v>
      </c>
      <c r="Z276" s="368">
        <v>2700</v>
      </c>
    </row>
    <row r="277" spans="21:26">
      <c r="U277" s="368">
        <v>271</v>
      </c>
      <c r="V277" s="368">
        <v>1400</v>
      </c>
      <c r="W277" s="368">
        <v>50</v>
      </c>
      <c r="X277" s="368">
        <v>21600</v>
      </c>
      <c r="Z277" s="368">
        <v>2710</v>
      </c>
    </row>
    <row r="278" spans="21:26">
      <c r="U278" s="368">
        <v>272</v>
      </c>
      <c r="V278" s="368">
        <v>1405</v>
      </c>
      <c r="W278" s="368">
        <v>50</v>
      </c>
      <c r="X278" s="368">
        <v>21600</v>
      </c>
      <c r="Z278" s="368">
        <v>2720</v>
      </c>
    </row>
    <row r="279" spans="21:26">
      <c r="U279" s="368">
        <v>273</v>
      </c>
      <c r="V279" s="368">
        <v>1410</v>
      </c>
      <c r="W279" s="368">
        <v>50</v>
      </c>
      <c r="X279" s="368">
        <v>21600</v>
      </c>
      <c r="Z279" s="368">
        <v>2730</v>
      </c>
    </row>
    <row r="280" spans="21:26">
      <c r="U280" s="368">
        <v>274</v>
      </c>
      <c r="V280" s="368">
        <v>1415</v>
      </c>
      <c r="W280" s="368">
        <v>50</v>
      </c>
      <c r="X280" s="368">
        <v>21600</v>
      </c>
      <c r="Z280" s="368">
        <v>2740</v>
      </c>
    </row>
    <row r="281" spans="21:26">
      <c r="U281" s="368">
        <v>275</v>
      </c>
      <c r="V281" s="368">
        <v>1420</v>
      </c>
      <c r="W281" s="368">
        <v>50</v>
      </c>
      <c r="X281" s="368">
        <v>21600</v>
      </c>
      <c r="Z281" s="368">
        <v>2750</v>
      </c>
    </row>
    <row r="282" spans="21:26">
      <c r="U282" s="368">
        <v>276</v>
      </c>
      <c r="V282" s="368">
        <v>1425</v>
      </c>
      <c r="W282" s="368">
        <v>50</v>
      </c>
      <c r="X282" s="368">
        <v>21600</v>
      </c>
      <c r="Z282" s="368">
        <v>2760</v>
      </c>
    </row>
    <row r="283" spans="21:26">
      <c r="U283" s="368">
        <v>277</v>
      </c>
      <c r="V283" s="368">
        <v>1430</v>
      </c>
      <c r="W283" s="368">
        <v>50</v>
      </c>
      <c r="X283" s="368">
        <v>21600</v>
      </c>
      <c r="Z283" s="368">
        <v>2770</v>
      </c>
    </row>
    <row r="284" spans="21:26">
      <c r="U284" s="368">
        <v>278</v>
      </c>
      <c r="V284" s="368">
        <v>1435</v>
      </c>
      <c r="W284" s="368">
        <v>50</v>
      </c>
      <c r="X284" s="368">
        <v>21600</v>
      </c>
      <c r="Z284" s="368">
        <v>2780</v>
      </c>
    </row>
    <row r="285" spans="21:26">
      <c r="U285" s="368">
        <v>279</v>
      </c>
      <c r="V285" s="368">
        <v>1440</v>
      </c>
      <c r="W285" s="368">
        <v>50</v>
      </c>
      <c r="X285" s="368">
        <v>21600</v>
      </c>
      <c r="Z285" s="368">
        <v>2790</v>
      </c>
    </row>
    <row r="286" spans="21:26">
      <c r="U286" s="368">
        <v>280</v>
      </c>
      <c r="V286" s="368">
        <v>1445</v>
      </c>
      <c r="W286" s="368">
        <v>50</v>
      </c>
      <c r="X286" s="368">
        <v>21600</v>
      </c>
      <c r="Z286" s="368">
        <v>2800</v>
      </c>
    </row>
    <row r="287" spans="21:26">
      <c r="U287" s="368">
        <v>281</v>
      </c>
      <c r="V287" s="368">
        <v>1450</v>
      </c>
      <c r="W287" s="368">
        <v>50</v>
      </c>
      <c r="X287" s="368">
        <v>21600</v>
      </c>
      <c r="Z287" s="368">
        <v>2810</v>
      </c>
    </row>
    <row r="288" spans="21:26">
      <c r="U288" s="368">
        <v>282</v>
      </c>
      <c r="V288" s="368">
        <v>1455</v>
      </c>
      <c r="W288" s="368">
        <v>50</v>
      </c>
      <c r="X288" s="368">
        <v>21600</v>
      </c>
      <c r="Z288" s="368">
        <v>2820</v>
      </c>
    </row>
    <row r="289" spans="21:26">
      <c r="U289" s="368">
        <v>283</v>
      </c>
      <c r="V289" s="368">
        <v>1460</v>
      </c>
      <c r="W289" s="368">
        <v>50</v>
      </c>
      <c r="X289" s="368">
        <v>21600</v>
      </c>
      <c r="Z289" s="368">
        <v>2830</v>
      </c>
    </row>
    <row r="290" spans="21:26">
      <c r="U290" s="368">
        <v>284</v>
      </c>
      <c r="V290" s="368">
        <v>1465</v>
      </c>
      <c r="W290" s="368">
        <v>50</v>
      </c>
      <c r="X290" s="368">
        <v>21600</v>
      </c>
      <c r="Z290" s="368">
        <v>2840</v>
      </c>
    </row>
    <row r="291" spans="21:26">
      <c r="U291" s="368">
        <v>285</v>
      </c>
      <c r="V291" s="368">
        <v>1470</v>
      </c>
      <c r="W291" s="368">
        <v>50</v>
      </c>
      <c r="X291" s="368">
        <v>21600</v>
      </c>
      <c r="Z291" s="368">
        <v>2850</v>
      </c>
    </row>
    <row r="292" spans="21:26">
      <c r="U292" s="368">
        <v>286</v>
      </c>
      <c r="V292" s="368">
        <v>1475</v>
      </c>
      <c r="W292" s="368">
        <v>50</v>
      </c>
      <c r="X292" s="368">
        <v>21600</v>
      </c>
      <c r="Z292" s="368">
        <v>2860</v>
      </c>
    </row>
    <row r="293" spans="21:26">
      <c r="U293" s="368">
        <v>287</v>
      </c>
      <c r="V293" s="368">
        <v>1480</v>
      </c>
      <c r="W293" s="368">
        <v>50</v>
      </c>
      <c r="X293" s="368">
        <v>21600</v>
      </c>
      <c r="Z293" s="368">
        <v>2870</v>
      </c>
    </row>
    <row r="294" spans="21:26">
      <c r="U294" s="368">
        <v>288</v>
      </c>
      <c r="V294" s="368">
        <v>1485</v>
      </c>
      <c r="W294" s="368">
        <v>50</v>
      </c>
      <c r="X294" s="368">
        <v>21600</v>
      </c>
      <c r="Z294" s="368">
        <v>2880</v>
      </c>
    </row>
    <row r="295" spans="21:26">
      <c r="U295" s="368">
        <v>289</v>
      </c>
      <c r="V295" s="368">
        <v>1490</v>
      </c>
      <c r="W295" s="368">
        <v>50</v>
      </c>
      <c r="X295" s="368">
        <v>21600</v>
      </c>
      <c r="Z295" s="368">
        <v>2890</v>
      </c>
    </row>
    <row r="296" spans="21:26">
      <c r="U296" s="368">
        <v>290</v>
      </c>
      <c r="V296" s="368">
        <v>1495</v>
      </c>
      <c r="W296" s="368">
        <v>50</v>
      </c>
      <c r="X296" s="368">
        <v>21600</v>
      </c>
      <c r="Z296" s="368">
        <v>2900</v>
      </c>
    </row>
    <row r="297" spans="21:26">
      <c r="U297" s="368">
        <v>291</v>
      </c>
      <c r="V297" s="368">
        <v>1500</v>
      </c>
      <c r="W297" s="368">
        <v>50</v>
      </c>
      <c r="X297" s="368">
        <v>21600</v>
      </c>
      <c r="Z297" s="368">
        <v>2910</v>
      </c>
    </row>
    <row r="298" spans="21:26">
      <c r="U298" s="368">
        <v>292</v>
      </c>
      <c r="V298" s="368">
        <v>1505</v>
      </c>
      <c r="W298" s="368">
        <v>50</v>
      </c>
      <c r="X298" s="368">
        <v>21600</v>
      </c>
      <c r="Z298" s="368">
        <v>2920</v>
      </c>
    </row>
    <row r="299" spans="21:26">
      <c r="U299" s="368">
        <v>293</v>
      </c>
      <c r="V299" s="368">
        <v>1510</v>
      </c>
      <c r="W299" s="368">
        <v>50</v>
      </c>
      <c r="X299" s="368">
        <v>21600</v>
      </c>
      <c r="Z299" s="368">
        <v>2930</v>
      </c>
    </row>
    <row r="300" spans="21:26">
      <c r="U300" s="368">
        <v>294</v>
      </c>
      <c r="V300" s="368">
        <v>1515</v>
      </c>
      <c r="W300" s="368">
        <v>50</v>
      </c>
      <c r="X300" s="368">
        <v>21600</v>
      </c>
      <c r="Z300" s="368">
        <v>2940</v>
      </c>
    </row>
    <row r="301" spans="21:26">
      <c r="U301" s="368">
        <v>295</v>
      </c>
      <c r="V301" s="368">
        <v>1520</v>
      </c>
      <c r="W301" s="368">
        <v>50</v>
      </c>
      <c r="X301" s="368">
        <v>21600</v>
      </c>
      <c r="Z301" s="368">
        <v>2950</v>
      </c>
    </row>
    <row r="302" spans="21:26">
      <c r="U302" s="368">
        <v>296</v>
      </c>
      <c r="V302" s="368">
        <v>1525</v>
      </c>
      <c r="W302" s="368">
        <v>50</v>
      </c>
      <c r="X302" s="368">
        <v>21600</v>
      </c>
      <c r="Z302" s="368">
        <v>2960</v>
      </c>
    </row>
    <row r="303" spans="21:26">
      <c r="U303" s="368">
        <v>297</v>
      </c>
      <c r="V303" s="368">
        <v>1530</v>
      </c>
      <c r="W303" s="368">
        <v>50</v>
      </c>
      <c r="X303" s="368">
        <v>21600</v>
      </c>
      <c r="Z303" s="368">
        <v>2970</v>
      </c>
    </row>
    <row r="304" spans="21:26">
      <c r="U304" s="368">
        <v>298</v>
      </c>
      <c r="V304" s="368">
        <v>1535</v>
      </c>
      <c r="W304" s="368">
        <v>50</v>
      </c>
      <c r="X304" s="368">
        <v>21600</v>
      </c>
      <c r="Z304" s="368">
        <v>2980</v>
      </c>
    </row>
    <row r="305" spans="21:26">
      <c r="U305" s="368">
        <v>299</v>
      </c>
      <c r="V305" s="368">
        <v>1540</v>
      </c>
      <c r="W305" s="368">
        <v>50</v>
      </c>
      <c r="X305" s="368">
        <v>21600</v>
      </c>
      <c r="Z305" s="368">
        <v>2990</v>
      </c>
    </row>
    <row r="306" spans="21:26">
      <c r="U306" s="368">
        <v>300</v>
      </c>
      <c r="V306" s="368">
        <v>1545</v>
      </c>
      <c r="W306" s="368">
        <v>50</v>
      </c>
      <c r="X306" s="368">
        <v>21600</v>
      </c>
      <c r="Z306" s="368">
        <v>3000</v>
      </c>
    </row>
    <row r="307" spans="21:26">
      <c r="U307" s="368">
        <v>301</v>
      </c>
      <c r="V307" s="368">
        <v>1550</v>
      </c>
      <c r="W307" s="368">
        <v>50</v>
      </c>
      <c r="X307" s="368">
        <v>21600</v>
      </c>
      <c r="Z307" s="368">
        <v>3010</v>
      </c>
    </row>
    <row r="308" spans="21:26">
      <c r="U308" s="368">
        <v>302</v>
      </c>
      <c r="V308" s="368">
        <v>1555</v>
      </c>
      <c r="W308" s="368">
        <v>50</v>
      </c>
      <c r="X308" s="368">
        <v>21600</v>
      </c>
      <c r="Z308" s="368">
        <v>3020</v>
      </c>
    </row>
    <row r="309" spans="21:26">
      <c r="U309" s="368">
        <v>303</v>
      </c>
      <c r="V309" s="368">
        <v>1560</v>
      </c>
      <c r="W309" s="368">
        <v>50</v>
      </c>
      <c r="X309" s="368">
        <v>21600</v>
      </c>
      <c r="Z309" s="368">
        <v>3030</v>
      </c>
    </row>
    <row r="310" spans="21:26">
      <c r="U310" s="368">
        <v>304</v>
      </c>
      <c r="V310" s="368">
        <v>1565</v>
      </c>
      <c r="W310" s="368">
        <v>50</v>
      </c>
      <c r="X310" s="368">
        <v>21600</v>
      </c>
      <c r="Z310" s="368">
        <v>3040</v>
      </c>
    </row>
    <row r="311" spans="21:26">
      <c r="U311" s="368">
        <v>305</v>
      </c>
      <c r="V311" s="368">
        <v>1570</v>
      </c>
      <c r="W311" s="368">
        <v>50</v>
      </c>
      <c r="X311" s="368">
        <v>21600</v>
      </c>
      <c r="Z311" s="368">
        <v>3050</v>
      </c>
    </row>
    <row r="312" spans="21:26">
      <c r="U312" s="368">
        <v>306</v>
      </c>
      <c r="V312" s="368">
        <v>1575</v>
      </c>
      <c r="W312" s="368">
        <v>50</v>
      </c>
      <c r="X312" s="368">
        <v>21600</v>
      </c>
      <c r="Z312" s="368">
        <v>3060</v>
      </c>
    </row>
    <row r="313" spans="21:26">
      <c r="U313" s="368">
        <v>307</v>
      </c>
      <c r="V313" s="368">
        <v>1580</v>
      </c>
      <c r="W313" s="368">
        <v>50</v>
      </c>
      <c r="X313" s="368">
        <v>21600</v>
      </c>
      <c r="Z313" s="368">
        <v>3070</v>
      </c>
    </row>
    <row r="314" spans="21:26">
      <c r="U314" s="368">
        <v>308</v>
      </c>
      <c r="V314" s="368">
        <v>1585</v>
      </c>
      <c r="W314" s="368">
        <v>50</v>
      </c>
      <c r="X314" s="368">
        <v>21600</v>
      </c>
      <c r="Z314" s="368">
        <v>3080</v>
      </c>
    </row>
    <row r="315" spans="21:26">
      <c r="U315" s="368">
        <v>309</v>
      </c>
      <c r="V315" s="368">
        <v>1590</v>
      </c>
      <c r="W315" s="368">
        <v>50</v>
      </c>
      <c r="X315" s="368">
        <v>21600</v>
      </c>
      <c r="Z315" s="368">
        <v>3090</v>
      </c>
    </row>
    <row r="316" spans="21:26">
      <c r="U316" s="368">
        <v>310</v>
      </c>
      <c r="V316" s="368">
        <v>1595</v>
      </c>
      <c r="W316" s="368">
        <v>50</v>
      </c>
      <c r="X316" s="368">
        <v>21600</v>
      </c>
      <c r="Z316" s="368">
        <v>3100</v>
      </c>
    </row>
    <row r="317" spans="21:26">
      <c r="U317" s="368">
        <v>311</v>
      </c>
      <c r="V317" s="368">
        <v>1600</v>
      </c>
      <c r="W317" s="368">
        <v>50</v>
      </c>
      <c r="X317" s="368">
        <v>21600</v>
      </c>
      <c r="Z317" s="368">
        <v>3110</v>
      </c>
    </row>
    <row r="318" spans="21:26">
      <c r="U318" s="368">
        <v>312</v>
      </c>
      <c r="V318" s="368">
        <v>1605</v>
      </c>
      <c r="W318" s="368">
        <v>50</v>
      </c>
      <c r="X318" s="368">
        <v>21600</v>
      </c>
      <c r="Z318" s="368">
        <v>3120</v>
      </c>
    </row>
    <row r="319" spans="21:26">
      <c r="U319" s="368">
        <v>313</v>
      </c>
      <c r="V319" s="368">
        <v>1610</v>
      </c>
      <c r="W319" s="368">
        <v>50</v>
      </c>
      <c r="X319" s="368">
        <v>21600</v>
      </c>
      <c r="Z319" s="368">
        <v>3130</v>
      </c>
    </row>
    <row r="320" spans="21:26">
      <c r="U320" s="368">
        <v>314</v>
      </c>
      <c r="V320" s="368">
        <v>1615</v>
      </c>
      <c r="W320" s="368">
        <v>50</v>
      </c>
      <c r="X320" s="368">
        <v>21600</v>
      </c>
      <c r="Z320" s="368">
        <v>3140</v>
      </c>
    </row>
    <row r="321" spans="21:26">
      <c r="U321" s="368">
        <v>315</v>
      </c>
      <c r="V321" s="368">
        <v>1620</v>
      </c>
      <c r="W321" s="368">
        <v>50</v>
      </c>
      <c r="X321" s="368">
        <v>21600</v>
      </c>
      <c r="Z321" s="368">
        <v>3150</v>
      </c>
    </row>
    <row r="322" spans="21:26">
      <c r="U322" s="368">
        <v>316</v>
      </c>
      <c r="V322" s="368">
        <v>1625</v>
      </c>
      <c r="W322" s="368">
        <v>50</v>
      </c>
      <c r="X322" s="368">
        <v>21600</v>
      </c>
      <c r="Z322" s="368">
        <v>3160</v>
      </c>
    </row>
    <row r="323" spans="21:26">
      <c r="U323" s="368">
        <v>317</v>
      </c>
      <c r="V323" s="368">
        <v>1630</v>
      </c>
      <c r="W323" s="368">
        <v>50</v>
      </c>
      <c r="X323" s="368">
        <v>21600</v>
      </c>
      <c r="Z323" s="368">
        <v>3170</v>
      </c>
    </row>
    <row r="324" spans="21:26">
      <c r="U324" s="368">
        <v>318</v>
      </c>
      <c r="V324" s="368">
        <v>1635</v>
      </c>
      <c r="W324" s="368">
        <v>50</v>
      </c>
      <c r="X324" s="368">
        <v>21600</v>
      </c>
      <c r="Z324" s="368">
        <v>3180</v>
      </c>
    </row>
    <row r="325" spans="21:26">
      <c r="U325" s="368">
        <v>319</v>
      </c>
      <c r="V325" s="368">
        <v>1640</v>
      </c>
      <c r="W325" s="368">
        <v>50</v>
      </c>
      <c r="X325" s="368">
        <v>21600</v>
      </c>
      <c r="Z325" s="368">
        <v>3190</v>
      </c>
    </row>
    <row r="326" spans="21:26">
      <c r="U326" s="368">
        <v>320</v>
      </c>
      <c r="V326" s="368">
        <v>1645</v>
      </c>
      <c r="W326" s="368">
        <v>50</v>
      </c>
      <c r="X326" s="368">
        <v>21600</v>
      </c>
      <c r="Z326" s="368">
        <v>3200</v>
      </c>
    </row>
    <row r="327" spans="21:26">
      <c r="U327" s="368">
        <v>321</v>
      </c>
      <c r="V327" s="368">
        <v>1650</v>
      </c>
      <c r="W327" s="368">
        <v>50</v>
      </c>
      <c r="X327" s="368">
        <v>21600</v>
      </c>
      <c r="Z327" s="368">
        <v>3210</v>
      </c>
    </row>
    <row r="328" spans="21:26">
      <c r="U328" s="368">
        <v>322</v>
      </c>
      <c r="V328" s="368">
        <v>1655</v>
      </c>
      <c r="W328" s="368">
        <v>50</v>
      </c>
      <c r="X328" s="368">
        <v>21600</v>
      </c>
      <c r="Z328" s="368">
        <v>3220</v>
      </c>
    </row>
    <row r="329" spans="21:26">
      <c r="U329" s="368">
        <v>323</v>
      </c>
      <c r="V329" s="368">
        <v>1660</v>
      </c>
      <c r="W329" s="368">
        <v>50</v>
      </c>
      <c r="X329" s="368">
        <v>21600</v>
      </c>
      <c r="Z329" s="368">
        <v>3230</v>
      </c>
    </row>
    <row r="330" spans="21:26">
      <c r="U330" s="368">
        <v>324</v>
      </c>
      <c r="V330" s="368">
        <v>1665</v>
      </c>
      <c r="W330" s="368">
        <v>50</v>
      </c>
      <c r="X330" s="368">
        <v>21600</v>
      </c>
      <c r="Z330" s="368">
        <v>3240</v>
      </c>
    </row>
    <row r="331" spans="21:26">
      <c r="U331" s="368">
        <v>325</v>
      </c>
      <c r="V331" s="368">
        <v>1670</v>
      </c>
      <c r="W331" s="368">
        <v>50</v>
      </c>
      <c r="X331" s="368">
        <v>21600</v>
      </c>
      <c r="Z331" s="368">
        <v>3250</v>
      </c>
    </row>
    <row r="332" spans="21:26">
      <c r="U332" s="368">
        <v>326</v>
      </c>
      <c r="V332" s="368">
        <v>1675</v>
      </c>
      <c r="W332" s="368">
        <v>50</v>
      </c>
      <c r="X332" s="368">
        <v>21600</v>
      </c>
      <c r="Z332" s="368">
        <v>3260</v>
      </c>
    </row>
    <row r="333" spans="21:26">
      <c r="U333" s="368">
        <v>327</v>
      </c>
      <c r="V333" s="368">
        <v>1680</v>
      </c>
      <c r="W333" s="368">
        <v>50</v>
      </c>
      <c r="X333" s="368">
        <v>21600</v>
      </c>
      <c r="Z333" s="368">
        <v>3270</v>
      </c>
    </row>
    <row r="334" spans="21:26">
      <c r="U334" s="368">
        <v>328</v>
      </c>
      <c r="V334" s="368">
        <v>1685</v>
      </c>
      <c r="W334" s="368">
        <v>50</v>
      </c>
      <c r="X334" s="368">
        <v>21600</v>
      </c>
      <c r="Z334" s="368">
        <v>3280</v>
      </c>
    </row>
    <row r="335" spans="21:26">
      <c r="U335" s="368">
        <v>329</v>
      </c>
      <c r="V335" s="368">
        <v>1690</v>
      </c>
      <c r="W335" s="368">
        <v>50</v>
      </c>
      <c r="X335" s="368">
        <v>21600</v>
      </c>
      <c r="Z335" s="368">
        <v>3290</v>
      </c>
    </row>
    <row r="336" spans="21:26">
      <c r="U336" s="368">
        <v>330</v>
      </c>
      <c r="V336" s="368">
        <v>1695</v>
      </c>
      <c r="W336" s="368">
        <v>50</v>
      </c>
      <c r="X336" s="368">
        <v>21600</v>
      </c>
      <c r="Z336" s="368">
        <v>3300</v>
      </c>
    </row>
    <row r="337" spans="21:26">
      <c r="U337" s="368">
        <v>331</v>
      </c>
      <c r="V337" s="368">
        <v>1700</v>
      </c>
      <c r="W337" s="368">
        <v>50</v>
      </c>
      <c r="X337" s="368">
        <v>21600</v>
      </c>
      <c r="Z337" s="368">
        <v>3310</v>
      </c>
    </row>
    <row r="338" spans="21:26">
      <c r="U338" s="368">
        <v>332</v>
      </c>
      <c r="V338" s="368">
        <v>1705</v>
      </c>
      <c r="W338" s="368">
        <v>50</v>
      </c>
      <c r="X338" s="368">
        <v>21600</v>
      </c>
      <c r="Z338" s="368">
        <v>3320</v>
      </c>
    </row>
    <row r="339" spans="21:26">
      <c r="U339" s="368">
        <v>333</v>
      </c>
      <c r="V339" s="368">
        <v>1710</v>
      </c>
      <c r="W339" s="368">
        <v>50</v>
      </c>
      <c r="X339" s="368">
        <v>21600</v>
      </c>
      <c r="Z339" s="368">
        <v>3330</v>
      </c>
    </row>
    <row r="340" spans="21:26">
      <c r="U340" s="368">
        <v>334</v>
      </c>
      <c r="V340" s="368">
        <v>1715</v>
      </c>
      <c r="W340" s="368">
        <v>50</v>
      </c>
      <c r="X340" s="368">
        <v>21600</v>
      </c>
      <c r="Z340" s="368">
        <v>3340</v>
      </c>
    </row>
    <row r="341" spans="21:26">
      <c r="U341" s="368">
        <v>335</v>
      </c>
      <c r="V341" s="368">
        <v>1720</v>
      </c>
      <c r="W341" s="368">
        <v>50</v>
      </c>
      <c r="X341" s="368">
        <v>21600</v>
      </c>
      <c r="Z341" s="368">
        <v>3350</v>
      </c>
    </row>
    <row r="342" spans="21:26">
      <c r="U342" s="368">
        <v>336</v>
      </c>
      <c r="V342" s="368">
        <v>1725</v>
      </c>
      <c r="W342" s="368">
        <v>50</v>
      </c>
      <c r="X342" s="368">
        <v>21600</v>
      </c>
      <c r="Z342" s="368">
        <v>3360</v>
      </c>
    </row>
    <row r="343" spans="21:26">
      <c r="U343" s="368">
        <v>337</v>
      </c>
      <c r="V343" s="368">
        <v>1730</v>
      </c>
      <c r="W343" s="368">
        <v>50</v>
      </c>
      <c r="X343" s="368">
        <v>21600</v>
      </c>
      <c r="Z343" s="368">
        <v>3370</v>
      </c>
    </row>
    <row r="344" spans="21:26">
      <c r="U344" s="368">
        <v>338</v>
      </c>
      <c r="V344" s="368">
        <v>1735</v>
      </c>
      <c r="W344" s="368">
        <v>50</v>
      </c>
      <c r="X344" s="368">
        <v>21600</v>
      </c>
      <c r="Z344" s="368">
        <v>3380</v>
      </c>
    </row>
    <row r="345" spans="21:26">
      <c r="U345" s="368">
        <v>339</v>
      </c>
      <c r="V345" s="368">
        <v>1740</v>
      </c>
      <c r="W345" s="368">
        <v>50</v>
      </c>
      <c r="X345" s="368">
        <v>21600</v>
      </c>
      <c r="Z345" s="368">
        <v>3390</v>
      </c>
    </row>
    <row r="346" spans="21:26">
      <c r="U346" s="368">
        <v>340</v>
      </c>
      <c r="V346" s="368">
        <v>1745</v>
      </c>
      <c r="W346" s="368">
        <v>50</v>
      </c>
      <c r="X346" s="368">
        <v>21600</v>
      </c>
      <c r="Z346" s="368">
        <v>3400</v>
      </c>
    </row>
    <row r="347" spans="21:26">
      <c r="U347" s="368">
        <v>341</v>
      </c>
      <c r="V347" s="368">
        <v>1750</v>
      </c>
      <c r="W347" s="368">
        <v>50</v>
      </c>
      <c r="X347" s="368">
        <v>21600</v>
      </c>
      <c r="Z347" s="368">
        <v>3410</v>
      </c>
    </row>
    <row r="348" spans="21:26">
      <c r="U348" s="368">
        <v>342</v>
      </c>
      <c r="V348" s="368">
        <v>1755</v>
      </c>
      <c r="W348" s="368">
        <v>50</v>
      </c>
      <c r="X348" s="368">
        <v>21600</v>
      </c>
      <c r="Z348" s="368">
        <v>3420</v>
      </c>
    </row>
    <row r="349" spans="21:26">
      <c r="U349" s="368">
        <v>343</v>
      </c>
      <c r="V349" s="368">
        <v>1760</v>
      </c>
      <c r="W349" s="368">
        <v>50</v>
      </c>
      <c r="X349" s="368">
        <v>21600</v>
      </c>
      <c r="Z349" s="368">
        <v>3430</v>
      </c>
    </row>
    <row r="350" spans="21:26">
      <c r="U350" s="368">
        <v>344</v>
      </c>
      <c r="V350" s="368">
        <v>1765</v>
      </c>
      <c r="W350" s="368">
        <v>50</v>
      </c>
      <c r="X350" s="368">
        <v>21600</v>
      </c>
      <c r="Z350" s="368">
        <v>3440</v>
      </c>
    </row>
    <row r="351" spans="21:26">
      <c r="U351" s="368">
        <v>345</v>
      </c>
      <c r="V351" s="368">
        <v>1770</v>
      </c>
      <c r="W351" s="368">
        <v>50</v>
      </c>
      <c r="X351" s="368">
        <v>21600</v>
      </c>
      <c r="Z351" s="368">
        <v>3450</v>
      </c>
    </row>
    <row r="352" spans="21:26">
      <c r="U352" s="368">
        <v>346</v>
      </c>
      <c r="V352" s="368">
        <v>1775</v>
      </c>
      <c r="W352" s="368">
        <v>50</v>
      </c>
      <c r="X352" s="368">
        <v>21600</v>
      </c>
      <c r="Z352" s="368">
        <v>3460</v>
      </c>
    </row>
    <row r="353" spans="21:26">
      <c r="U353" s="368">
        <v>347</v>
      </c>
      <c r="V353" s="368">
        <v>1780</v>
      </c>
      <c r="W353" s="368">
        <v>50</v>
      </c>
      <c r="X353" s="368">
        <v>21600</v>
      </c>
      <c r="Z353" s="368">
        <v>3470</v>
      </c>
    </row>
    <row r="354" spans="21:26">
      <c r="U354" s="368">
        <v>348</v>
      </c>
      <c r="V354" s="368">
        <v>1785</v>
      </c>
      <c r="W354" s="368">
        <v>50</v>
      </c>
      <c r="X354" s="368">
        <v>21600</v>
      </c>
      <c r="Z354" s="368">
        <v>3480</v>
      </c>
    </row>
    <row r="355" spans="21:26">
      <c r="U355" s="368">
        <v>349</v>
      </c>
      <c r="V355" s="368">
        <v>1790</v>
      </c>
      <c r="W355" s="368">
        <v>50</v>
      </c>
      <c r="X355" s="368">
        <v>21600</v>
      </c>
      <c r="Z355" s="368">
        <v>3490</v>
      </c>
    </row>
    <row r="356" spans="21:26">
      <c r="U356" s="368">
        <v>350</v>
      </c>
      <c r="V356" s="368">
        <v>1795</v>
      </c>
      <c r="W356" s="368">
        <v>50</v>
      </c>
      <c r="X356" s="368">
        <v>21600</v>
      </c>
      <c r="Z356" s="368">
        <v>3500</v>
      </c>
    </row>
    <row r="357" spans="21:26">
      <c r="U357" s="368">
        <v>351</v>
      </c>
      <c r="V357" s="368">
        <v>1800</v>
      </c>
      <c r="W357" s="368">
        <v>50</v>
      </c>
      <c r="X357" s="368">
        <v>21600</v>
      </c>
      <c r="Z357" s="368">
        <v>3510</v>
      </c>
    </row>
    <row r="358" spans="21:26">
      <c r="U358" s="368">
        <v>352</v>
      </c>
      <c r="V358" s="368">
        <v>1805</v>
      </c>
      <c r="W358" s="368">
        <v>50</v>
      </c>
      <c r="X358" s="368">
        <v>21600</v>
      </c>
      <c r="Z358" s="368">
        <v>3520</v>
      </c>
    </row>
    <row r="359" spans="21:26">
      <c r="U359" s="368">
        <v>353</v>
      </c>
      <c r="V359" s="368">
        <v>1810</v>
      </c>
      <c r="W359" s="368">
        <v>50</v>
      </c>
      <c r="X359" s="368">
        <v>21600</v>
      </c>
      <c r="Z359" s="368">
        <v>3530</v>
      </c>
    </row>
    <row r="360" spans="21:26">
      <c r="U360" s="368">
        <v>354</v>
      </c>
      <c r="V360" s="368">
        <v>1815</v>
      </c>
      <c r="W360" s="368">
        <v>50</v>
      </c>
      <c r="X360" s="368">
        <v>21600</v>
      </c>
      <c r="Z360" s="368">
        <v>3540</v>
      </c>
    </row>
    <row r="361" spans="21:26">
      <c r="U361" s="368">
        <v>355</v>
      </c>
      <c r="V361" s="368">
        <v>1820</v>
      </c>
      <c r="W361" s="368">
        <v>50</v>
      </c>
      <c r="X361" s="368">
        <v>21600</v>
      </c>
      <c r="Z361" s="368">
        <v>3550</v>
      </c>
    </row>
    <row r="362" spans="21:26">
      <c r="U362" s="368">
        <v>356</v>
      </c>
      <c r="V362" s="368">
        <v>1825</v>
      </c>
      <c r="W362" s="368">
        <v>50</v>
      </c>
      <c r="X362" s="368">
        <v>21600</v>
      </c>
      <c r="Z362" s="368">
        <v>3560</v>
      </c>
    </row>
    <row r="363" spans="21:26">
      <c r="U363" s="368">
        <v>357</v>
      </c>
      <c r="V363" s="368">
        <v>1830</v>
      </c>
      <c r="W363" s="368">
        <v>50</v>
      </c>
      <c r="X363" s="368">
        <v>21600</v>
      </c>
      <c r="Z363" s="368">
        <v>3570</v>
      </c>
    </row>
    <row r="364" spans="21:26">
      <c r="U364" s="368">
        <v>358</v>
      </c>
      <c r="V364" s="368">
        <v>1835</v>
      </c>
      <c r="W364" s="368">
        <v>50</v>
      </c>
      <c r="X364" s="368">
        <v>21600</v>
      </c>
      <c r="Z364" s="368">
        <v>3580</v>
      </c>
    </row>
    <row r="365" spans="21:26">
      <c r="U365" s="368">
        <v>359</v>
      </c>
      <c r="V365" s="368">
        <v>1840</v>
      </c>
      <c r="W365" s="368">
        <v>50</v>
      </c>
      <c r="X365" s="368">
        <v>21600</v>
      </c>
      <c r="Z365" s="368">
        <v>3590</v>
      </c>
    </row>
    <row r="366" spans="21:26">
      <c r="U366" s="368">
        <v>360</v>
      </c>
      <c r="V366" s="368">
        <v>1845</v>
      </c>
      <c r="W366" s="368">
        <v>50</v>
      </c>
      <c r="X366" s="368">
        <v>21600</v>
      </c>
      <c r="Z366" s="368">
        <v>3600</v>
      </c>
    </row>
    <row r="367" spans="21:26">
      <c r="U367" s="368">
        <v>361</v>
      </c>
      <c r="V367" s="368">
        <v>1850</v>
      </c>
      <c r="W367" s="368">
        <v>50</v>
      </c>
      <c r="X367" s="368">
        <v>21600</v>
      </c>
      <c r="Z367" s="368">
        <v>3610</v>
      </c>
    </row>
    <row r="368" spans="21:26">
      <c r="U368" s="368">
        <v>362</v>
      </c>
      <c r="V368" s="368">
        <v>1855</v>
      </c>
      <c r="W368" s="368">
        <v>50</v>
      </c>
      <c r="X368" s="368">
        <v>21600</v>
      </c>
      <c r="Z368" s="368">
        <v>3620</v>
      </c>
    </row>
    <row r="369" spans="21:26">
      <c r="U369" s="368">
        <v>363</v>
      </c>
      <c r="V369" s="368">
        <v>1860</v>
      </c>
      <c r="W369" s="368">
        <v>50</v>
      </c>
      <c r="X369" s="368">
        <v>21600</v>
      </c>
      <c r="Z369" s="368">
        <v>3630</v>
      </c>
    </row>
    <row r="370" spans="21:26">
      <c r="U370" s="368">
        <v>364</v>
      </c>
      <c r="V370" s="368">
        <v>1865</v>
      </c>
      <c r="W370" s="368">
        <v>50</v>
      </c>
      <c r="X370" s="368">
        <v>21600</v>
      </c>
      <c r="Z370" s="368">
        <v>3640</v>
      </c>
    </row>
    <row r="371" spans="21:26">
      <c r="U371" s="368">
        <v>365</v>
      </c>
      <c r="V371" s="368">
        <v>1870</v>
      </c>
      <c r="W371" s="368">
        <v>50</v>
      </c>
      <c r="X371" s="368">
        <v>21600</v>
      </c>
      <c r="Z371" s="368">
        <v>3650</v>
      </c>
    </row>
    <row r="372" spans="21:26">
      <c r="U372" s="368">
        <v>366</v>
      </c>
      <c r="V372" s="368">
        <v>1875</v>
      </c>
      <c r="W372" s="368">
        <v>50</v>
      </c>
      <c r="X372" s="368">
        <v>21600</v>
      </c>
      <c r="Z372" s="368">
        <v>3660</v>
      </c>
    </row>
    <row r="373" spans="21:26">
      <c r="U373" s="368">
        <v>367</v>
      </c>
      <c r="V373" s="368">
        <v>1880</v>
      </c>
      <c r="W373" s="368">
        <v>50</v>
      </c>
      <c r="X373" s="368">
        <v>21600</v>
      </c>
      <c r="Z373" s="368">
        <v>3670</v>
      </c>
    </row>
    <row r="374" spans="21:26">
      <c r="U374" s="368">
        <v>368</v>
      </c>
      <c r="V374" s="368">
        <v>1885</v>
      </c>
      <c r="W374" s="368">
        <v>50</v>
      </c>
      <c r="X374" s="368">
        <v>21600</v>
      </c>
      <c r="Z374" s="368">
        <v>3680</v>
      </c>
    </row>
    <row r="375" spans="21:26">
      <c r="U375" s="368">
        <v>369</v>
      </c>
      <c r="V375" s="368">
        <v>1890</v>
      </c>
      <c r="W375" s="368">
        <v>50</v>
      </c>
      <c r="X375" s="368">
        <v>21600</v>
      </c>
      <c r="Z375" s="368">
        <v>3690</v>
      </c>
    </row>
    <row r="376" spans="21:26">
      <c r="U376" s="368">
        <v>370</v>
      </c>
      <c r="V376" s="368">
        <v>1895</v>
      </c>
      <c r="W376" s="368">
        <v>50</v>
      </c>
      <c r="X376" s="368">
        <v>21600</v>
      </c>
      <c r="Z376" s="368">
        <v>3700</v>
      </c>
    </row>
    <row r="377" spans="21:26">
      <c r="U377" s="368">
        <v>371</v>
      </c>
      <c r="V377" s="368">
        <v>1900</v>
      </c>
      <c r="W377" s="368">
        <v>50</v>
      </c>
      <c r="X377" s="368">
        <v>21600</v>
      </c>
      <c r="Z377" s="368">
        <v>3710</v>
      </c>
    </row>
    <row r="378" spans="21:26">
      <c r="U378" s="368">
        <v>372</v>
      </c>
      <c r="V378" s="368">
        <v>1905</v>
      </c>
      <c r="W378" s="368">
        <v>50</v>
      </c>
      <c r="X378" s="368">
        <v>21600</v>
      </c>
      <c r="Z378" s="368">
        <v>3720</v>
      </c>
    </row>
    <row r="379" spans="21:26">
      <c r="U379" s="368">
        <v>373</v>
      </c>
      <c r="V379" s="368">
        <v>1910</v>
      </c>
      <c r="W379" s="368">
        <v>50</v>
      </c>
      <c r="X379" s="368">
        <v>21600</v>
      </c>
      <c r="Z379" s="368">
        <v>3730</v>
      </c>
    </row>
    <row r="380" spans="21:26">
      <c r="U380" s="368">
        <v>374</v>
      </c>
      <c r="V380" s="368">
        <v>1915</v>
      </c>
      <c r="W380" s="368">
        <v>50</v>
      </c>
      <c r="X380" s="368">
        <v>21600</v>
      </c>
      <c r="Z380" s="368">
        <v>3740</v>
      </c>
    </row>
    <row r="381" spans="21:26">
      <c r="U381" s="368">
        <v>375</v>
      </c>
      <c r="V381" s="368">
        <v>1920</v>
      </c>
      <c r="W381" s="368">
        <v>50</v>
      </c>
      <c r="X381" s="368">
        <v>21600</v>
      </c>
      <c r="Z381" s="368">
        <v>3750</v>
      </c>
    </row>
    <row r="382" spans="21:26">
      <c r="U382" s="368">
        <v>376</v>
      </c>
      <c r="V382" s="368">
        <v>1925</v>
      </c>
      <c r="W382" s="368">
        <v>50</v>
      </c>
      <c r="X382" s="368">
        <v>21600</v>
      </c>
      <c r="Z382" s="368">
        <v>3760</v>
      </c>
    </row>
    <row r="383" spans="21:26">
      <c r="U383" s="368">
        <v>377</v>
      </c>
      <c r="V383" s="368">
        <v>1930</v>
      </c>
      <c r="W383" s="368">
        <v>50</v>
      </c>
      <c r="X383" s="368">
        <v>21600</v>
      </c>
      <c r="Z383" s="368">
        <v>3770</v>
      </c>
    </row>
    <row r="384" spans="21:26">
      <c r="U384" s="368">
        <v>378</v>
      </c>
      <c r="V384" s="368">
        <v>1935</v>
      </c>
      <c r="W384" s="368">
        <v>50</v>
      </c>
      <c r="X384" s="368">
        <v>21600</v>
      </c>
      <c r="Z384" s="368">
        <v>3780</v>
      </c>
    </row>
    <row r="385" spans="21:26">
      <c r="U385" s="368">
        <v>379</v>
      </c>
      <c r="V385" s="368">
        <v>1940</v>
      </c>
      <c r="W385" s="368">
        <v>50</v>
      </c>
      <c r="X385" s="368">
        <v>21600</v>
      </c>
      <c r="Z385" s="368">
        <v>3790</v>
      </c>
    </row>
    <row r="386" spans="21:26">
      <c r="U386" s="368">
        <v>380</v>
      </c>
      <c r="V386" s="368">
        <v>1945</v>
      </c>
      <c r="W386" s="368">
        <v>50</v>
      </c>
      <c r="X386" s="368">
        <v>21600</v>
      </c>
      <c r="Z386" s="368">
        <v>3800</v>
      </c>
    </row>
    <row r="387" spans="21:26">
      <c r="U387" s="368">
        <v>381</v>
      </c>
      <c r="V387" s="368">
        <v>1950</v>
      </c>
      <c r="W387" s="368">
        <v>50</v>
      </c>
      <c r="X387" s="368">
        <v>21600</v>
      </c>
      <c r="Z387" s="368">
        <v>3810</v>
      </c>
    </row>
    <row r="388" spans="21:26">
      <c r="U388" s="368">
        <v>382</v>
      </c>
      <c r="V388" s="368">
        <v>1955</v>
      </c>
      <c r="W388" s="368">
        <v>50</v>
      </c>
      <c r="X388" s="368">
        <v>21600</v>
      </c>
      <c r="Z388" s="368">
        <v>3820</v>
      </c>
    </row>
    <row r="389" spans="21:26">
      <c r="U389" s="368">
        <v>383</v>
      </c>
      <c r="V389" s="368">
        <v>1960</v>
      </c>
      <c r="W389" s="368">
        <v>50</v>
      </c>
      <c r="X389" s="368">
        <v>21600</v>
      </c>
      <c r="Z389" s="368">
        <v>3830</v>
      </c>
    </row>
    <row r="390" spans="21:26">
      <c r="U390" s="368">
        <v>384</v>
      </c>
      <c r="V390" s="368">
        <v>1965</v>
      </c>
      <c r="W390" s="368">
        <v>50</v>
      </c>
      <c r="X390" s="368">
        <v>21600</v>
      </c>
      <c r="Z390" s="368">
        <v>3840</v>
      </c>
    </row>
    <row r="391" spans="21:26">
      <c r="U391" s="368">
        <v>385</v>
      </c>
      <c r="V391" s="368">
        <v>1970</v>
      </c>
      <c r="W391" s="368">
        <v>50</v>
      </c>
      <c r="X391" s="368">
        <v>21600</v>
      </c>
      <c r="Z391" s="368">
        <v>3850</v>
      </c>
    </row>
    <row r="392" spans="21:26">
      <c r="U392" s="368">
        <v>386</v>
      </c>
      <c r="V392" s="368">
        <v>1975</v>
      </c>
      <c r="W392" s="368">
        <v>50</v>
      </c>
      <c r="X392" s="368">
        <v>21600</v>
      </c>
      <c r="Z392" s="368">
        <v>3860</v>
      </c>
    </row>
    <row r="393" spans="21:26">
      <c r="U393" s="368">
        <v>387</v>
      </c>
      <c r="V393" s="368">
        <v>1980</v>
      </c>
      <c r="W393" s="368">
        <v>50</v>
      </c>
      <c r="X393" s="368">
        <v>21600</v>
      </c>
      <c r="Z393" s="368">
        <v>3870</v>
      </c>
    </row>
    <row r="394" spans="21:26">
      <c r="U394" s="368">
        <v>388</v>
      </c>
      <c r="V394" s="368">
        <v>1985</v>
      </c>
      <c r="W394" s="368">
        <v>50</v>
      </c>
      <c r="X394" s="368">
        <v>21600</v>
      </c>
      <c r="Z394" s="368">
        <v>3880</v>
      </c>
    </row>
    <row r="395" spans="21:26">
      <c r="U395" s="368">
        <v>389</v>
      </c>
      <c r="V395" s="368">
        <v>1990</v>
      </c>
      <c r="W395" s="368">
        <v>50</v>
      </c>
      <c r="X395" s="368">
        <v>21600</v>
      </c>
      <c r="Z395" s="368">
        <v>3890</v>
      </c>
    </row>
    <row r="396" spans="21:26">
      <c r="U396" s="368">
        <v>390</v>
      </c>
      <c r="V396" s="368">
        <v>1995</v>
      </c>
      <c r="W396" s="368">
        <v>50</v>
      </c>
      <c r="X396" s="368">
        <v>21600</v>
      </c>
      <c r="Z396" s="368">
        <v>3900</v>
      </c>
    </row>
    <row r="397" spans="21:26">
      <c r="U397" s="368">
        <v>391</v>
      </c>
      <c r="V397" s="368">
        <v>2000</v>
      </c>
      <c r="W397" s="368">
        <v>50</v>
      </c>
      <c r="X397" s="368">
        <v>21600</v>
      </c>
      <c r="Z397" s="368">
        <v>3910</v>
      </c>
    </row>
  </sheetData>
  <phoneticPr fontId="1" type="noConversion"/>
  <conditionalFormatting sqref="L42:L51 L58 L60 L56 L67:L68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{9AA343E2-82A2-472F-A6AF-479585698441}</x14:id>
        </ext>
      </extLst>
    </cfRule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{AC03E318-2B57-49D3-9397-6BB149246897}</x14:id>
        </ext>
      </extLst>
    </cfRule>
  </conditionalFormatting>
  <conditionalFormatting sqref="O74:O78 Q4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{633DE206-4FA6-45BC-8C14-719F952CB867}</x14:id>
        </ext>
      </extLst>
    </cfRule>
  </conditionalFormatting>
  <conditionalFormatting sqref="O75:O78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{AD03FDDB-C3F6-4A9C-880D-A7CACA5E4D61}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A343E2-82A2-472F-A6AF-479585698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03E318-2B57-49D3-9397-6BB1492468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 L58 L60 L56 L67:L68</xm:sqref>
        </x14:conditionalFormatting>
        <x14:conditionalFormatting xmlns:xm="http://schemas.microsoft.com/office/excel/2006/main">
          <x14:cfRule type="dataBar" id="{633DE206-4FA6-45BC-8C14-719F952CB8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O74:O78 Q45</xm:sqref>
        </x14:conditionalFormatting>
        <x14:conditionalFormatting xmlns:xm="http://schemas.microsoft.com/office/excel/2006/main">
          <x14:cfRule type="dataBar" id="{AD03FDDB-C3F6-4A9C-880D-A7CACA5E4D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O75:O78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21</vt:i4>
      </vt:variant>
      <vt:variant>
        <vt:lpstr>이름 지정된 범위</vt:lpstr>
      </vt:variant>
      <vt:variant>
        <vt:i4>1</vt:i4>
      </vt:variant>
    </vt:vector>
  </HeadingPairs>
  <TitlesOfParts>
    <vt:vector size="22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나무</vt:lpstr>
      <vt:lpstr>사흉수</vt:lpstr>
      <vt:lpstr>정기이벤트(서빙고)</vt:lpstr>
      <vt:lpstr>정기이벤트(감사제)</vt:lpstr>
      <vt:lpstr>정기이벤트(할로윈)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겨레 안</cp:lastModifiedBy>
  <dcterms:created xsi:type="dcterms:W3CDTF">2023-11-15T07:58:53Z</dcterms:created>
  <dcterms:modified xsi:type="dcterms:W3CDTF">2025-10-29T11:24:26Z</dcterms:modified>
</cp:coreProperties>
</file>