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nbv6\Desktop\BM\"/>
    </mc:Choice>
  </mc:AlternateContent>
  <xr:revisionPtr revIDLastSave="0" documentId="13_ncr:1_{F09FC348-A090-4731-9A81-8A3FB10150EC}" xr6:coauthVersionLast="47" xr6:coauthVersionMax="47" xr10:uidLastSave="{00000000-0000-0000-0000-000000000000}"/>
  <bookViews>
    <workbookView xWindow="-120" yWindow="-120" windowWidth="38640" windowHeight="21120" activeTab="1" xr2:uid="{392C83F7-62C7-494A-8A61-050AF5CF3C50}"/>
  </bookViews>
  <sheets>
    <sheet name="재화 기준" sheetId="2" r:id="rId1"/>
    <sheet name="상품 구성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6" i="1" l="1"/>
  <c r="G167" i="1"/>
  <c r="G165" i="1"/>
  <c r="G142" i="1"/>
  <c r="G143" i="1"/>
  <c r="G141" i="1"/>
  <c r="G170" i="1"/>
  <c r="G169" i="1"/>
  <c r="G168" i="1"/>
  <c r="G146" i="1"/>
  <c r="G145" i="1"/>
  <c r="G144" i="1"/>
  <c r="J455" i="1"/>
  <c r="I455" i="1"/>
  <c r="L8" i="1"/>
  <c r="K8" i="1"/>
  <c r="K455" i="1" l="1"/>
  <c r="L455" i="1" s="1"/>
  <c r="G123" i="1"/>
  <c r="G124" i="1"/>
  <c r="G125" i="1"/>
  <c r="K125" i="1" s="1"/>
  <c r="G126" i="1"/>
  <c r="J126" i="1" s="1"/>
  <c r="G127" i="1"/>
  <c r="J127" i="1" s="1"/>
  <c r="G128" i="1"/>
  <c r="I124" i="1"/>
  <c r="I125" i="1"/>
  <c r="I126" i="1"/>
  <c r="I127" i="1"/>
  <c r="I128" i="1"/>
  <c r="J128" i="1"/>
  <c r="J124" i="1"/>
  <c r="J123" i="1"/>
  <c r="I123" i="1"/>
  <c r="G131" i="1"/>
  <c r="K128" i="1" l="1"/>
  <c r="L128" i="1" s="1"/>
  <c r="K127" i="1"/>
  <c r="L127" i="1" s="1"/>
  <c r="K124" i="1"/>
  <c r="K126" i="1"/>
  <c r="J125" i="1"/>
  <c r="K123" i="1"/>
  <c r="G408" i="1" l="1"/>
  <c r="G409" i="1"/>
  <c r="G410" i="1"/>
  <c r="G411" i="1"/>
  <c r="G412" i="1"/>
  <c r="J412" i="1" s="1"/>
  <c r="G413" i="1"/>
  <c r="J413" i="1" s="1"/>
  <c r="G414" i="1"/>
  <c r="J414" i="1" s="1"/>
  <c r="G415" i="1"/>
  <c r="J415" i="1" s="1"/>
  <c r="G407" i="1"/>
  <c r="J407" i="1" s="1"/>
  <c r="I365" i="1"/>
  <c r="I366" i="1"/>
  <c r="I367" i="1"/>
  <c r="I368" i="1"/>
  <c r="I369" i="1"/>
  <c r="I370" i="1"/>
  <c r="I371" i="1"/>
  <c r="I372" i="1"/>
  <c r="I373" i="1"/>
  <c r="I374" i="1"/>
  <c r="I291" i="1"/>
  <c r="I292" i="1"/>
  <c r="I293" i="1"/>
  <c r="I294" i="1"/>
  <c r="I295" i="1"/>
  <c r="I296" i="1"/>
  <c r="I297" i="1"/>
  <c r="I29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183" i="1"/>
  <c r="I184" i="1"/>
  <c r="I185" i="1"/>
  <c r="I186" i="1"/>
  <c r="I187" i="1"/>
  <c r="I188" i="1"/>
  <c r="I189" i="1"/>
  <c r="I190" i="1"/>
  <c r="I191" i="1"/>
  <c r="I192" i="1"/>
  <c r="I103" i="1"/>
  <c r="I104" i="1"/>
  <c r="I105" i="1"/>
  <c r="I106" i="1"/>
  <c r="I107" i="1"/>
  <c r="I6" i="1"/>
  <c r="I7" i="1"/>
  <c r="I8" i="1"/>
  <c r="I9" i="1"/>
  <c r="I10" i="1"/>
  <c r="I65" i="1"/>
  <c r="I66" i="1"/>
  <c r="I67" i="1"/>
  <c r="I68" i="1"/>
  <c r="I69" i="1"/>
  <c r="I20" i="1"/>
  <c r="I21" i="1"/>
  <c r="I22" i="1"/>
  <c r="I23" i="1"/>
  <c r="I24" i="1"/>
  <c r="I25" i="1"/>
  <c r="I13" i="1"/>
  <c r="I14" i="1"/>
  <c r="I15" i="1"/>
  <c r="I16" i="1"/>
  <c r="I17" i="1"/>
  <c r="I426" i="1"/>
  <c r="I427" i="1"/>
  <c r="I428" i="1"/>
  <c r="I429" i="1"/>
  <c r="I430" i="1"/>
  <c r="I431" i="1"/>
  <c r="I432" i="1"/>
  <c r="I433" i="1"/>
  <c r="I434" i="1"/>
  <c r="I435" i="1"/>
  <c r="I425" i="1"/>
  <c r="I424" i="1"/>
  <c r="I423" i="1"/>
  <c r="I422" i="1"/>
  <c r="I421" i="1"/>
  <c r="I420" i="1"/>
  <c r="I419" i="1"/>
  <c r="I418" i="1"/>
  <c r="I417" i="1"/>
  <c r="I414" i="1"/>
  <c r="I415" i="1"/>
  <c r="I413" i="1"/>
  <c r="I412" i="1"/>
  <c r="I411" i="1"/>
  <c r="I410" i="1"/>
  <c r="I409" i="1"/>
  <c r="I408" i="1"/>
  <c r="I407" i="1"/>
  <c r="I404" i="1"/>
  <c r="I405" i="1"/>
  <c r="I403" i="1"/>
  <c r="I402" i="1"/>
  <c r="I401" i="1"/>
  <c r="I400" i="1"/>
  <c r="I399" i="1"/>
  <c r="I398" i="1"/>
  <c r="I397" i="1"/>
  <c r="I396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26" i="1"/>
  <c r="I325" i="1"/>
  <c r="I324" i="1"/>
  <c r="I323" i="1"/>
  <c r="I322" i="1"/>
  <c r="I321" i="1"/>
  <c r="I320" i="1"/>
  <c r="I319" i="1"/>
  <c r="I317" i="1"/>
  <c r="I316" i="1"/>
  <c r="I315" i="1"/>
  <c r="I314" i="1"/>
  <c r="I313" i="1"/>
  <c r="I312" i="1"/>
  <c r="I311" i="1"/>
  <c r="I310" i="1"/>
  <c r="I307" i="1"/>
  <c r="I306" i="1"/>
  <c r="I305" i="1"/>
  <c r="I304" i="1"/>
  <c r="I303" i="1"/>
  <c r="I302" i="1"/>
  <c r="I301" i="1"/>
  <c r="I300" i="1"/>
  <c r="I262" i="1"/>
  <c r="I257" i="1"/>
  <c r="I253" i="1"/>
  <c r="I250" i="1"/>
  <c r="I248" i="1"/>
  <c r="I249" i="1"/>
  <c r="I247" i="1"/>
  <c r="I246" i="1"/>
  <c r="I245" i="1"/>
  <c r="I244" i="1"/>
  <c r="I243" i="1"/>
  <c r="I242" i="1"/>
  <c r="I241" i="1"/>
  <c r="I235" i="1"/>
  <c r="I236" i="1"/>
  <c r="I237" i="1"/>
  <c r="I238" i="1"/>
  <c r="I239" i="1"/>
  <c r="I234" i="1"/>
  <c r="I233" i="1"/>
  <c r="I232" i="1"/>
  <c r="I231" i="1"/>
  <c r="I230" i="1"/>
  <c r="I229" i="1"/>
  <c r="I228" i="1"/>
  <c r="I227" i="1"/>
  <c r="I226" i="1"/>
  <c r="I225" i="1"/>
  <c r="I213" i="1"/>
  <c r="I212" i="1"/>
  <c r="I211" i="1"/>
  <c r="I210" i="1"/>
  <c r="I209" i="1"/>
  <c r="I208" i="1"/>
  <c r="I207" i="1"/>
  <c r="I206" i="1"/>
  <c r="I205" i="1"/>
  <c r="I204" i="1"/>
  <c r="I179" i="1"/>
  <c r="I180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21" i="1"/>
  <c r="I120" i="1"/>
  <c r="I119" i="1"/>
  <c r="I118" i="1"/>
  <c r="I117" i="1"/>
  <c r="I113" i="1"/>
  <c r="I112" i="1"/>
  <c r="I111" i="1"/>
  <c r="I110" i="1"/>
  <c r="I109" i="1"/>
  <c r="I100" i="1"/>
  <c r="I99" i="1"/>
  <c r="I98" i="1"/>
  <c r="I97" i="1"/>
  <c r="I96" i="1"/>
  <c r="I94" i="1"/>
  <c r="I93" i="1"/>
  <c r="I92" i="1"/>
  <c r="I91" i="1"/>
  <c r="I90" i="1"/>
  <c r="I88" i="1"/>
  <c r="I87" i="1"/>
  <c r="I86" i="1"/>
  <c r="I85" i="1"/>
  <c r="I84" i="1"/>
  <c r="I81" i="1"/>
  <c r="I80" i="1"/>
  <c r="I79" i="1"/>
  <c r="I78" i="1"/>
  <c r="I77" i="1"/>
  <c r="I75" i="1"/>
  <c r="I74" i="1"/>
  <c r="I73" i="1"/>
  <c r="I72" i="1"/>
  <c r="I71" i="1"/>
  <c r="I62" i="1"/>
  <c r="I61" i="1"/>
  <c r="I60" i="1"/>
  <c r="I59" i="1"/>
  <c r="I58" i="1"/>
  <c r="I56" i="1"/>
  <c r="I55" i="1"/>
  <c r="I54" i="1"/>
  <c r="I53" i="1"/>
  <c r="I52" i="1"/>
  <c r="I50" i="1"/>
  <c r="I49" i="1"/>
  <c r="I48" i="1"/>
  <c r="I47" i="1"/>
  <c r="I46" i="1"/>
  <c r="I41" i="1"/>
  <c r="I42" i="1"/>
  <c r="I43" i="1"/>
  <c r="I44" i="1"/>
  <c r="I40" i="1"/>
  <c r="I34" i="1"/>
  <c r="I35" i="1"/>
  <c r="I36" i="1"/>
  <c r="I37" i="1"/>
  <c r="I33" i="1"/>
  <c r="I28" i="1"/>
  <c r="I29" i="1"/>
  <c r="I30" i="1"/>
  <c r="I31" i="1"/>
  <c r="I27" i="1"/>
  <c r="K376" i="1"/>
  <c r="J379" i="1"/>
  <c r="K384" i="1"/>
  <c r="J382" i="1"/>
  <c r="G279" i="1"/>
  <c r="G277" i="1"/>
  <c r="J277" i="1" s="1"/>
  <c r="G271" i="1"/>
  <c r="J271" i="1" s="1"/>
  <c r="G270" i="1"/>
  <c r="K270" i="1" s="1"/>
  <c r="G269" i="1"/>
  <c r="J269" i="1" s="1"/>
  <c r="G242" i="1"/>
  <c r="J242" i="1" s="1"/>
  <c r="G243" i="1"/>
  <c r="K243" i="1" s="1"/>
  <c r="G244" i="1"/>
  <c r="G245" i="1"/>
  <c r="J245" i="1" s="1"/>
  <c r="G246" i="1"/>
  <c r="J246" i="1" s="1"/>
  <c r="G247" i="1"/>
  <c r="G248" i="1"/>
  <c r="G249" i="1"/>
  <c r="G250" i="1"/>
  <c r="G241" i="1"/>
  <c r="G226" i="1"/>
  <c r="J226" i="1" s="1"/>
  <c r="G227" i="1"/>
  <c r="J227" i="1" s="1"/>
  <c r="G228" i="1"/>
  <c r="G229" i="1"/>
  <c r="J229" i="1" s="1"/>
  <c r="G230" i="1"/>
  <c r="J230" i="1" s="1"/>
  <c r="G231" i="1"/>
  <c r="G232" i="1"/>
  <c r="J232" i="1" s="1"/>
  <c r="G233" i="1"/>
  <c r="J233" i="1" s="1"/>
  <c r="G234" i="1"/>
  <c r="G235" i="1"/>
  <c r="J235" i="1" s="1"/>
  <c r="G236" i="1"/>
  <c r="J236" i="1" s="1"/>
  <c r="G237" i="1"/>
  <c r="G238" i="1"/>
  <c r="J238" i="1" s="1"/>
  <c r="G239" i="1"/>
  <c r="J239" i="1" s="1"/>
  <c r="G225" i="1"/>
  <c r="G205" i="1"/>
  <c r="J205" i="1" s="1"/>
  <c r="G206" i="1"/>
  <c r="J206" i="1" s="1"/>
  <c r="G207" i="1"/>
  <c r="J207" i="1" s="1"/>
  <c r="G208" i="1"/>
  <c r="J208" i="1" s="1"/>
  <c r="G209" i="1"/>
  <c r="K209" i="1" s="1"/>
  <c r="G210" i="1"/>
  <c r="J210" i="1" s="1"/>
  <c r="G211" i="1"/>
  <c r="K211" i="1" s="1"/>
  <c r="G212" i="1"/>
  <c r="K212" i="1" s="1"/>
  <c r="G213" i="1"/>
  <c r="J213" i="1" s="1"/>
  <c r="G214" i="1"/>
  <c r="K214" i="1" s="1"/>
  <c r="G215" i="1"/>
  <c r="J215" i="1" s="1"/>
  <c r="G216" i="1"/>
  <c r="K216" i="1" s="1"/>
  <c r="G217" i="1"/>
  <c r="K217" i="1" s="1"/>
  <c r="G218" i="1"/>
  <c r="K218" i="1" s="1"/>
  <c r="G219" i="1"/>
  <c r="K219" i="1" s="1"/>
  <c r="G220" i="1"/>
  <c r="K220" i="1" s="1"/>
  <c r="G221" i="1"/>
  <c r="K221" i="1" s="1"/>
  <c r="G222" i="1"/>
  <c r="J222" i="1" s="1"/>
  <c r="G223" i="1"/>
  <c r="K223" i="1" s="1"/>
  <c r="G204" i="1"/>
  <c r="J204" i="1" s="1"/>
  <c r="G184" i="1"/>
  <c r="J184" i="1" s="1"/>
  <c r="G185" i="1"/>
  <c r="G186" i="1"/>
  <c r="J186" i="1" s="1"/>
  <c r="G187" i="1"/>
  <c r="J187" i="1" s="1"/>
  <c r="G188" i="1"/>
  <c r="G189" i="1"/>
  <c r="J189" i="1" s="1"/>
  <c r="G190" i="1"/>
  <c r="J190" i="1" s="1"/>
  <c r="G191" i="1"/>
  <c r="G192" i="1"/>
  <c r="J192" i="1" s="1"/>
  <c r="G193" i="1"/>
  <c r="J193" i="1" s="1"/>
  <c r="G194" i="1"/>
  <c r="G195" i="1"/>
  <c r="J195" i="1" s="1"/>
  <c r="G196" i="1"/>
  <c r="K196" i="1" s="1"/>
  <c r="G197" i="1"/>
  <c r="G198" i="1"/>
  <c r="J198" i="1" s="1"/>
  <c r="G199" i="1"/>
  <c r="J199" i="1" s="1"/>
  <c r="G200" i="1"/>
  <c r="G201" i="1"/>
  <c r="J201" i="1" s="1"/>
  <c r="G202" i="1"/>
  <c r="J202" i="1" s="1"/>
  <c r="G183" i="1"/>
  <c r="J183" i="1" s="1"/>
  <c r="C226" i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G2" i="1"/>
  <c r="J2" i="1" s="1"/>
  <c r="P4" i="1"/>
  <c r="G5" i="1"/>
  <c r="J5" i="1" s="1"/>
  <c r="G6" i="1"/>
  <c r="P6" i="1"/>
  <c r="G7" i="1"/>
  <c r="K7" i="1" s="1"/>
  <c r="P7" i="1"/>
  <c r="G8" i="1"/>
  <c r="J8" i="1" s="1"/>
  <c r="P8" i="1"/>
  <c r="G9" i="1"/>
  <c r="K9" i="1" s="1"/>
  <c r="P9" i="1"/>
  <c r="G10" i="1"/>
  <c r="J10" i="1" s="1"/>
  <c r="P10" i="1"/>
  <c r="G12" i="1"/>
  <c r="J12" i="1" s="1"/>
  <c r="P12" i="1"/>
  <c r="G13" i="1"/>
  <c r="J13" i="1" s="1"/>
  <c r="P13" i="1"/>
  <c r="G14" i="1"/>
  <c r="J14" i="1" s="1"/>
  <c r="P14" i="1"/>
  <c r="G15" i="1"/>
  <c r="K15" i="1" s="1"/>
  <c r="P15" i="1"/>
  <c r="G16" i="1"/>
  <c r="J16" i="1" s="1"/>
  <c r="P16" i="1"/>
  <c r="G17" i="1"/>
  <c r="P17" i="1"/>
  <c r="P18" i="1"/>
  <c r="G19" i="1"/>
  <c r="J19" i="1" s="1"/>
  <c r="O19" i="1"/>
  <c r="G20" i="1"/>
  <c r="J20" i="1" s="1"/>
  <c r="O20" i="1"/>
  <c r="G21" i="1"/>
  <c r="J21" i="1" s="1"/>
  <c r="G22" i="1"/>
  <c r="J22" i="1" s="1"/>
  <c r="G23" i="1"/>
  <c r="J23" i="1" s="1"/>
  <c r="G24" i="1"/>
  <c r="J24" i="1" s="1"/>
  <c r="G25" i="1"/>
  <c r="J25" i="1" s="1"/>
  <c r="G27" i="1"/>
  <c r="J27" i="1" s="1"/>
  <c r="G28" i="1"/>
  <c r="J28" i="1" s="1"/>
  <c r="G29" i="1"/>
  <c r="J29" i="1" s="1"/>
  <c r="G30" i="1"/>
  <c r="J30" i="1" s="1"/>
  <c r="G31" i="1"/>
  <c r="K31" i="1" s="1"/>
  <c r="F32" i="1"/>
  <c r="H32" i="1"/>
  <c r="G33" i="1"/>
  <c r="K33" i="1" s="1"/>
  <c r="G34" i="1"/>
  <c r="G35" i="1"/>
  <c r="J35" i="1" s="1"/>
  <c r="G36" i="1"/>
  <c r="J36" i="1" s="1"/>
  <c r="G37" i="1"/>
  <c r="F38" i="1"/>
  <c r="H38" i="1"/>
  <c r="G40" i="1"/>
  <c r="J40" i="1" s="1"/>
  <c r="G41" i="1"/>
  <c r="J41" i="1" s="1"/>
  <c r="G42" i="1"/>
  <c r="K42" i="1" s="1"/>
  <c r="G43" i="1"/>
  <c r="J43" i="1" s="1"/>
  <c r="G44" i="1"/>
  <c r="J44" i="1" s="1"/>
  <c r="F45" i="1"/>
  <c r="H45" i="1"/>
  <c r="G46" i="1"/>
  <c r="J46" i="1" s="1"/>
  <c r="G47" i="1"/>
  <c r="J47" i="1" s="1"/>
  <c r="G48" i="1"/>
  <c r="G49" i="1"/>
  <c r="J49" i="1" s="1"/>
  <c r="G50" i="1"/>
  <c r="J50" i="1" s="1"/>
  <c r="F51" i="1"/>
  <c r="H51" i="1"/>
  <c r="G52" i="1"/>
  <c r="J52" i="1" s="1"/>
  <c r="G53" i="1"/>
  <c r="J53" i="1" s="1"/>
  <c r="G54" i="1"/>
  <c r="J54" i="1" s="1"/>
  <c r="G55" i="1"/>
  <c r="K55" i="1" s="1"/>
  <c r="G56" i="1"/>
  <c r="K56" i="1" s="1"/>
  <c r="F57" i="1"/>
  <c r="H57" i="1"/>
  <c r="G58" i="1"/>
  <c r="G59" i="1"/>
  <c r="J59" i="1" s="1"/>
  <c r="G60" i="1"/>
  <c r="J60" i="1" s="1"/>
  <c r="G61" i="1"/>
  <c r="G62" i="1"/>
  <c r="J62" i="1" s="1"/>
  <c r="F63" i="1"/>
  <c r="H63" i="1"/>
  <c r="G65" i="1"/>
  <c r="J65" i="1" s="1"/>
  <c r="G66" i="1"/>
  <c r="J66" i="1" s="1"/>
  <c r="G67" i="1"/>
  <c r="J67" i="1" s="1"/>
  <c r="G68" i="1"/>
  <c r="J68" i="1" s="1"/>
  <c r="G69" i="1"/>
  <c r="J69" i="1" s="1"/>
  <c r="F70" i="1"/>
  <c r="H70" i="1"/>
  <c r="G71" i="1"/>
  <c r="J71" i="1" s="1"/>
  <c r="G72" i="1"/>
  <c r="J72" i="1" s="1"/>
  <c r="G73" i="1"/>
  <c r="G74" i="1"/>
  <c r="J74" i="1" s="1"/>
  <c r="G75" i="1"/>
  <c r="J75" i="1" s="1"/>
  <c r="F76" i="1"/>
  <c r="H76" i="1"/>
  <c r="G77" i="1"/>
  <c r="K77" i="1" s="1"/>
  <c r="G78" i="1"/>
  <c r="J78" i="1" s="1"/>
  <c r="G79" i="1"/>
  <c r="J79" i="1" s="1"/>
  <c r="G80" i="1"/>
  <c r="J80" i="1" s="1"/>
  <c r="G81" i="1"/>
  <c r="J81" i="1" s="1"/>
  <c r="F82" i="1"/>
  <c r="H82" i="1"/>
  <c r="G84" i="1"/>
  <c r="G85" i="1"/>
  <c r="J85" i="1" s="1"/>
  <c r="G86" i="1"/>
  <c r="J86" i="1" s="1"/>
  <c r="G87" i="1"/>
  <c r="G88" i="1"/>
  <c r="J88" i="1" s="1"/>
  <c r="F89" i="1"/>
  <c r="H89" i="1"/>
  <c r="G90" i="1"/>
  <c r="J90" i="1" s="1"/>
  <c r="G91" i="1"/>
  <c r="J91" i="1" s="1"/>
  <c r="G92" i="1"/>
  <c r="J92" i="1" s="1"/>
  <c r="G93" i="1"/>
  <c r="J93" i="1" s="1"/>
  <c r="G94" i="1"/>
  <c r="J94" i="1" s="1"/>
  <c r="F95" i="1"/>
  <c r="H95" i="1"/>
  <c r="G96" i="1"/>
  <c r="K96" i="1" s="1"/>
  <c r="G97" i="1"/>
  <c r="G98" i="1"/>
  <c r="J98" i="1" s="1"/>
  <c r="G99" i="1"/>
  <c r="J99" i="1" s="1"/>
  <c r="G100" i="1"/>
  <c r="F101" i="1"/>
  <c r="H101" i="1"/>
  <c r="G103" i="1"/>
  <c r="J103" i="1" s="1"/>
  <c r="G104" i="1"/>
  <c r="J104" i="1" s="1"/>
  <c r="G105" i="1"/>
  <c r="J105" i="1" s="1"/>
  <c r="G106" i="1"/>
  <c r="J106" i="1" s="1"/>
  <c r="G107" i="1"/>
  <c r="J107" i="1" s="1"/>
  <c r="G109" i="1"/>
  <c r="J109" i="1" s="1"/>
  <c r="G110" i="1"/>
  <c r="J110" i="1" s="1"/>
  <c r="G111" i="1"/>
  <c r="J111" i="1" s="1"/>
  <c r="G112" i="1"/>
  <c r="J112" i="1" s="1"/>
  <c r="G113" i="1"/>
  <c r="J113" i="1" s="1"/>
  <c r="F114" i="1"/>
  <c r="H114" i="1"/>
  <c r="G117" i="1"/>
  <c r="G118" i="1"/>
  <c r="J118" i="1" s="1"/>
  <c r="G119" i="1"/>
  <c r="J119" i="1" s="1"/>
  <c r="G120" i="1"/>
  <c r="G121" i="1"/>
  <c r="J121" i="1" s="1"/>
  <c r="G132" i="1"/>
  <c r="J132" i="1" s="1"/>
  <c r="G133" i="1"/>
  <c r="J133" i="1" s="1"/>
  <c r="G134" i="1"/>
  <c r="J134" i="1" s="1"/>
  <c r="G135" i="1"/>
  <c r="J135" i="1" s="1"/>
  <c r="G136" i="1"/>
  <c r="J136" i="1" s="1"/>
  <c r="G137" i="1"/>
  <c r="J137" i="1" s="1"/>
  <c r="G138" i="1"/>
  <c r="J138" i="1" s="1"/>
  <c r="G139" i="1"/>
  <c r="J139" i="1" s="1"/>
  <c r="G140" i="1"/>
  <c r="J140" i="1" s="1"/>
  <c r="J141" i="1"/>
  <c r="J142" i="1"/>
  <c r="J143" i="1"/>
  <c r="J144" i="1"/>
  <c r="J145" i="1"/>
  <c r="J146" i="1"/>
  <c r="G147" i="1"/>
  <c r="J147" i="1" s="1"/>
  <c r="G148" i="1"/>
  <c r="J148" i="1" s="1"/>
  <c r="H149" i="1"/>
  <c r="I149" i="1" s="1"/>
  <c r="G150" i="1"/>
  <c r="J150" i="1" s="1"/>
  <c r="G151" i="1"/>
  <c r="K151" i="1" s="1"/>
  <c r="G152" i="1"/>
  <c r="G153" i="1"/>
  <c r="J153" i="1" s="1"/>
  <c r="G156" i="1"/>
  <c r="K156" i="1" s="1"/>
  <c r="G157" i="1"/>
  <c r="G158" i="1"/>
  <c r="J158" i="1" s="1"/>
  <c r="G159" i="1"/>
  <c r="K159" i="1" s="1"/>
  <c r="G160" i="1"/>
  <c r="G161" i="1"/>
  <c r="J161" i="1" s="1"/>
  <c r="G162" i="1"/>
  <c r="K162" i="1" s="1"/>
  <c r="G163" i="1"/>
  <c r="G164" i="1"/>
  <c r="J164" i="1" s="1"/>
  <c r="K165" i="1"/>
  <c r="J167" i="1"/>
  <c r="K168" i="1"/>
  <c r="J170" i="1"/>
  <c r="G171" i="1"/>
  <c r="K171" i="1" s="1"/>
  <c r="G172" i="1"/>
  <c r="G173" i="1"/>
  <c r="J173" i="1" s="1"/>
  <c r="G174" i="1"/>
  <c r="K174" i="1" s="1"/>
  <c r="G175" i="1"/>
  <c r="G176" i="1"/>
  <c r="K176" i="1" s="1"/>
  <c r="G177" i="1"/>
  <c r="K177" i="1" s="1"/>
  <c r="G178" i="1"/>
  <c r="G179" i="1"/>
  <c r="K179" i="1" s="1"/>
  <c r="G180" i="1"/>
  <c r="K180" i="1" s="1"/>
  <c r="H181" i="1"/>
  <c r="H203" i="1"/>
  <c r="H224" i="1"/>
  <c r="J248" i="1"/>
  <c r="K249" i="1"/>
  <c r="H251" i="1"/>
  <c r="G253" i="1"/>
  <c r="K253" i="1" s="1"/>
  <c r="G257" i="1"/>
  <c r="J257" i="1" s="1"/>
  <c r="G262" i="1"/>
  <c r="J262" i="1" s="1"/>
  <c r="G272" i="1"/>
  <c r="J272" i="1" s="1"/>
  <c r="G273" i="1"/>
  <c r="J273" i="1" s="1"/>
  <c r="G274" i="1"/>
  <c r="J274" i="1" s="1"/>
  <c r="G275" i="1"/>
  <c r="J275" i="1" s="1"/>
  <c r="G276" i="1"/>
  <c r="J276" i="1" s="1"/>
  <c r="G278" i="1"/>
  <c r="J278" i="1" s="1"/>
  <c r="G280" i="1"/>
  <c r="J280" i="1" s="1"/>
  <c r="G281" i="1"/>
  <c r="J281" i="1" s="1"/>
  <c r="G282" i="1"/>
  <c r="J282" i="1" s="1"/>
  <c r="G283" i="1"/>
  <c r="J283" i="1" s="1"/>
  <c r="G284" i="1"/>
  <c r="J284" i="1" s="1"/>
  <c r="G285" i="1"/>
  <c r="J285" i="1" s="1"/>
  <c r="G286" i="1"/>
  <c r="J286" i="1" s="1"/>
  <c r="G287" i="1"/>
  <c r="J287" i="1" s="1"/>
  <c r="G288" i="1"/>
  <c r="J288" i="1" s="1"/>
  <c r="G291" i="1"/>
  <c r="K291" i="1" s="1"/>
  <c r="G292" i="1"/>
  <c r="K292" i="1" s="1"/>
  <c r="G293" i="1"/>
  <c r="J293" i="1" s="1"/>
  <c r="G294" i="1"/>
  <c r="J294" i="1" s="1"/>
  <c r="G295" i="1"/>
  <c r="J295" i="1" s="1"/>
  <c r="G296" i="1"/>
  <c r="K296" i="1" s="1"/>
  <c r="G297" i="1"/>
  <c r="J297" i="1" s="1"/>
  <c r="G298" i="1"/>
  <c r="K298" i="1" s="1"/>
  <c r="F299" i="1"/>
  <c r="H299" i="1"/>
  <c r="G300" i="1"/>
  <c r="G301" i="1"/>
  <c r="J301" i="1" s="1"/>
  <c r="G302" i="1"/>
  <c r="J302" i="1" s="1"/>
  <c r="G303" i="1"/>
  <c r="G304" i="1"/>
  <c r="J304" i="1" s="1"/>
  <c r="G305" i="1"/>
  <c r="J305" i="1" s="1"/>
  <c r="G306" i="1"/>
  <c r="G307" i="1"/>
  <c r="J307" i="1" s="1"/>
  <c r="F308" i="1"/>
  <c r="H308" i="1"/>
  <c r="G310" i="1"/>
  <c r="K310" i="1" s="1"/>
  <c r="G311" i="1"/>
  <c r="G312" i="1"/>
  <c r="K312" i="1" s="1"/>
  <c r="G313" i="1"/>
  <c r="K313" i="1" s="1"/>
  <c r="G314" i="1"/>
  <c r="G315" i="1"/>
  <c r="J315" i="1" s="1"/>
  <c r="G316" i="1"/>
  <c r="K316" i="1" s="1"/>
  <c r="G317" i="1"/>
  <c r="G319" i="1"/>
  <c r="J319" i="1" s="1"/>
  <c r="G320" i="1"/>
  <c r="K320" i="1" s="1"/>
  <c r="G321" i="1"/>
  <c r="G322" i="1"/>
  <c r="K322" i="1" s="1"/>
  <c r="G323" i="1"/>
  <c r="K323" i="1" s="1"/>
  <c r="G324" i="1"/>
  <c r="G325" i="1"/>
  <c r="K325" i="1" s="1"/>
  <c r="G326" i="1"/>
  <c r="K326" i="1" s="1"/>
  <c r="G328" i="1"/>
  <c r="G329" i="1"/>
  <c r="J329" i="1" s="1"/>
  <c r="G330" i="1"/>
  <c r="K330" i="1" s="1"/>
  <c r="G331" i="1"/>
  <c r="G332" i="1"/>
  <c r="J332" i="1" s="1"/>
  <c r="G334" i="1"/>
  <c r="J334" i="1" s="1"/>
  <c r="G335" i="1"/>
  <c r="G336" i="1"/>
  <c r="K336" i="1" s="1"/>
  <c r="G337" i="1"/>
  <c r="J337" i="1" s="1"/>
  <c r="G338" i="1"/>
  <c r="G365" i="1"/>
  <c r="K365" i="1" s="1"/>
  <c r="G366" i="1"/>
  <c r="J366" i="1" s="1"/>
  <c r="G367" i="1"/>
  <c r="G368" i="1"/>
  <c r="K368" i="1" s="1"/>
  <c r="G369" i="1"/>
  <c r="J369" i="1" s="1"/>
  <c r="G370" i="1"/>
  <c r="G371" i="1"/>
  <c r="K371" i="1" s="1"/>
  <c r="G372" i="1"/>
  <c r="J372" i="1" s="1"/>
  <c r="G373" i="1"/>
  <c r="G374" i="1"/>
  <c r="K374" i="1" s="1"/>
  <c r="K378" i="1"/>
  <c r="K381" i="1"/>
  <c r="J385" i="1"/>
  <c r="K387" i="1"/>
  <c r="J388" i="1"/>
  <c r="K390" i="1"/>
  <c r="J391" i="1"/>
  <c r="J392" i="1"/>
  <c r="J393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8" i="1"/>
  <c r="J409" i="1"/>
  <c r="J410" i="1"/>
  <c r="J411" i="1"/>
  <c r="G417" i="1"/>
  <c r="J417" i="1" s="1"/>
  <c r="G418" i="1"/>
  <c r="K418" i="1" s="1"/>
  <c r="G419" i="1"/>
  <c r="J419" i="1" s="1"/>
  <c r="G420" i="1"/>
  <c r="J420" i="1" s="1"/>
  <c r="G421" i="1"/>
  <c r="J421" i="1" s="1"/>
  <c r="G422" i="1"/>
  <c r="J422" i="1" s="1"/>
  <c r="G423" i="1"/>
  <c r="J423" i="1" s="1"/>
  <c r="G424" i="1"/>
  <c r="J424" i="1" s="1"/>
  <c r="G425" i="1"/>
  <c r="J425" i="1" s="1"/>
  <c r="G426" i="1"/>
  <c r="J426" i="1" s="1"/>
  <c r="G427" i="1"/>
  <c r="J427" i="1" s="1"/>
  <c r="G428" i="1"/>
  <c r="J428" i="1" s="1"/>
  <c r="G429" i="1"/>
  <c r="J429" i="1" s="1"/>
  <c r="G430" i="1"/>
  <c r="J430" i="1" s="1"/>
  <c r="G431" i="1"/>
  <c r="J431" i="1" s="1"/>
  <c r="G432" i="1"/>
  <c r="J432" i="1" s="1"/>
  <c r="G433" i="1"/>
  <c r="J433" i="1" s="1"/>
  <c r="G434" i="1"/>
  <c r="J434" i="1" s="1"/>
  <c r="G435" i="1"/>
  <c r="J435" i="1" s="1"/>
  <c r="J221" i="1" l="1"/>
  <c r="I32" i="1"/>
  <c r="J219" i="1"/>
  <c r="K239" i="1"/>
  <c r="I45" i="1"/>
  <c r="K41" i="1"/>
  <c r="K93" i="1"/>
  <c r="K27" i="1"/>
  <c r="K80" i="1"/>
  <c r="L80" i="1" s="1"/>
  <c r="K109" i="1"/>
  <c r="K40" i="1"/>
  <c r="J31" i="1"/>
  <c r="J179" i="1"/>
  <c r="J218" i="1"/>
  <c r="K227" i="1"/>
  <c r="K111" i="1"/>
  <c r="K2" i="1"/>
  <c r="K90" i="1"/>
  <c r="J33" i="1"/>
  <c r="J176" i="1"/>
  <c r="K47" i="1"/>
  <c r="K86" i="1"/>
  <c r="J56" i="1"/>
  <c r="K337" i="1"/>
  <c r="K272" i="1"/>
  <c r="J253" i="1"/>
  <c r="K414" i="1"/>
  <c r="K413" i="1"/>
  <c r="K411" i="1"/>
  <c r="J376" i="1"/>
  <c r="J390" i="1"/>
  <c r="K385" i="1"/>
  <c r="J381" i="1"/>
  <c r="K392" i="1"/>
  <c r="K379" i="1"/>
  <c r="J387" i="1"/>
  <c r="K283" i="1"/>
  <c r="K288" i="1"/>
  <c r="J279" i="1"/>
  <c r="K279" i="1"/>
  <c r="K278" i="1"/>
  <c r="K262" i="1"/>
  <c r="K236" i="1"/>
  <c r="K233" i="1"/>
  <c r="J212" i="1"/>
  <c r="K210" i="1"/>
  <c r="K213" i="1"/>
  <c r="J209" i="1"/>
  <c r="K215" i="1"/>
  <c r="K202" i="1"/>
  <c r="K407" i="1"/>
  <c r="K273" i="1"/>
  <c r="K246" i="1"/>
  <c r="L246" i="1" s="1"/>
  <c r="K28" i="1"/>
  <c r="K284" i="1"/>
  <c r="K257" i="1"/>
  <c r="J220" i="1"/>
  <c r="K94" i="1"/>
  <c r="K79" i="1"/>
  <c r="J42" i="1"/>
  <c r="K277" i="1"/>
  <c r="J243" i="1"/>
  <c r="J196" i="1"/>
  <c r="K92" i="1"/>
  <c r="J77" i="1"/>
  <c r="J336" i="1"/>
  <c r="K282" i="1"/>
  <c r="K148" i="1"/>
  <c r="K119" i="1"/>
  <c r="K110" i="1"/>
  <c r="K410" i="1"/>
  <c r="K276" i="1"/>
  <c r="J270" i="1"/>
  <c r="J249" i="1"/>
  <c r="K287" i="1"/>
  <c r="K334" i="1"/>
  <c r="K280" i="1"/>
  <c r="L280" i="1" s="1"/>
  <c r="K269" i="1"/>
  <c r="K222" i="1"/>
  <c r="J216" i="1"/>
  <c r="J211" i="1"/>
  <c r="J180" i="1"/>
  <c r="K147" i="1"/>
  <c r="J96" i="1"/>
  <c r="J55" i="1"/>
  <c r="K207" i="1"/>
  <c r="K230" i="1"/>
  <c r="J217" i="1"/>
  <c r="K199" i="1"/>
  <c r="L199" i="1" s="1"/>
  <c r="J171" i="1"/>
  <c r="K99" i="1"/>
  <c r="K53" i="1"/>
  <c r="J378" i="1"/>
  <c r="K206" i="1"/>
  <c r="K43" i="1"/>
  <c r="K408" i="1"/>
  <c r="K391" i="1"/>
  <c r="K91" i="1"/>
  <c r="K30" i="1"/>
  <c r="J384" i="1"/>
  <c r="J330" i="1"/>
  <c r="K285" i="1"/>
  <c r="K274" i="1"/>
  <c r="K187" i="1"/>
  <c r="J177" i="1"/>
  <c r="K36" i="1"/>
  <c r="K60" i="1"/>
  <c r="K29" i="1"/>
  <c r="K286" i="1"/>
  <c r="K193" i="1"/>
  <c r="K382" i="1"/>
  <c r="K275" i="1"/>
  <c r="K271" i="1"/>
  <c r="J223" i="1"/>
  <c r="J214" i="1"/>
  <c r="K204" i="1"/>
  <c r="K184" i="1"/>
  <c r="J151" i="1"/>
  <c r="K388" i="1"/>
  <c r="K112" i="1"/>
  <c r="G224" i="1"/>
  <c r="K190" i="1"/>
  <c r="K50" i="1"/>
  <c r="K44" i="1"/>
  <c r="K52" i="1"/>
  <c r="L52" i="1" s="1"/>
  <c r="K54" i="1"/>
  <c r="J298" i="1"/>
  <c r="K10" i="1"/>
  <c r="K136" i="1"/>
  <c r="J326" i="1"/>
  <c r="J292" i="1"/>
  <c r="K372" i="1"/>
  <c r="K75" i="1"/>
  <c r="K132" i="1"/>
  <c r="K105" i="1"/>
  <c r="J316" i="1"/>
  <c r="K305" i="1"/>
  <c r="L305" i="1" s="1"/>
  <c r="K21" i="1"/>
  <c r="K424" i="1"/>
  <c r="K433" i="1"/>
  <c r="K369" i="1"/>
  <c r="K65" i="1"/>
  <c r="K22" i="1"/>
  <c r="K293" i="1"/>
  <c r="K421" i="1"/>
  <c r="J368" i="1"/>
  <c r="J322" i="1"/>
  <c r="K423" i="1"/>
  <c r="J371" i="1"/>
  <c r="K107" i="1"/>
  <c r="J7" i="1"/>
  <c r="K435" i="1"/>
  <c r="K426" i="1"/>
  <c r="J296" i="1"/>
  <c r="K144" i="1"/>
  <c r="K135" i="1"/>
  <c r="J313" i="1"/>
  <c r="J15" i="1"/>
  <c r="J418" i="1"/>
  <c r="K294" i="1"/>
  <c r="K133" i="1"/>
  <c r="L133" i="1" s="1"/>
  <c r="K103" i="1"/>
  <c r="K68" i="1"/>
  <c r="K25" i="1"/>
  <c r="K20" i="1"/>
  <c r="K366" i="1"/>
  <c r="J159" i="1"/>
  <c r="K427" i="1"/>
  <c r="K138" i="1"/>
  <c r="K417" i="1"/>
  <c r="J374" i="1"/>
  <c r="J325" i="1"/>
  <c r="K295" i="1"/>
  <c r="K104" i="1"/>
  <c r="K14" i="1"/>
  <c r="K432" i="1"/>
  <c r="J165" i="1"/>
  <c r="J156" i="1"/>
  <c r="K142" i="1"/>
  <c r="K430" i="1"/>
  <c r="K145" i="1"/>
  <c r="K141" i="1"/>
  <c r="K67" i="1"/>
  <c r="K24" i="1"/>
  <c r="L24" i="1" s="1"/>
  <c r="K16" i="1"/>
  <c r="G299" i="1"/>
  <c r="K420" i="1"/>
  <c r="J365" i="1"/>
  <c r="J312" i="1"/>
  <c r="K297" i="1"/>
  <c r="J162" i="1"/>
  <c r="K69" i="1"/>
  <c r="J320" i="1"/>
  <c r="K106" i="1"/>
  <c r="K72" i="1"/>
  <c r="K23" i="1"/>
  <c r="L23" i="1" s="1"/>
  <c r="K429" i="1"/>
  <c r="J310" i="1"/>
  <c r="K302" i="1"/>
  <c r="K139" i="1"/>
  <c r="J194" i="1"/>
  <c r="K194" i="1"/>
  <c r="J188" i="1"/>
  <c r="K188" i="1"/>
  <c r="K321" i="1"/>
  <c r="J321" i="1"/>
  <c r="J247" i="1"/>
  <c r="K247" i="1"/>
  <c r="L247" i="1" s="1"/>
  <c r="K172" i="1"/>
  <c r="J172" i="1"/>
  <c r="K163" i="1"/>
  <c r="J163" i="1"/>
  <c r="K152" i="1"/>
  <c r="J152" i="1"/>
  <c r="J241" i="1"/>
  <c r="K241" i="1"/>
  <c r="J303" i="1"/>
  <c r="K303" i="1"/>
  <c r="K178" i="1"/>
  <c r="J178" i="1"/>
  <c r="J120" i="1"/>
  <c r="K120" i="1"/>
  <c r="J87" i="1"/>
  <c r="K87" i="1"/>
  <c r="J17" i="1"/>
  <c r="K17" i="1"/>
  <c r="J6" i="1"/>
  <c r="K6" i="1"/>
  <c r="J97" i="1"/>
  <c r="K97" i="1"/>
  <c r="K367" i="1"/>
  <c r="J367" i="1"/>
  <c r="G203" i="1"/>
  <c r="K169" i="1"/>
  <c r="J169" i="1"/>
  <c r="K160" i="1"/>
  <c r="J160" i="1"/>
  <c r="J58" i="1"/>
  <c r="K58" i="1"/>
  <c r="J34" i="1"/>
  <c r="K34" i="1"/>
  <c r="K311" i="1"/>
  <c r="J311" i="1"/>
  <c r="K335" i="1"/>
  <c r="L335" i="1" s="1"/>
  <c r="J335" i="1"/>
  <c r="J197" i="1"/>
  <c r="K197" i="1"/>
  <c r="J191" i="1"/>
  <c r="K191" i="1"/>
  <c r="J185" i="1"/>
  <c r="K185" i="1"/>
  <c r="J168" i="1"/>
  <c r="J250" i="1"/>
  <c r="K250" i="1"/>
  <c r="K386" i="1"/>
  <c r="J386" i="1"/>
  <c r="K324" i="1"/>
  <c r="J324" i="1"/>
  <c r="J244" i="1"/>
  <c r="K244" i="1"/>
  <c r="J100" i="1"/>
  <c r="K100" i="1"/>
  <c r="J73" i="1"/>
  <c r="K73" i="1"/>
  <c r="J48" i="1"/>
  <c r="K48" i="1"/>
  <c r="K380" i="1"/>
  <c r="J380" i="1"/>
  <c r="J228" i="1"/>
  <c r="K228" i="1"/>
  <c r="J323" i="1"/>
  <c r="K314" i="1"/>
  <c r="J314" i="1"/>
  <c r="J306" i="1"/>
  <c r="K306" i="1"/>
  <c r="G308" i="1"/>
  <c r="J300" i="1"/>
  <c r="K300" i="1"/>
  <c r="K175" i="1"/>
  <c r="J175" i="1"/>
  <c r="K166" i="1"/>
  <c r="J166" i="1"/>
  <c r="K157" i="1"/>
  <c r="J157" i="1"/>
  <c r="J234" i="1"/>
  <c r="K234" i="1"/>
  <c r="K434" i="1"/>
  <c r="K428" i="1"/>
  <c r="K425" i="1"/>
  <c r="K422" i="1"/>
  <c r="K419" i="1"/>
  <c r="K415" i="1"/>
  <c r="L415" i="1" s="1"/>
  <c r="K412" i="1"/>
  <c r="K409" i="1"/>
  <c r="K331" i="1"/>
  <c r="J331" i="1"/>
  <c r="J237" i="1"/>
  <c r="K237" i="1"/>
  <c r="J174" i="1"/>
  <c r="J117" i="1"/>
  <c r="K117" i="1"/>
  <c r="K328" i="1"/>
  <c r="J328" i="1"/>
  <c r="K373" i="1"/>
  <c r="L373" i="1" s="1"/>
  <c r="J373" i="1"/>
  <c r="K317" i="1"/>
  <c r="J317" i="1"/>
  <c r="K431" i="1"/>
  <c r="K389" i="1"/>
  <c r="J389" i="1"/>
  <c r="K383" i="1"/>
  <c r="J383" i="1"/>
  <c r="K377" i="1"/>
  <c r="J377" i="1"/>
  <c r="K370" i="1"/>
  <c r="J370" i="1"/>
  <c r="K338" i="1"/>
  <c r="J338" i="1"/>
  <c r="J231" i="1"/>
  <c r="K231" i="1"/>
  <c r="J225" i="1"/>
  <c r="K225" i="1"/>
  <c r="J200" i="1"/>
  <c r="K200" i="1"/>
  <c r="J84" i="1"/>
  <c r="K84" i="1"/>
  <c r="J61" i="1"/>
  <c r="K61" i="1"/>
  <c r="L61" i="1" s="1"/>
  <c r="J37" i="1"/>
  <c r="K37" i="1"/>
  <c r="J9" i="1"/>
  <c r="J291" i="1"/>
  <c r="K393" i="1"/>
  <c r="K332" i="1"/>
  <c r="K329" i="1"/>
  <c r="K319" i="1"/>
  <c r="K315" i="1"/>
  <c r="K173" i="1"/>
  <c r="K170" i="1"/>
  <c r="K167" i="1"/>
  <c r="L167" i="1" s="1"/>
  <c r="K164" i="1"/>
  <c r="K161" i="1"/>
  <c r="K158" i="1"/>
  <c r="K153" i="1"/>
  <c r="K150" i="1"/>
  <c r="K208" i="1"/>
  <c r="K205" i="1"/>
  <c r="K146" i="1"/>
  <c r="K113" i="1"/>
  <c r="K81" i="1"/>
  <c r="K78" i="1"/>
  <c r="K66" i="1"/>
  <c r="L66" i="1" s="1"/>
  <c r="K281" i="1"/>
  <c r="K143" i="1"/>
  <c r="K140" i="1"/>
  <c r="K137" i="1"/>
  <c r="K134" i="1"/>
  <c r="K307" i="1"/>
  <c r="K304" i="1"/>
  <c r="K301" i="1"/>
  <c r="K248" i="1"/>
  <c r="K245" i="1"/>
  <c r="K242" i="1"/>
  <c r="K238" i="1"/>
  <c r="L238" i="1" s="1"/>
  <c r="K235" i="1"/>
  <c r="K232" i="1"/>
  <c r="K229" i="1"/>
  <c r="K226" i="1"/>
  <c r="K201" i="1"/>
  <c r="K198" i="1"/>
  <c r="K195" i="1"/>
  <c r="K192" i="1"/>
  <c r="K189" i="1"/>
  <c r="K186" i="1"/>
  <c r="K183" i="1"/>
  <c r="K121" i="1"/>
  <c r="L121" i="1" s="1"/>
  <c r="K118" i="1"/>
  <c r="K98" i="1"/>
  <c r="K88" i="1"/>
  <c r="K85" i="1"/>
  <c r="K74" i="1"/>
  <c r="K71" i="1"/>
  <c r="K62" i="1"/>
  <c r="K59" i="1"/>
  <c r="K49" i="1"/>
  <c r="K46" i="1"/>
  <c r="K35" i="1"/>
  <c r="K13" i="1"/>
  <c r="L13" i="1" s="1"/>
  <c r="L278" i="1" l="1"/>
  <c r="L46" i="1"/>
  <c r="L245" i="1"/>
  <c r="L81" i="1"/>
  <c r="L173" i="1"/>
  <c r="L84" i="1"/>
  <c r="L328" i="1"/>
  <c r="L422" i="1"/>
  <c r="L300" i="1"/>
  <c r="L48" i="1"/>
  <c r="L250" i="1"/>
  <c r="L2" i="1"/>
  <c r="L124" i="1"/>
  <c r="L125" i="1"/>
  <c r="L123" i="1"/>
  <c r="L126" i="1"/>
  <c r="L186" i="1"/>
  <c r="L49" i="1"/>
  <c r="L189" i="1"/>
  <c r="L248" i="1"/>
  <c r="L113" i="1"/>
  <c r="L315" i="1"/>
  <c r="L377" i="1"/>
  <c r="L117" i="1"/>
  <c r="L425" i="1"/>
  <c r="L311" i="1"/>
  <c r="L97" i="1"/>
  <c r="L303" i="1"/>
  <c r="L106" i="1"/>
  <c r="L141" i="1"/>
  <c r="L212" i="1"/>
  <c r="L109" i="1"/>
  <c r="L214" i="1"/>
  <c r="L239" i="1"/>
  <c r="L176" i="1"/>
  <c r="L274" i="1"/>
  <c r="L99" i="1"/>
  <c r="L222" i="1"/>
  <c r="L282" i="1"/>
  <c r="L284" i="1"/>
  <c r="L236" i="1"/>
  <c r="L312" i="1"/>
  <c r="L44" i="1"/>
  <c r="L275" i="1"/>
  <c r="L159" i="1"/>
  <c r="L417" i="1"/>
  <c r="L105" i="1"/>
  <c r="L27" i="1"/>
  <c r="L34" i="1"/>
  <c r="L321" i="1"/>
  <c r="L138" i="1"/>
  <c r="L243" i="1"/>
  <c r="L292" i="1"/>
  <c r="L326" i="1"/>
  <c r="L56" i="1"/>
  <c r="L291" i="1"/>
  <c r="L41" i="1"/>
  <c r="L35" i="1"/>
  <c r="L183" i="1"/>
  <c r="L242" i="1"/>
  <c r="L78" i="1"/>
  <c r="L170" i="1"/>
  <c r="L370" i="1"/>
  <c r="L419" i="1"/>
  <c r="L175" i="1"/>
  <c r="L380" i="1"/>
  <c r="L386" i="1"/>
  <c r="L367" i="1"/>
  <c r="L178" i="1"/>
  <c r="L72" i="1"/>
  <c r="L67" i="1"/>
  <c r="L294" i="1"/>
  <c r="L423" i="1"/>
  <c r="L9" i="1"/>
  <c r="L271" i="1"/>
  <c r="L285" i="1"/>
  <c r="L269" i="1"/>
  <c r="L28" i="1"/>
  <c r="L262" i="1"/>
  <c r="L376" i="1"/>
  <c r="L405" i="1"/>
  <c r="L220" i="1"/>
  <c r="L313" i="1"/>
  <c r="L387" i="1"/>
  <c r="L33" i="1"/>
  <c r="L111" i="1"/>
  <c r="L249" i="1"/>
  <c r="L427" i="1"/>
  <c r="L230" i="1"/>
  <c r="L287" i="1"/>
  <c r="L407" i="1"/>
  <c r="L413" i="1"/>
  <c r="L272" i="1"/>
  <c r="L381" i="1"/>
  <c r="L398" i="1"/>
  <c r="L168" i="1"/>
  <c r="L42" i="1"/>
  <c r="L253" i="1"/>
  <c r="L298" i="1"/>
  <c r="L145" i="1"/>
  <c r="L411" i="1"/>
  <c r="L171" i="1"/>
  <c r="L241" i="1"/>
  <c r="L75" i="1"/>
  <c r="L383" i="1"/>
  <c r="L58" i="1"/>
  <c r="L142" i="1"/>
  <c r="L135" i="1"/>
  <c r="L293" i="1"/>
  <c r="L372" i="1"/>
  <c r="L286" i="1"/>
  <c r="L91" i="1"/>
  <c r="L207" i="1"/>
  <c r="L202" i="1"/>
  <c r="L288" i="1"/>
  <c r="L414" i="1"/>
  <c r="L337" i="1"/>
  <c r="L7" i="1"/>
  <c r="L403" i="1"/>
  <c r="L179" i="1"/>
  <c r="L90" i="1"/>
  <c r="L296" i="1"/>
  <c r="L322" i="1"/>
  <c r="L334" i="1"/>
  <c r="L365" i="1"/>
  <c r="L319" i="1"/>
  <c r="L6" i="1"/>
  <c r="L421" i="1"/>
  <c r="L307" i="1"/>
  <c r="L17" i="1"/>
  <c r="L194" i="1"/>
  <c r="L297" i="1"/>
  <c r="L144" i="1"/>
  <c r="L22" i="1"/>
  <c r="L112" i="1"/>
  <c r="L29" i="1"/>
  <c r="L391" i="1"/>
  <c r="L277" i="1"/>
  <c r="L215" i="1"/>
  <c r="L283" i="1"/>
  <c r="L378" i="1"/>
  <c r="L31" i="1"/>
  <c r="L399" i="1"/>
  <c r="L316" i="1"/>
  <c r="L180" i="1"/>
  <c r="L320" i="1"/>
  <c r="L336" i="1"/>
  <c r="L325" i="1"/>
  <c r="L301" i="1"/>
  <c r="L73" i="1"/>
  <c r="L430" i="1"/>
  <c r="L62" i="1"/>
  <c r="L74" i="1"/>
  <c r="L366" i="1"/>
  <c r="L65" i="1"/>
  <c r="L60" i="1"/>
  <c r="L408" i="1"/>
  <c r="L276" i="1"/>
  <c r="L219" i="1"/>
  <c r="L397" i="1"/>
  <c r="L47" i="1"/>
  <c r="L211" i="1"/>
  <c r="L330" i="1"/>
  <c r="L227" i="1"/>
  <c r="L209" i="1"/>
  <c r="L396" i="1"/>
  <c r="L132" i="1"/>
  <c r="L92" i="1"/>
  <c r="L218" i="1"/>
  <c r="L200" i="1"/>
  <c r="L30" i="1"/>
  <c r="L329" i="1"/>
  <c r="L434" i="1"/>
  <c r="L198" i="1"/>
  <c r="L225" i="1"/>
  <c r="L393" i="1"/>
  <c r="L152" i="1"/>
  <c r="L388" i="1"/>
  <c r="L85" i="1"/>
  <c r="L226" i="1"/>
  <c r="L137" i="1"/>
  <c r="L153" i="1"/>
  <c r="L231" i="1"/>
  <c r="L431" i="1"/>
  <c r="L314" i="1"/>
  <c r="L244" i="1"/>
  <c r="L160" i="1"/>
  <c r="L87" i="1"/>
  <c r="L139" i="1"/>
  <c r="L432" i="1"/>
  <c r="L20" i="1"/>
  <c r="L426" i="1"/>
  <c r="L369" i="1"/>
  <c r="L136" i="1"/>
  <c r="L15" i="1"/>
  <c r="L43" i="1"/>
  <c r="L147" i="1"/>
  <c r="L410" i="1"/>
  <c r="L79" i="1"/>
  <c r="L213" i="1"/>
  <c r="L379" i="1"/>
  <c r="L55" i="1"/>
  <c r="L384" i="1"/>
  <c r="L151" i="1"/>
  <c r="L223" i="1"/>
  <c r="L368" i="1"/>
  <c r="L371" i="1"/>
  <c r="L404" i="1"/>
  <c r="L310" i="1"/>
  <c r="L146" i="1"/>
  <c r="L190" i="1"/>
  <c r="L205" i="1"/>
  <c r="L71" i="1"/>
  <c r="L100" i="1"/>
  <c r="L201" i="1"/>
  <c r="L14" i="1"/>
  <c r="L435" i="1"/>
  <c r="L184" i="1"/>
  <c r="L36" i="1"/>
  <c r="L206" i="1"/>
  <c r="L110" i="1"/>
  <c r="L94" i="1"/>
  <c r="L210" i="1"/>
  <c r="L392" i="1"/>
  <c r="L93" i="1"/>
  <c r="L165" i="1"/>
  <c r="L40" i="1"/>
  <c r="L390" i="1"/>
  <c r="L374" i="1"/>
  <c r="L217" i="1"/>
  <c r="L402" i="1"/>
  <c r="L382" i="1"/>
  <c r="L273" i="1"/>
  <c r="L156" i="1"/>
  <c r="L59" i="1"/>
  <c r="L428" i="1"/>
  <c r="L69" i="1"/>
  <c r="L304" i="1"/>
  <c r="L306" i="1"/>
  <c r="L332" i="1"/>
  <c r="L234" i="1"/>
  <c r="L150" i="1"/>
  <c r="L191" i="1"/>
  <c r="L229" i="1"/>
  <c r="L158" i="1"/>
  <c r="L331" i="1"/>
  <c r="L197" i="1"/>
  <c r="L302" i="1"/>
  <c r="L433" i="1"/>
  <c r="L98" i="1"/>
  <c r="L232" i="1"/>
  <c r="L143" i="1"/>
  <c r="L161" i="1"/>
  <c r="L37" i="1"/>
  <c r="L317" i="1"/>
  <c r="L409" i="1"/>
  <c r="L228" i="1"/>
  <c r="L169" i="1"/>
  <c r="L120" i="1"/>
  <c r="L104" i="1"/>
  <c r="L68" i="1"/>
  <c r="L424" i="1"/>
  <c r="L204" i="1"/>
  <c r="L119" i="1"/>
  <c r="L162" i="1"/>
  <c r="L77" i="1"/>
  <c r="L96" i="1"/>
  <c r="L418" i="1"/>
  <c r="L401" i="1"/>
  <c r="L196" i="1"/>
  <c r="L50" i="1"/>
  <c r="L279" i="1"/>
  <c r="L192" i="1"/>
  <c r="L188" i="1"/>
  <c r="L193" i="1"/>
  <c r="L195" i="1"/>
  <c r="L185" i="1"/>
  <c r="L208" i="1"/>
  <c r="L237" i="1"/>
  <c r="L134" i="1"/>
  <c r="L389" i="1"/>
  <c r="L88" i="1"/>
  <c r="L140" i="1"/>
  <c r="L157" i="1"/>
  <c r="L163" i="1"/>
  <c r="L420" i="1"/>
  <c r="L25" i="1"/>
  <c r="L10" i="1"/>
  <c r="L118" i="1"/>
  <c r="L235" i="1"/>
  <c r="L281" i="1"/>
  <c r="L164" i="1"/>
  <c r="L338" i="1"/>
  <c r="L412" i="1"/>
  <c r="L166" i="1"/>
  <c r="L324" i="1"/>
  <c r="L172" i="1"/>
  <c r="L429" i="1"/>
  <c r="L16" i="1"/>
  <c r="L295" i="1"/>
  <c r="L103" i="1"/>
  <c r="L107" i="1"/>
  <c r="L21" i="1"/>
  <c r="L54" i="1"/>
  <c r="L187" i="1"/>
  <c r="L53" i="1"/>
  <c r="L148" i="1"/>
  <c r="L257" i="1"/>
  <c r="L233" i="1"/>
  <c r="L385" i="1"/>
  <c r="L174" i="1"/>
  <c r="L86" i="1"/>
  <c r="L221" i="1"/>
  <c r="L177" i="1"/>
  <c r="L270" i="1"/>
  <c r="L216" i="1"/>
  <c r="L323" i="1"/>
  <c r="L400" i="1"/>
</calcChain>
</file>

<file path=xl/sharedStrings.xml><?xml version="1.0" encoding="utf-8"?>
<sst xmlns="http://schemas.openxmlformats.org/spreadsheetml/2006/main" count="1595" uniqueCount="615">
  <si>
    <t>개수</t>
    <phoneticPr fontId="1" type="noConversion"/>
  </si>
  <si>
    <t>다이아 가치(기존)</t>
    <phoneticPr fontId="1" type="noConversion"/>
  </si>
  <si>
    <t>다이아 가치(New)</t>
    <phoneticPr fontId="1" type="noConversion"/>
  </si>
  <si>
    <t>골드</t>
  </si>
  <si>
    <t>다이아</t>
  </si>
  <si>
    <t>1개</t>
    <phoneticPr fontId="1" type="noConversion"/>
  </si>
  <si>
    <t>경험치</t>
    <phoneticPr fontId="1" type="noConversion"/>
  </si>
  <si>
    <t>강화석</t>
  </si>
  <si>
    <t>초월석</t>
  </si>
  <si>
    <t>어빌석</t>
  </si>
  <si>
    <t>룬석</t>
  </si>
  <si>
    <t>연구석</t>
    <phoneticPr fontId="1" type="noConversion"/>
  </si>
  <si>
    <t>묘목석</t>
    <phoneticPr fontId="1" type="noConversion"/>
  </si>
  <si>
    <t>마일리지</t>
  </si>
  <si>
    <t xml:space="preserve"> </t>
    <phoneticPr fontId="1" type="noConversion"/>
  </si>
  <si>
    <t>무기</t>
    <phoneticPr fontId="1" type="noConversion"/>
  </si>
  <si>
    <t>갑옷</t>
    <phoneticPr fontId="1" type="noConversion"/>
  </si>
  <si>
    <t>가속</t>
    <phoneticPr fontId="1" type="noConversion"/>
  </si>
  <si>
    <t>1시간</t>
    <phoneticPr fontId="1" type="noConversion"/>
  </si>
  <si>
    <t>무기 소환권</t>
    <phoneticPr fontId="1" type="noConversion"/>
  </si>
  <si>
    <t>의류 소환권</t>
    <phoneticPr fontId="1" type="noConversion"/>
  </si>
  <si>
    <t>고려 영웅 소환권</t>
    <phoneticPr fontId="1" type="noConversion"/>
  </si>
  <si>
    <t>조선 영웅 소환권</t>
    <phoneticPr fontId="1" type="noConversion"/>
  </si>
  <si>
    <t>근현대 영웅 소환권</t>
    <phoneticPr fontId="1" type="noConversion"/>
  </si>
  <si>
    <t>가속 소환권</t>
    <phoneticPr fontId="1" type="noConversion"/>
  </si>
  <si>
    <t>150+a</t>
    <phoneticPr fontId="1" type="noConversion"/>
  </si>
  <si>
    <t>점령전 입장권</t>
    <phoneticPr fontId="4" type="noConversion"/>
  </si>
  <si>
    <t>무릉전 입장권</t>
    <phoneticPr fontId="1" type="noConversion"/>
  </si>
  <si>
    <t>퇴마전 입장권</t>
  </si>
  <si>
    <t>노다지 입장권</t>
    <phoneticPr fontId="1" type="noConversion"/>
  </si>
  <si>
    <t>묘목산 소탕권</t>
    <phoneticPr fontId="1" type="noConversion"/>
  </si>
  <si>
    <t>고려 영웅 조각</t>
    <phoneticPr fontId="1" type="noConversion"/>
  </si>
  <si>
    <t>조선 영웅 조각</t>
    <phoneticPr fontId="1" type="noConversion"/>
  </si>
  <si>
    <t>근현대 영웅 조각</t>
    <phoneticPr fontId="1" type="noConversion"/>
  </si>
  <si>
    <t>고려 영웅 선택권</t>
    <phoneticPr fontId="1" type="noConversion"/>
  </si>
  <si>
    <t>조선 영웅 선택권</t>
    <phoneticPr fontId="1" type="noConversion"/>
  </si>
  <si>
    <t>근현대 영웅 선택권</t>
    <phoneticPr fontId="1" type="noConversion"/>
  </si>
  <si>
    <t>유물방어권</t>
    <phoneticPr fontId="1" type="noConversion"/>
  </si>
  <si>
    <t>영웅소환권</t>
    <phoneticPr fontId="1" type="noConversion"/>
  </si>
  <si>
    <t>박범</t>
    <phoneticPr fontId="1" type="noConversion"/>
  </si>
  <si>
    <t>50조각</t>
    <phoneticPr fontId="1" type="noConversion"/>
  </si>
  <si>
    <t>1000마일리지</t>
    <phoneticPr fontId="1" type="noConversion"/>
  </si>
  <si>
    <t>상품</t>
    <phoneticPr fontId="1" type="noConversion"/>
  </si>
  <si>
    <t>상품구성</t>
    <phoneticPr fontId="1" type="noConversion"/>
  </si>
  <si>
    <t>다이아 가치</t>
    <phoneticPr fontId="1" type="noConversion"/>
  </si>
  <si>
    <t>현금 가치</t>
    <phoneticPr fontId="1" type="noConversion"/>
  </si>
  <si>
    <t>깡다 기준 효율</t>
    <phoneticPr fontId="1" type="noConversion"/>
  </si>
  <si>
    <t>다이아 수레</t>
    <phoneticPr fontId="1" type="noConversion"/>
  </si>
  <si>
    <t>다이아</t>
    <phoneticPr fontId="1" type="noConversion"/>
  </si>
  <si>
    <t>장비 강화 패키지</t>
    <phoneticPr fontId="1" type="noConversion"/>
  </si>
  <si>
    <t>던전 공략 패키지</t>
    <phoneticPr fontId="1" type="noConversion"/>
  </si>
  <si>
    <t>위인&amp;유물 패키지</t>
    <phoneticPr fontId="1" type="noConversion"/>
  </si>
  <si>
    <t>성균관 연구 패키지</t>
    <phoneticPr fontId="1" type="noConversion"/>
  </si>
  <si>
    <t>다이아 한줌</t>
    <phoneticPr fontId="1" type="noConversion"/>
  </si>
  <si>
    <t>다이아 무더기</t>
    <phoneticPr fontId="1" type="noConversion"/>
  </si>
  <si>
    <t>다이아 자루</t>
    <phoneticPr fontId="1" type="noConversion"/>
  </si>
  <si>
    <t>다이아 드럼통</t>
    <phoneticPr fontId="1" type="noConversion"/>
  </si>
  <si>
    <t>1,2,3입장권</t>
    <phoneticPr fontId="1" type="noConversion"/>
  </si>
  <si>
    <t>성장 강화 패키지</t>
    <phoneticPr fontId="1" type="noConversion"/>
  </si>
  <si>
    <t>초월 지원 패키지 1</t>
    <phoneticPr fontId="1" type="noConversion"/>
  </si>
  <si>
    <t>초월 지원 패키지 2</t>
  </si>
  <si>
    <t>초월 지원 패키지 3</t>
  </si>
  <si>
    <t>초월 지원 패키지 4</t>
  </si>
  <si>
    <t>초월 지원 패키지 5</t>
  </si>
  <si>
    <t>어빌리티 지원 패키지 1</t>
    <phoneticPr fontId="1" type="noConversion"/>
  </si>
  <si>
    <t>어빌리티 지원 패키지 2</t>
  </si>
  <si>
    <t>어빌리티 지원 패키지 3</t>
  </si>
  <si>
    <t>어빌리티 지원 패키지 4</t>
  </si>
  <si>
    <t>어빌리티 지원 패키지 5</t>
  </si>
  <si>
    <t>룬 지원 패키지 1</t>
    <phoneticPr fontId="1" type="noConversion"/>
  </si>
  <si>
    <t>룬 지원 패키지 2</t>
  </si>
  <si>
    <t>룬 지원 패키지 3</t>
  </si>
  <si>
    <t>룬 지원 패키지 4</t>
  </si>
  <si>
    <t>룬 지원 패키지 5</t>
  </si>
  <si>
    <t>한정</t>
    <phoneticPr fontId="1" type="noConversion"/>
  </si>
  <si>
    <t>종류</t>
    <phoneticPr fontId="1" type="noConversion"/>
  </si>
  <si>
    <t>일일</t>
    <phoneticPr fontId="1" type="noConversion"/>
  </si>
  <si>
    <t>주간</t>
    <phoneticPr fontId="1" type="noConversion"/>
  </si>
  <si>
    <t>월간</t>
    <phoneticPr fontId="1" type="noConversion"/>
  </si>
  <si>
    <t>일간/주간/월간 패키지</t>
    <phoneticPr fontId="1" type="noConversion"/>
  </si>
  <si>
    <t>다이아1개 원화가격</t>
    <phoneticPr fontId="1" type="noConversion"/>
  </si>
  <si>
    <t>현금1원당 다이아</t>
    <phoneticPr fontId="1" type="noConversion"/>
  </si>
  <si>
    <t>패스 패키지</t>
    <phoneticPr fontId="1" type="noConversion"/>
  </si>
  <si>
    <t>레벨 패스 1</t>
    <phoneticPr fontId="1" type="noConversion"/>
  </si>
  <si>
    <t>레벨 패스 2</t>
  </si>
  <si>
    <t>레벨 패스 3</t>
  </si>
  <si>
    <t>레벨 패스 4</t>
  </si>
  <si>
    <t>레벨 패스 5</t>
  </si>
  <si>
    <t>스테이지 패스 2</t>
  </si>
  <si>
    <t>스테이지 패스 3</t>
  </si>
  <si>
    <t>스테이지 패스 4</t>
  </si>
  <si>
    <t>스테이지 패스 5</t>
  </si>
  <si>
    <t>다이아 (5스테이지당) x 25 = 250</t>
    <phoneticPr fontId="1" type="noConversion"/>
  </si>
  <si>
    <t>다이아 (5스테이지당) x 25 = 125</t>
    <phoneticPr fontId="1" type="noConversion"/>
  </si>
  <si>
    <t>다이아 (5스테이지당) x 25 = 375</t>
    <phoneticPr fontId="1" type="noConversion"/>
  </si>
  <si>
    <t>다이아 (5스테이지당) x 25 = 500</t>
    <phoneticPr fontId="1" type="noConversion"/>
  </si>
  <si>
    <t>다이아 (5스테이지당) x 25 = 625</t>
  </si>
  <si>
    <t>다이아 (5스테이지당) x 25 = 750</t>
  </si>
  <si>
    <t>다이아 (5스테이지당) x 25 = 875</t>
  </si>
  <si>
    <t>스테이지 패스 6</t>
  </si>
  <si>
    <t>스테이지 패스 7</t>
  </si>
  <si>
    <t>스테이지 패스 8</t>
  </si>
  <si>
    <t>무한</t>
    <phoneticPr fontId="1" type="noConversion"/>
  </si>
  <si>
    <t>레벨 패스 6</t>
  </si>
  <si>
    <t>레벨 패스 7</t>
  </si>
  <si>
    <t>레벨 패스 8</t>
  </si>
  <si>
    <t>돌발 상품</t>
    <phoneticPr fontId="1" type="noConversion"/>
  </si>
  <si>
    <t>다이아 (10레벨당) x 25 = 250</t>
    <phoneticPr fontId="1" type="noConversion"/>
  </si>
  <si>
    <t>다이아 (10레벨당) x 25 = 500</t>
    <phoneticPr fontId="1" type="noConversion"/>
  </si>
  <si>
    <t>다이아 (10레벨당) x 25 = 750</t>
  </si>
  <si>
    <t>다이아 (10레벨당) x 25 = 1000</t>
  </si>
  <si>
    <t>다이아 (10레벨당) x 25 = 1250</t>
  </si>
  <si>
    <t>다이아 (10레벨당) x 25 = 1500</t>
  </si>
  <si>
    <t>다이아 (10레벨당) x 25 = 1750</t>
  </si>
  <si>
    <t>다이아 (10레벨당) x 25 = 2000</t>
  </si>
  <si>
    <t>평생</t>
    <phoneticPr fontId="1" type="noConversion"/>
  </si>
  <si>
    <t>한정:800%</t>
    <phoneticPr fontId="1" type="noConversion"/>
  </si>
  <si>
    <t>패키지1:400%</t>
    <phoneticPr fontId="1" type="noConversion"/>
  </si>
  <si>
    <t>패키지2:500%</t>
    <phoneticPr fontId="1" type="noConversion"/>
  </si>
  <si>
    <t>패키지3:600%</t>
    <phoneticPr fontId="1" type="noConversion"/>
  </si>
  <si>
    <t>패키지4:700%</t>
    <phoneticPr fontId="1" type="noConversion"/>
  </si>
  <si>
    <t>패키지5:800%</t>
    <phoneticPr fontId="1" type="noConversion"/>
  </si>
  <si>
    <t>깡 다이아 패키지</t>
    <phoneticPr fontId="1" type="noConversion"/>
  </si>
  <si>
    <t>주간:500%</t>
    <phoneticPr fontId="1" type="noConversion"/>
  </si>
  <si>
    <t>영웅:1300%</t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</si>
  <si>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을지문덕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양만춘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임상옥</t>
    </r>
    <r>
      <rPr>
        <sz val="11"/>
        <color theme="1"/>
        <rFont val="맑은 고딕"/>
        <family val="2"/>
        <charset val="129"/>
        <scheme val="minor"/>
      </rPr>
      <t>,김준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</si>
  <si>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비담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대조영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정몽주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황진이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</si>
  <si>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강감찬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왕건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백광현</t>
    </r>
    <r>
      <rPr>
        <sz val="11"/>
        <color theme="1"/>
        <rFont val="맑은 고딕"/>
        <family val="2"/>
        <charset val="129"/>
        <scheme val="minor"/>
      </rPr>
      <t>,안설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</si>
  <si>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신돈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동이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박문수</t>
    </r>
    <r>
      <rPr>
        <sz val="11"/>
        <color theme="1"/>
        <rFont val="맑은 고딕"/>
        <family val="2"/>
        <charset val="129"/>
        <scheme val="minor"/>
      </rPr>
      <t>,인봉</t>
    </r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</si>
  <si>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궁예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연산군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허준</t>
    </r>
    <r>
      <rPr>
        <sz val="11"/>
        <color theme="1"/>
        <rFont val="맑은 고딕"/>
        <family val="2"/>
        <charset val="129"/>
        <scheme val="minor"/>
      </rPr>
      <t>,</t>
    </r>
    <r>
      <rPr>
        <sz val="11"/>
        <color rgb="FFFF0000"/>
        <rFont val="맑은 고딕"/>
        <family val="3"/>
        <charset val="129"/>
        <scheme val="minor"/>
      </rPr>
      <t>장희빈</t>
    </r>
    <phoneticPr fontId="1" type="noConversion"/>
  </si>
  <si>
    <t>진화 조각 개수</t>
  </si>
  <si>
    <t>★승급</t>
    <phoneticPr fontId="1" type="noConversion"/>
  </si>
  <si>
    <t>누적 개수</t>
    <phoneticPr fontId="1" type="noConversion"/>
  </si>
  <si>
    <t>스테이지 클리어 패키지 1</t>
    <phoneticPr fontId="1" type="noConversion"/>
  </si>
  <si>
    <t>스테이지 클리어 패키지 4</t>
  </si>
  <si>
    <t>스테이지 클리어 패키지 5</t>
  </si>
  <si>
    <t>스테이지 클리어 패키지 6</t>
  </si>
  <si>
    <t>스테이지 클리어 패키지 7</t>
  </si>
  <si>
    <t>스테이지 클리어 패키지 8</t>
  </si>
  <si>
    <t>스테이지 클리어 패키지 9</t>
  </si>
  <si>
    <t>스테이지 클리어 패키지 10</t>
  </si>
  <si>
    <t>스테이지 클리어 패키지 11</t>
  </si>
  <si>
    <t>스테이지 클리어 패키지 12</t>
  </si>
  <si>
    <t>스테이지 클리어 패키지 13</t>
  </si>
  <si>
    <t>스테이지 클리어 패키지 14</t>
  </si>
  <si>
    <t>스테이지 클리어 패키지 15</t>
  </si>
  <si>
    <t>스테이지 클리어 패키지 16</t>
  </si>
  <si>
    <t>스테이지 클리어 패키지 17</t>
  </si>
  <si>
    <t>스테이지 클리어 패키지 18</t>
  </si>
  <si>
    <t>스테이지 클리어 패키지 19</t>
  </si>
  <si>
    <t>스테이지 클리어 패키지 20</t>
  </si>
  <si>
    <t>스테이지 클리어 패키지 3</t>
    <phoneticPr fontId="1" type="noConversion"/>
  </si>
  <si>
    <t>스테이지 클리어 패키지 2</t>
    <phoneticPr fontId="1" type="noConversion"/>
  </si>
  <si>
    <t>해금 조건</t>
    <phoneticPr fontId="1" type="noConversion"/>
  </si>
  <si>
    <t>50 Stage</t>
    <phoneticPr fontId="1" type="noConversion"/>
  </si>
  <si>
    <t>150 Stage</t>
  </si>
  <si>
    <t>200 Stage</t>
  </si>
  <si>
    <t>250 Stage</t>
  </si>
  <si>
    <t>300 Stage</t>
  </si>
  <si>
    <t>350 Stage</t>
  </si>
  <si>
    <t>400 Stage</t>
  </si>
  <si>
    <t>450 Stage</t>
  </si>
  <si>
    <t>550 Stage</t>
  </si>
  <si>
    <t>600 Stage</t>
  </si>
  <si>
    <t>650 Stage</t>
  </si>
  <si>
    <t>700 Stage</t>
  </si>
  <si>
    <t>750 Stage</t>
  </si>
  <si>
    <t>800 Stage</t>
  </si>
  <si>
    <t>850 Stage</t>
  </si>
  <si>
    <t>900 Stage</t>
  </si>
  <si>
    <t>950 Stage</t>
  </si>
  <si>
    <t>1000 Stage</t>
  </si>
  <si>
    <t>100 Stage</t>
    <phoneticPr fontId="1" type="noConversion"/>
  </si>
  <si>
    <t>500 Stage</t>
    <phoneticPr fontId="1" type="noConversion"/>
  </si>
  <si>
    <t>무기 소환 레벨 달성 패키지 1</t>
    <phoneticPr fontId="1" type="noConversion"/>
  </si>
  <si>
    <t>무기 소환 레벨 달성 패키지 2</t>
  </si>
  <si>
    <t>무기 소환 레벨 달성 패키지 3</t>
  </si>
  <si>
    <t>무기 소환 레벨 달성 패키지 4</t>
  </si>
  <si>
    <t>무기 소환 레벨 달성 패키지 5</t>
  </si>
  <si>
    <t>무기 소환 레벨 달성 패키지 6</t>
  </si>
  <si>
    <t>무기 소환 레벨 달성 패키지 7</t>
  </si>
  <si>
    <t>무기 소환 레벨 달성 패키지 8</t>
  </si>
  <si>
    <t>고려 영웅 소환 레벨 달성 패키지 1</t>
    <phoneticPr fontId="1" type="noConversion"/>
  </si>
  <si>
    <t>고려 영웅 소환 레벨 달성 패키지 2</t>
  </si>
  <si>
    <t>고려 영웅 소환 레벨 달성 패키지 3</t>
  </si>
  <si>
    <t>고려 영웅 소환 레벨 달성 패키지 4</t>
  </si>
  <si>
    <t>고려 영웅 소환 레벨 달성 패키지 5</t>
  </si>
  <si>
    <t>고려 영웅 소환 레벨 달성 패키지 6</t>
  </si>
  <si>
    <t>고려 영웅 소환 레벨 달성 패키지 7</t>
  </si>
  <si>
    <t>고려 영웅 소환 레벨 달성 패키지 8</t>
  </si>
  <si>
    <t>조선 영웅 소환 레벨 달성 패키지 1</t>
    <phoneticPr fontId="1" type="noConversion"/>
  </si>
  <si>
    <t>조선 영웅 소환 레벨 달성 패키지 2</t>
  </si>
  <si>
    <t>조선 영웅 소환 레벨 달성 패키지 3</t>
  </si>
  <si>
    <t>조선 영웅 소환 레벨 달성 패키지 4</t>
  </si>
  <si>
    <t>조선 영웅 소환 레벨 달성 패키지 5</t>
  </si>
  <si>
    <t>조선 영웅 소환 레벨 달성 패키지 6</t>
  </si>
  <si>
    <t>조선 영웅 소환 레벨 달성 패키지 7</t>
  </si>
  <si>
    <t>조선 영웅 소환 레벨 달성 패키지 8</t>
  </si>
  <si>
    <t>가속 소환 횟수 달성 패키지 1</t>
    <phoneticPr fontId="1" type="noConversion"/>
  </si>
  <si>
    <t>가속 소환 횟수 달성 패키지 2</t>
  </si>
  <si>
    <t>가속 소환 횟수 달성 패키지 3</t>
  </si>
  <si>
    <t>가속 소환 횟수 달성 패키지 4</t>
  </si>
  <si>
    <t>가속 소환 횟수 달성 패키지 5</t>
  </si>
  <si>
    <t>가속 소환 횟수 달성 패키지 6</t>
  </si>
  <si>
    <t>가속 소환 횟수 달성 패키지 7</t>
  </si>
  <si>
    <t>가속 소환 횟수 달성 패키지 8</t>
  </si>
  <si>
    <t>가속 소환 횟수 달성 패키지 9</t>
  </si>
  <si>
    <t>가속 소환 횟수 달성 패키지 10</t>
  </si>
  <si>
    <t>10000회</t>
    <phoneticPr fontId="1" type="noConversion"/>
  </si>
  <si>
    <t>20000회</t>
    <phoneticPr fontId="1" type="noConversion"/>
  </si>
  <si>
    <t>30000회</t>
  </si>
  <si>
    <t>40000회</t>
  </si>
  <si>
    <t>50000회</t>
  </si>
  <si>
    <t>60000회</t>
  </si>
  <si>
    <t>70000회</t>
  </si>
  <si>
    <t>80000회</t>
  </si>
  <si>
    <t>90000회</t>
  </si>
  <si>
    <t>100000회</t>
  </si>
  <si>
    <t>성균관 연구 달성 패키지 1</t>
    <phoneticPr fontId="1" type="noConversion"/>
  </si>
  <si>
    <t>성균관 연구 달성 패키지 2</t>
  </si>
  <si>
    <t>성균관 연구 달성 패키지 3</t>
  </si>
  <si>
    <t>성균관 연구 달성 패키지 4</t>
  </si>
  <si>
    <t>성균관 연구 달성 패키지 5</t>
  </si>
  <si>
    <t>성균관 연구 달성 패키지 6</t>
  </si>
  <si>
    <t>성균관 연구 달성 패키지 7</t>
  </si>
  <si>
    <t>성균관 연구 달성 패키지 8</t>
  </si>
  <si>
    <t>성균관 연구 달성 패키지 9</t>
  </si>
  <si>
    <t>성균관 연구 달성 패키지 10</t>
  </si>
  <si>
    <t>고대1</t>
    <phoneticPr fontId="1" type="noConversion"/>
  </si>
  <si>
    <t>고대2</t>
    <phoneticPr fontId="1" type="noConversion"/>
  </si>
  <si>
    <t>고대3</t>
    <phoneticPr fontId="1" type="noConversion"/>
  </si>
  <si>
    <t>중세1</t>
    <phoneticPr fontId="1" type="noConversion"/>
  </si>
  <si>
    <t>중세2</t>
    <phoneticPr fontId="1" type="noConversion"/>
  </si>
  <si>
    <t>중세3</t>
    <phoneticPr fontId="1" type="noConversion"/>
  </si>
  <si>
    <t>근세1</t>
    <phoneticPr fontId="1" type="noConversion"/>
  </si>
  <si>
    <t>근세2</t>
    <phoneticPr fontId="1" type="noConversion"/>
  </si>
  <si>
    <t>근세3</t>
    <phoneticPr fontId="1" type="noConversion"/>
  </si>
  <si>
    <t>성균관 연구 달성 패키지 11</t>
  </si>
  <si>
    <t>성균관 연구 달성 패키지 12</t>
  </si>
  <si>
    <t>성균관 연구 달성 패키지 13</t>
  </si>
  <si>
    <t>성균관 연구 달성 패키지 14</t>
  </si>
  <si>
    <t>성균관 연구 달성 패키지 15</t>
  </si>
  <si>
    <t>성균관 연구 달성 패키지 16</t>
  </si>
  <si>
    <t>성균관 연구 달성 패키지 17</t>
  </si>
  <si>
    <t>성균관 연구 달성 패키지 18</t>
  </si>
  <si>
    <t>스테이지 돌발</t>
    <phoneticPr fontId="1" type="noConversion"/>
  </si>
  <si>
    <t>장비 돌발</t>
    <phoneticPr fontId="1" type="noConversion"/>
  </si>
  <si>
    <t>연구 돌발</t>
    <phoneticPr fontId="1" type="noConversion"/>
  </si>
  <si>
    <t>성장 돌발</t>
    <phoneticPr fontId="1" type="noConversion"/>
  </si>
  <si>
    <t>육성 달성 패키지 1</t>
    <phoneticPr fontId="1" type="noConversion"/>
  </si>
  <si>
    <t>육성 달성 패키지 2</t>
  </si>
  <si>
    <t>육성 달성 패키지 3</t>
  </si>
  <si>
    <t>육성 달성 패키지 4</t>
  </si>
  <si>
    <t>육성 달성 패키지 5</t>
  </si>
  <si>
    <t>육성 달성 패키지 6</t>
  </si>
  <si>
    <t>육성 달성 패키지 7</t>
  </si>
  <si>
    <t>육성 달성 패키지 8</t>
  </si>
  <si>
    <t>육성 달성 패키지 9</t>
  </si>
  <si>
    <t>육성 달성 패키지 10</t>
  </si>
  <si>
    <t>승급 달성 패키지 1</t>
    <phoneticPr fontId="1" type="noConversion"/>
  </si>
  <si>
    <t>승급 달성 패키지 2</t>
  </si>
  <si>
    <t>승급 달성 패키지 3</t>
  </si>
  <si>
    <t>승급 달성 패키지 4</t>
  </si>
  <si>
    <t>승급 달성 패키지 5</t>
  </si>
  <si>
    <t>승급 달성 패키지 6</t>
  </si>
  <si>
    <t>승급 달성 패키지 7</t>
  </si>
  <si>
    <t>승급 달성 패키지 8</t>
  </si>
  <si>
    <t>승급 달성 패키지 9</t>
  </si>
  <si>
    <t>표류자</t>
    <phoneticPr fontId="1" type="noConversion"/>
  </si>
  <si>
    <t>무사</t>
    <phoneticPr fontId="1" type="noConversion"/>
  </si>
  <si>
    <t>검객</t>
    <phoneticPr fontId="1" type="noConversion"/>
  </si>
  <si>
    <t>투사</t>
    <phoneticPr fontId="1" type="noConversion"/>
  </si>
  <si>
    <t>검제</t>
    <phoneticPr fontId="1" type="noConversion"/>
  </si>
  <si>
    <t>투신</t>
    <phoneticPr fontId="1" type="noConversion"/>
  </si>
  <si>
    <t>패왕</t>
    <phoneticPr fontId="1" type="noConversion"/>
  </si>
  <si>
    <t>검선</t>
    <phoneticPr fontId="1" type="noConversion"/>
  </si>
  <si>
    <t>아수라</t>
    <phoneticPr fontId="1" type="noConversion"/>
  </si>
  <si>
    <t>뿌리</t>
  </si>
  <si>
    <t>새싹</t>
  </si>
  <si>
    <t>잎새</t>
  </si>
  <si>
    <t>가지</t>
  </si>
  <si>
    <t>묘목</t>
  </si>
  <si>
    <t>견목</t>
  </si>
  <si>
    <t>성목</t>
  </si>
  <si>
    <t>거목</t>
  </si>
  <si>
    <t>신목</t>
  </si>
  <si>
    <t>영목</t>
  </si>
  <si>
    <t>천목</t>
  </si>
  <si>
    <t>태초목</t>
  </si>
  <si>
    <t>창조목</t>
  </si>
  <si>
    <t>수호목</t>
  </si>
  <si>
    <t>세계목</t>
  </si>
  <si>
    <t>세계수</t>
  </si>
  <si>
    <t>신화수</t>
  </si>
  <si>
    <t>무한수</t>
  </si>
  <si>
    <t>영겁수</t>
  </si>
  <si>
    <t>나무 진화 달성 패키지 1</t>
    <phoneticPr fontId="1" type="noConversion"/>
  </si>
  <si>
    <t>나무 진화 달성 패키지 2</t>
  </si>
  <si>
    <t>나무 진화 달성 패키지 3</t>
  </si>
  <si>
    <t>나무 진화 달성 패키지 4</t>
  </si>
  <si>
    <t>나무 진화 달성 패키지 5</t>
  </si>
  <si>
    <t>나무 진화 달성 패키지 6</t>
  </si>
  <si>
    <t>나무 진화 달성 패키지 7</t>
  </si>
  <si>
    <t>나무 진화 달성 패키지 8</t>
  </si>
  <si>
    <t>나무 진화 달성 패키지 9</t>
  </si>
  <si>
    <t>나무 진화 달성 패키지 10</t>
  </si>
  <si>
    <t>나무 진화 달성 패키지 11</t>
  </si>
  <si>
    <t>나무 진화 달성 패키지 12</t>
  </si>
  <si>
    <t>나무 진화 달성 패키지 13</t>
  </si>
  <si>
    <t>나무 진화 달성 패키지 14</t>
  </si>
  <si>
    <t>나무 진화 달성 패키지 15</t>
  </si>
  <si>
    <t>나무 진화 달성 패키지 16</t>
  </si>
  <si>
    <t>나무 진화 달성 패키지 17</t>
  </si>
  <si>
    <t>나무 진화 달성 패키지 18</t>
  </si>
  <si>
    <t>나무 진화 달성 패키지 19</t>
  </si>
  <si>
    <t>영웅&amp;유물 돌발</t>
    <phoneticPr fontId="1" type="noConversion"/>
  </si>
  <si>
    <t>고려강석 달성 패키지 2</t>
  </si>
  <si>
    <t>고려강석 달성 패키지 3</t>
  </si>
  <si>
    <t>고려강석 달성 패키지 4</t>
  </si>
  <si>
    <t>고려강석 달성 패키지 5</t>
  </si>
  <si>
    <t>3 레벨</t>
    <phoneticPr fontId="1" type="noConversion"/>
  </si>
  <si>
    <t>4 레벨</t>
  </si>
  <si>
    <t>5 레벨</t>
  </si>
  <si>
    <t>6 레벨</t>
  </si>
  <si>
    <t>7 레벨</t>
  </si>
  <si>
    <t>8 레벨</t>
  </si>
  <si>
    <t>9 레벨</t>
  </si>
  <si>
    <t>10 레벨</t>
  </si>
  <si>
    <t>5 강</t>
    <phoneticPr fontId="1" type="noConversion"/>
  </si>
  <si>
    <t>7 강</t>
    <phoneticPr fontId="1" type="noConversion"/>
  </si>
  <si>
    <t>8 강</t>
    <phoneticPr fontId="1" type="noConversion"/>
  </si>
  <si>
    <t>9 강</t>
    <phoneticPr fontId="1" type="noConversion"/>
  </si>
  <si>
    <t>10 강</t>
    <phoneticPr fontId="1" type="noConversion"/>
  </si>
  <si>
    <t>고려수석 달성 패키지 1</t>
    <phoneticPr fontId="1" type="noConversion"/>
  </si>
  <si>
    <t>고려수석 달성 패키지 2</t>
  </si>
  <si>
    <t>고려수석 달성 패키지 3</t>
  </si>
  <si>
    <t>고려수석 달성 패키지 4</t>
  </si>
  <si>
    <t>고려수석 달성 패키지 5</t>
  </si>
  <si>
    <t>조선강석 달성 패키지 1</t>
    <phoneticPr fontId="1" type="noConversion"/>
  </si>
  <si>
    <t>조선강석 달성 패키지 2</t>
  </si>
  <si>
    <t>조선강석 달성 패키지 3</t>
  </si>
  <si>
    <t>조선강석 달성 패키지 4</t>
  </si>
  <si>
    <t>조선강석 달성 패키지 5</t>
  </si>
  <si>
    <t>조선수석 달성 패키지 1</t>
    <phoneticPr fontId="1" type="noConversion"/>
  </si>
  <si>
    <t>조선수석 달성 패키지 2</t>
  </si>
  <si>
    <t>조선수석 달성 패키지 3</t>
  </si>
  <si>
    <t>조선수석 달성 패키지 4</t>
  </si>
  <si>
    <t>조선수석 달성 패키지 5</t>
  </si>
  <si>
    <t>근현대강석 달성 패키지 1</t>
    <phoneticPr fontId="1" type="noConversion"/>
  </si>
  <si>
    <t>근현대강석 달성 패키지 2</t>
  </si>
  <si>
    <t>근현대강석 달성 패키지 3</t>
  </si>
  <si>
    <t>근현대강석 달성 패키지 4</t>
  </si>
  <si>
    <t>근현대강석 달성 패키지 5</t>
  </si>
  <si>
    <t>근현대수석 달성 패키지 1</t>
    <phoneticPr fontId="1" type="noConversion"/>
  </si>
  <si>
    <t>근현대수석 달성 패키지 2</t>
  </si>
  <si>
    <t>근현대수석 달성 패키지 3</t>
  </si>
  <si>
    <t>근현대수석 달성 패키지 4</t>
  </si>
  <si>
    <t>근현대수석 달성 패키지 5</t>
  </si>
  <si>
    <t>광고 무료 패키지 (2/2)</t>
    <phoneticPr fontId="1" type="noConversion"/>
  </si>
  <si>
    <t xml:space="preserve">다이아 </t>
    <phoneticPr fontId="1" type="noConversion"/>
  </si>
  <si>
    <t>4,5입장권</t>
    <phoneticPr fontId="1" type="noConversion"/>
  </si>
  <si>
    <t>일간:500%</t>
    <phoneticPr fontId="1" type="noConversion"/>
  </si>
  <si>
    <t>월간:500%</t>
    <phoneticPr fontId="1" type="noConversion"/>
  </si>
  <si>
    <t>1,2,3,5입장권</t>
    <phoneticPr fontId="1" type="noConversion"/>
  </si>
  <si>
    <t>레벨 패스 9</t>
    <phoneticPr fontId="1" type="noConversion"/>
  </si>
  <si>
    <t>다이아 (10레벨당) x 25 = 2250</t>
  </si>
  <si>
    <t>다이아 (10레벨당) x 25 = 2500</t>
  </si>
  <si>
    <t>레벨 패스 10</t>
    <phoneticPr fontId="1" type="noConversion"/>
  </si>
  <si>
    <t>사냥 패스 1</t>
    <phoneticPr fontId="1" type="noConversion"/>
  </si>
  <si>
    <t>사냥 패스 2</t>
  </si>
  <si>
    <t>사냥 패스 3</t>
  </si>
  <si>
    <t>사냥 패스 4</t>
  </si>
  <si>
    <t>사냥 패스 5</t>
  </si>
  <si>
    <t>사냥 패스 6</t>
  </si>
  <si>
    <t>사냥 패스 7</t>
  </si>
  <si>
    <t>사냥 패스 9</t>
  </si>
  <si>
    <t>사냥 패스 10</t>
  </si>
  <si>
    <t>사냥 패스 8</t>
    <phoneticPr fontId="1" type="noConversion"/>
  </si>
  <si>
    <t>육성 패스 1</t>
    <phoneticPr fontId="1" type="noConversion"/>
  </si>
  <si>
    <t>육성 패스 2</t>
  </si>
  <si>
    <t>육성 패스 3</t>
  </si>
  <si>
    <t>육성 패스 4</t>
  </si>
  <si>
    <t>육성 패스 5</t>
  </si>
  <si>
    <t>육성 패스 6</t>
  </si>
  <si>
    <t>육성 패스 7</t>
  </si>
  <si>
    <t>육성 패스 8</t>
  </si>
  <si>
    <t>육성 패스 9</t>
  </si>
  <si>
    <t>육성 패스 10</t>
  </si>
  <si>
    <t>스테이지 패스 9</t>
  </si>
  <si>
    <t>다이아 (5스테이지당) x 25 = 1125</t>
  </si>
  <si>
    <t>스테이지 패스 10</t>
  </si>
  <si>
    <t>다이아 (5스테이지당) x 25 = 1250</t>
  </si>
  <si>
    <t>돌발:1000%</t>
    <phoneticPr fontId="1" type="noConversion"/>
  </si>
  <si>
    <t>다이아 (5스테이지당) x 25 = 1000</t>
    <phoneticPr fontId="1" type="noConversion"/>
  </si>
  <si>
    <t>다이아 (10레벨당) x 25 = 2750</t>
  </si>
  <si>
    <t>레벨 패스 12</t>
  </si>
  <si>
    <t>다이아 (10레벨당) x 25 = 3000</t>
  </si>
  <si>
    <t>레벨 패스 13</t>
  </si>
  <si>
    <t>다이아 (10레벨당) x 25 = 3250</t>
  </si>
  <si>
    <t>레벨 패스 14</t>
  </si>
  <si>
    <t>다이아 (10레벨당) x 25 = 3500</t>
  </si>
  <si>
    <t>레벨 패스 15</t>
  </si>
  <si>
    <t>다이아 (10레벨당) x 25 = 3750</t>
  </si>
  <si>
    <t>레벨 패스 16</t>
  </si>
  <si>
    <t>다이아 (10레벨당) x 25 = 4000</t>
  </si>
  <si>
    <t>레벨 패스 17</t>
  </si>
  <si>
    <t>다이아 (10레벨당) x 25 = 4250</t>
  </si>
  <si>
    <t>레벨 패스 18</t>
  </si>
  <si>
    <t>다이아 (10레벨당) x 25 = 4500</t>
  </si>
  <si>
    <t>레벨 패스 19</t>
  </si>
  <si>
    <t>다이아 (10레벨당) x 25 = 4750</t>
  </si>
  <si>
    <t>레벨 패스 20</t>
  </si>
  <si>
    <t>다이아 (10레벨당) x 25 = 5000</t>
  </si>
  <si>
    <t>다이아 (5스테이지당) x 25 = 1375</t>
  </si>
  <si>
    <t>스테이지 패스 12</t>
  </si>
  <si>
    <t>다이아 (5스테이지당) x 25 = 1500</t>
  </si>
  <si>
    <t>스테이지 패스 13</t>
  </si>
  <si>
    <t>다이아 (5스테이지당) x 25 = 1625</t>
  </si>
  <si>
    <t>스테이지 패스 14</t>
  </si>
  <si>
    <t>다이아 (5스테이지당) x 25 = 1750</t>
  </si>
  <si>
    <t>스테이지 패스 15</t>
  </si>
  <si>
    <t>다이아 (5스테이지당) x 25 = 1875</t>
  </si>
  <si>
    <t>스테이지 패스 16</t>
  </si>
  <si>
    <t>다이아 (5스테이지당) x 25 = 2000</t>
  </si>
  <si>
    <t>스테이지 패스 17</t>
  </si>
  <si>
    <t>다이아 (5스테이지당) x 25 = 2125</t>
  </si>
  <si>
    <t>스테이지 패스 18</t>
  </si>
  <si>
    <t>다이아 (5스테이지당) x 25 = 2250</t>
  </si>
  <si>
    <t>스테이지 패스 19</t>
  </si>
  <si>
    <t>다이아 (5스테이지당) x 25 = 2375</t>
  </si>
  <si>
    <t>스테이지 패스 20</t>
  </si>
  <si>
    <t>다이아 (5스테이지당) x 25 = 2500</t>
  </si>
  <si>
    <t>스테이지 패스 1</t>
    <phoneticPr fontId="1" type="noConversion"/>
  </si>
  <si>
    <t>다이아 (50육성당) x 25 = 1250</t>
  </si>
  <si>
    <t>다이아 (50육성당) x 25 = 1250</t>
    <phoneticPr fontId="1" type="noConversion"/>
  </si>
  <si>
    <t>육성 패스 11</t>
  </si>
  <si>
    <t>육성 패스 12</t>
  </si>
  <si>
    <t>육성 패스 13</t>
  </si>
  <si>
    <t>육성 패스 14</t>
  </si>
  <si>
    <t>육성 패스 15</t>
  </si>
  <si>
    <t>다이아 (1000마리당) x 25 = 75000</t>
    <phoneticPr fontId="1" type="noConversion"/>
  </si>
  <si>
    <t>월구독</t>
    <phoneticPr fontId="1" type="noConversion"/>
  </si>
  <si>
    <t>다이아(즉시 지급) : 10000개
다이아(매일 지급) : 1000개
박범 조각 : 20조각
김준 조각 : 20조각
골드 : 4H</t>
    <phoneticPr fontId="1" type="noConversion"/>
  </si>
  <si>
    <t>다이아(즉시 지급) : 30000
다이아(매일 지급) : 1000
던전 입장권 충전 최대치 증가(+1)</t>
    <phoneticPr fontId="1" type="noConversion"/>
  </si>
  <si>
    <t>소환권 보따리</t>
    <phoneticPr fontId="1" type="noConversion"/>
  </si>
  <si>
    <t>스페셜 보따리</t>
    <phoneticPr fontId="1" type="noConversion"/>
  </si>
  <si>
    <t>30일 특권</t>
    <phoneticPr fontId="1" type="noConversion"/>
  </si>
  <si>
    <t>평생 프리미엄 보따리</t>
    <phoneticPr fontId="1" type="noConversion"/>
  </si>
  <si>
    <t>영구 활성화 특권</t>
    <phoneticPr fontId="1" type="noConversion"/>
  </si>
  <si>
    <t>5소탕권+다이아</t>
    <phoneticPr fontId="1" type="noConversion"/>
  </si>
  <si>
    <t>마일리지 상품</t>
    <phoneticPr fontId="1" type="noConversion"/>
  </si>
  <si>
    <t>점령전 입장권</t>
    <phoneticPr fontId="1" type="noConversion"/>
  </si>
  <si>
    <t>퇴마전 입장권</t>
    <phoneticPr fontId="1" type="noConversion"/>
  </si>
  <si>
    <t>금화가속 [12H]</t>
    <phoneticPr fontId="1" type="noConversion"/>
  </si>
  <si>
    <t>가속 [3D]</t>
    <phoneticPr fontId="1" type="noConversion"/>
  </si>
  <si>
    <t>영웅 조각 [박범]</t>
    <phoneticPr fontId="1" type="noConversion"/>
  </si>
  <si>
    <t>영웅 조각 [김준]</t>
    <phoneticPr fontId="1" type="noConversion"/>
  </si>
  <si>
    <t>계림로보검</t>
    <phoneticPr fontId="1" type="noConversion"/>
  </si>
  <si>
    <t>홍련의갑옷</t>
    <phoneticPr fontId="1" type="noConversion"/>
  </si>
  <si>
    <t>다이아+무기소환권+갑옷소환권</t>
    <phoneticPr fontId="1" type="noConversion"/>
  </si>
  <si>
    <t>다이아+고려소환권+조선소환권</t>
    <phoneticPr fontId="1" type="noConversion"/>
  </si>
  <si>
    <t>다이아+가속소환권</t>
    <phoneticPr fontId="1" type="noConversion"/>
  </si>
  <si>
    <t>다이아+어빌석</t>
    <phoneticPr fontId="1" type="noConversion"/>
  </si>
  <si>
    <t>다이아+연구석</t>
    <phoneticPr fontId="1" type="noConversion"/>
  </si>
  <si>
    <t>무기 소환 패키지Ⅰ</t>
  </si>
  <si>
    <t>무기 소환 패키지Ⅱ</t>
  </si>
  <si>
    <t>무기 소환 패키지Ⅲ</t>
  </si>
  <si>
    <t>무기 소환 패키지Ⅳ</t>
  </si>
  <si>
    <t>무기 소환 패키지Ⅴ</t>
  </si>
  <si>
    <t>무기 소환 패키지 [무료]</t>
    <phoneticPr fontId="1" type="noConversion"/>
  </si>
  <si>
    <t>갑옷 소환 패키지Ⅰ</t>
  </si>
  <si>
    <t>갑옷 소환 패키지Ⅱ</t>
  </si>
  <si>
    <t>갑옷 소환 패키지Ⅲ</t>
  </si>
  <si>
    <t>갑옷 소환 패키지Ⅳ</t>
  </si>
  <si>
    <t>갑옷 소환 패키지Ⅴ</t>
  </si>
  <si>
    <t>갑옷 소환 패키지 [무료]</t>
    <phoneticPr fontId="1" type="noConversion"/>
  </si>
  <si>
    <t>장비 소환 패키지Ⅵ</t>
  </si>
  <si>
    <t>장비 소환 패키지 [무료]</t>
    <phoneticPr fontId="1" type="noConversion"/>
  </si>
  <si>
    <t>고려 소환 패키지Ⅱ</t>
  </si>
  <si>
    <t>고려 소환 패키지Ⅲ</t>
  </si>
  <si>
    <t>고려 소환 패키지Ⅳ</t>
  </si>
  <si>
    <t>고려 소환 패키지Ⅴ</t>
  </si>
  <si>
    <t>고려 소환 패키지Ⅰ [무료]</t>
    <phoneticPr fontId="1" type="noConversion"/>
  </si>
  <si>
    <t>조선 소환 패키지Ⅱ</t>
  </si>
  <si>
    <t>조선 소환 패키지Ⅲ</t>
  </si>
  <si>
    <t>조선 소환 패키지Ⅳ</t>
  </si>
  <si>
    <t>조선 소환 패키지Ⅴ</t>
  </si>
  <si>
    <t>조선 소환 패키지Ⅰ [무료]</t>
    <phoneticPr fontId="1" type="noConversion"/>
  </si>
  <si>
    <t>가속 소환 패키지Ⅰ</t>
  </si>
  <si>
    <t>가속 소환 패키지Ⅱ</t>
  </si>
  <si>
    <t>가속 소환 패키지Ⅲ</t>
  </si>
  <si>
    <t>가속 소환 패키지Ⅳ</t>
  </si>
  <si>
    <t>가속 소환 패키지Ⅴ</t>
  </si>
  <si>
    <t>갑옷 소환 레벨 달성 패키지 1</t>
    <phoneticPr fontId="1" type="noConversion"/>
  </si>
  <si>
    <t>갑옷 소환 레벨 달성 패키지 2</t>
  </si>
  <si>
    <t>갑옷 소환 레벨 달성 패키지 3</t>
  </si>
  <si>
    <t>갑옷 소환 레벨 달성 패키지 4</t>
  </si>
  <si>
    <t>갑옷 소환 레벨 달성 패키지 5</t>
  </si>
  <si>
    <t>갑옷 소환 레벨 달성 패키지 6</t>
  </si>
  <si>
    <t>갑옷 소환 레벨 달성 패키지 7</t>
  </si>
  <si>
    <t>갑옷 소환 레벨 달성 패키지 8</t>
  </si>
  <si>
    <t>다이아(즉시 지급) : 15000개
다이아(매일 지급) : 1000개
무기 소환권 : 30장
갑옷 소환권 : 30장
고려 소환권 : 30장</t>
  </si>
  <si>
    <t>2H</t>
  </si>
  <si>
    <t>3H</t>
  </si>
  <si>
    <t>5H</t>
  </si>
  <si>
    <t>12H</t>
  </si>
  <si>
    <t>9H</t>
  </si>
  <si>
    <t>16H</t>
  </si>
  <si>
    <t>1H</t>
    <phoneticPr fontId="1" type="noConversion"/>
  </si>
  <si>
    <t>가속개수</t>
    <phoneticPr fontId="1" type="noConversion"/>
  </si>
  <si>
    <t>1000% 고정</t>
    <phoneticPr fontId="1" type="noConversion"/>
  </si>
  <si>
    <t>골드</t>
    <phoneticPr fontId="1" type="noConversion"/>
  </si>
  <si>
    <t>레벨 패스 11 (보류)</t>
    <phoneticPr fontId="1" type="noConversion"/>
  </si>
  <si>
    <t>스테이지 패스 11 (보류)</t>
    <phoneticPr fontId="1" type="noConversion"/>
  </si>
  <si>
    <t>고려강석 달성 패키지 1 (보류)</t>
    <phoneticPr fontId="1" type="noConversion"/>
  </si>
  <si>
    <t>루비 가격</t>
    <phoneticPr fontId="1" type="noConversion"/>
  </si>
  <si>
    <t>다이아+무기소환권</t>
    <phoneticPr fontId="1" type="noConversion"/>
  </si>
  <si>
    <t>다이아+무기소환권,갑옷소환권</t>
    <phoneticPr fontId="1" type="noConversion"/>
  </si>
  <si>
    <t>다이아+고려영웅소환권</t>
    <phoneticPr fontId="1" type="noConversion"/>
  </si>
  <si>
    <t>다이아+조선영웅소환권</t>
    <phoneticPr fontId="1" type="noConversion"/>
  </si>
  <si>
    <t>다이아+갑옷소환권</t>
    <phoneticPr fontId="1" type="noConversion"/>
  </si>
  <si>
    <t>육성 지원 패키지Ⅰ</t>
    <phoneticPr fontId="1" type="noConversion"/>
  </si>
  <si>
    <t>육성 지원 패키지Ⅱ</t>
    <phoneticPr fontId="1" type="noConversion"/>
  </si>
  <si>
    <t>육성 지원 패키지Ⅲ</t>
    <phoneticPr fontId="1" type="noConversion"/>
  </si>
  <si>
    <t>육성 지원 패키지Ⅳ</t>
    <phoneticPr fontId="1" type="noConversion"/>
  </si>
  <si>
    <t>육성 지원 패키지Ⅴ</t>
    <phoneticPr fontId="1" type="noConversion"/>
  </si>
  <si>
    <t>주몽,김유신,계백,선덕여왕</t>
    <phoneticPr fontId="1" type="noConversion"/>
  </si>
  <si>
    <t>장비 소환 패키지Ⅰ</t>
    <phoneticPr fontId="1" type="noConversion"/>
  </si>
  <si>
    <t>무기 지원 패키지Ⅰ</t>
    <phoneticPr fontId="1" type="noConversion"/>
  </si>
  <si>
    <t>장비 소환 패키지Ⅱ</t>
    <phoneticPr fontId="1" type="noConversion"/>
  </si>
  <si>
    <t>무기 지원 패키지Ⅱ</t>
    <phoneticPr fontId="1" type="noConversion"/>
  </si>
  <si>
    <t>장비 소환 패키지Ⅲ</t>
    <phoneticPr fontId="1" type="noConversion"/>
  </si>
  <si>
    <t>무기 지원 패키지Ⅲ</t>
    <phoneticPr fontId="1" type="noConversion"/>
  </si>
  <si>
    <t>장비 소환 패키지Ⅳ</t>
    <phoneticPr fontId="1" type="noConversion"/>
  </si>
  <si>
    <t>무기 지원 패키지Ⅳ</t>
    <phoneticPr fontId="1" type="noConversion"/>
  </si>
  <si>
    <t>장비 소환 패키지Ⅴ</t>
    <phoneticPr fontId="1" type="noConversion"/>
  </si>
  <si>
    <t>무기 지원 패키지Ⅴ</t>
    <phoneticPr fontId="1" type="noConversion"/>
  </si>
  <si>
    <t>갑옷 지원 패키지Ⅰ</t>
    <phoneticPr fontId="1" type="noConversion"/>
  </si>
  <si>
    <t>갑옷 지원 패키지Ⅱ</t>
    <phoneticPr fontId="1" type="noConversion"/>
  </si>
  <si>
    <t>갑옷 지원 패키지Ⅲ</t>
    <phoneticPr fontId="1" type="noConversion"/>
  </si>
  <si>
    <t>갑옷 지원 패키지Ⅳ</t>
    <phoneticPr fontId="1" type="noConversion"/>
  </si>
  <si>
    <t>갑옷 지원 패키지Ⅴ</t>
    <phoneticPr fontId="1" type="noConversion"/>
  </si>
  <si>
    <r>
      <t>박범,화련,</t>
    </r>
    <r>
      <rPr>
        <b/>
        <sz val="11"/>
        <color theme="5"/>
        <rFont val="맑은 고딕"/>
        <family val="3"/>
        <charset val="129"/>
        <scheme val="minor"/>
      </rPr>
      <t>광개토태왕</t>
    </r>
    <r>
      <rPr>
        <sz val="11"/>
        <color theme="1"/>
        <rFont val="맑은 고딕"/>
        <family val="3"/>
        <charset val="129"/>
        <scheme val="minor"/>
      </rPr>
      <t>,</t>
    </r>
    <r>
      <rPr>
        <sz val="11"/>
        <color theme="5"/>
        <rFont val="맑은 고딕"/>
        <family val="3"/>
        <charset val="129"/>
        <scheme val="minor"/>
      </rPr>
      <t>장보고</t>
    </r>
    <phoneticPr fontId="1" type="noConversion"/>
  </si>
  <si>
    <t>필드 지원 패키지Ⅰ</t>
    <phoneticPr fontId="1" type="noConversion"/>
  </si>
  <si>
    <t>필드 지원 패키지Ⅱ</t>
    <phoneticPr fontId="1" type="noConversion"/>
  </si>
  <si>
    <t>필드 지원 패키지Ⅲ</t>
    <phoneticPr fontId="1" type="noConversion"/>
  </si>
  <si>
    <t>필드 지원 패키지Ⅳ</t>
    <phoneticPr fontId="1" type="noConversion"/>
  </si>
  <si>
    <t>필드 지원 패키지Ⅴ</t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</si>
  <si>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견훤</t>
    </r>
    <r>
      <rPr>
        <sz val="11"/>
        <color rgb="FFFF0000"/>
        <rFont val="맑은 고딕"/>
        <family val="3"/>
        <charset val="129"/>
        <scheme val="minor"/>
      </rPr>
      <t>,이성계,광해군,김광택</t>
    </r>
    <phoneticPr fontId="1" type="noConversion"/>
  </si>
  <si>
    <t>점령전 지원 패키지Ⅰ</t>
    <phoneticPr fontId="1" type="noConversion"/>
  </si>
  <si>
    <t>점령전 지원 패키지Ⅱ</t>
    <phoneticPr fontId="1" type="noConversion"/>
  </si>
  <si>
    <t>점령전 지원 패키지Ⅲ</t>
    <phoneticPr fontId="1" type="noConversion"/>
  </si>
  <si>
    <t>점령전 지원 패키지Ⅳ</t>
    <phoneticPr fontId="1" type="noConversion"/>
  </si>
  <si>
    <t>점령전 지원 패키지Ⅴ</t>
    <phoneticPr fontId="1" type="noConversion"/>
  </si>
  <si>
    <t>무릉전 지원 패키지Ⅰ</t>
    <phoneticPr fontId="1" type="noConversion"/>
  </si>
  <si>
    <t>무릉전 지원 패키지Ⅱ</t>
    <phoneticPr fontId="1" type="noConversion"/>
  </si>
  <si>
    <t>무릉전 지원 패키지Ⅲ</t>
    <phoneticPr fontId="1" type="noConversion"/>
  </si>
  <si>
    <t>무릉전 지원 패키지Ⅳ</t>
    <phoneticPr fontId="1" type="noConversion"/>
  </si>
  <si>
    <t>무릉전 지원 패키지Ⅴ</t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</si>
  <si>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유금필</t>
    </r>
    <r>
      <rPr>
        <sz val="11"/>
        <color rgb="FFFF0000"/>
        <rFont val="맑은 고딕"/>
        <family val="3"/>
        <charset val="129"/>
        <scheme val="minor"/>
      </rPr>
      <t>,수양대군,이순신,김체건</t>
    </r>
    <phoneticPr fontId="1" type="noConversion"/>
  </si>
  <si>
    <t>퇴마전 지원 패키지Ⅰ</t>
    <phoneticPr fontId="1" type="noConversion"/>
  </si>
  <si>
    <t>퇴마전 지원 패키지Ⅱ</t>
    <phoneticPr fontId="1" type="noConversion"/>
  </si>
  <si>
    <t>퇴마전 지원 패키지Ⅲ</t>
    <phoneticPr fontId="1" type="noConversion"/>
  </si>
  <si>
    <t>퇴마전 지원 패키지Ⅳ</t>
    <phoneticPr fontId="1" type="noConversion"/>
  </si>
  <si>
    <t>퇴마전 지원 패키지Ⅴ</t>
    <phoneticPr fontId="1" type="noConversion"/>
  </si>
  <si>
    <r>
      <rPr>
        <sz val="11"/>
        <color theme="5"/>
        <rFont val="맑은 고딕"/>
        <family val="3"/>
        <charset val="129"/>
        <scheme val="minor"/>
      </rPr>
      <t>척준경</t>
    </r>
    <r>
      <rPr>
        <sz val="11"/>
        <color rgb="FFFF0000"/>
        <rFont val="맑은 고딕"/>
        <family val="3"/>
        <charset val="129"/>
        <scheme val="minor"/>
      </rPr>
      <t>,홍길동,전우치,백동수</t>
    </r>
    <phoneticPr fontId="1" type="noConversion"/>
  </si>
  <si>
    <t>연구 지원 패키지Ⅰ</t>
    <phoneticPr fontId="1" type="noConversion"/>
  </si>
  <si>
    <t>연구 지원 패키지Ⅱ</t>
    <phoneticPr fontId="1" type="noConversion"/>
  </si>
  <si>
    <t>연구 지원 패키지Ⅲ</t>
    <phoneticPr fontId="1" type="noConversion"/>
  </si>
  <si>
    <t>연구 지원 패키지Ⅳ</t>
    <phoneticPr fontId="1" type="noConversion"/>
  </si>
  <si>
    <t>연구 지원 패키지Ⅴ</t>
    <phoneticPr fontId="1" type="noConversion"/>
  </si>
  <si>
    <t>정도전,세종대왕,장영실,장금</t>
    <phoneticPr fontId="1" type="noConversion"/>
  </si>
  <si>
    <t>[광고]일간 무료</t>
    <phoneticPr fontId="1" type="noConversion"/>
  </si>
  <si>
    <t>장비 패키지Ⅰ</t>
    <phoneticPr fontId="1" type="noConversion"/>
  </si>
  <si>
    <t>장비 패키지Ⅱ</t>
    <phoneticPr fontId="1" type="noConversion"/>
  </si>
  <si>
    <t>장비 패키지Ⅲ</t>
    <phoneticPr fontId="1" type="noConversion"/>
  </si>
  <si>
    <t>영웅 패키지Ⅰ</t>
    <phoneticPr fontId="1" type="noConversion"/>
  </si>
  <si>
    <t>영웅 패키지Ⅱ</t>
    <phoneticPr fontId="1" type="noConversion"/>
  </si>
  <si>
    <t>영웅 패키지Ⅲ</t>
    <phoneticPr fontId="1" type="noConversion"/>
  </si>
  <si>
    <t>가속 패키지Ⅰ</t>
    <phoneticPr fontId="1" type="noConversion"/>
  </si>
  <si>
    <t>가속 패키지Ⅱ</t>
    <phoneticPr fontId="1" type="noConversion"/>
  </si>
  <si>
    <t>가속 패키지Ⅲ</t>
    <phoneticPr fontId="1" type="noConversion"/>
  </si>
  <si>
    <t>어빌석 패키지Ⅰ</t>
    <phoneticPr fontId="1" type="noConversion"/>
  </si>
  <si>
    <t>어빌석 패키지Ⅱ</t>
    <phoneticPr fontId="1" type="noConversion"/>
  </si>
  <si>
    <t>어빌석 패키지Ⅲ</t>
    <phoneticPr fontId="1" type="noConversion"/>
  </si>
  <si>
    <t>연구석 패키지Ⅰ</t>
    <phoneticPr fontId="1" type="noConversion"/>
  </si>
  <si>
    <t>연구석 패키지Ⅱ</t>
    <phoneticPr fontId="1" type="noConversion"/>
  </si>
  <si>
    <t>연구석 패키지Ⅲ</t>
    <phoneticPr fontId="1" type="noConversion"/>
  </si>
  <si>
    <t>입장권 패키지Ⅰ</t>
    <phoneticPr fontId="1" type="noConversion"/>
  </si>
  <si>
    <t>입장권 패키지Ⅱ</t>
    <phoneticPr fontId="1" type="noConversion"/>
  </si>
  <si>
    <t>고려 영웅 지원Ⅰ(보류)</t>
    <phoneticPr fontId="1" type="noConversion"/>
  </si>
  <si>
    <t>고려 영웅 지원Ⅱ</t>
    <phoneticPr fontId="1" type="noConversion"/>
  </si>
  <si>
    <t>조선 영웅 지원Ⅰ</t>
    <phoneticPr fontId="1" type="noConversion"/>
  </si>
  <si>
    <t>조선 영웅 지원Ⅱ</t>
    <phoneticPr fontId="1" type="noConversion"/>
  </si>
  <si>
    <t>[광고]주간 무료</t>
    <phoneticPr fontId="1" type="noConversion"/>
  </si>
  <si>
    <t>다이아 패키지Ⅰ</t>
    <phoneticPr fontId="1" type="noConversion"/>
  </si>
  <si>
    <t>다이아 패키지Ⅱ</t>
    <phoneticPr fontId="1" type="noConversion"/>
  </si>
  <si>
    <t>다이아 패키지Ⅲ</t>
    <phoneticPr fontId="1" type="noConversion"/>
  </si>
  <si>
    <t>다이아 패키지Ⅳ</t>
    <phoneticPr fontId="1" type="noConversion"/>
  </si>
  <si>
    <t>고려 영웅 지원Ⅰ</t>
    <phoneticPr fontId="1" type="noConversion"/>
  </si>
  <si>
    <t>루비 소량</t>
    <phoneticPr fontId="1" type="noConversion"/>
  </si>
  <si>
    <t>루비</t>
    <phoneticPr fontId="1" type="noConversion"/>
  </si>
  <si>
    <t>루비 한줌</t>
    <phoneticPr fontId="1" type="noConversion"/>
  </si>
  <si>
    <t>루비 무더기</t>
    <phoneticPr fontId="1" type="noConversion"/>
  </si>
  <si>
    <t>루비 자루</t>
    <phoneticPr fontId="1" type="noConversion"/>
  </si>
  <si>
    <t>루비 드럼통</t>
    <phoneticPr fontId="1" type="noConversion"/>
  </si>
  <si>
    <t>루비 수레</t>
    <phoneticPr fontId="1" type="noConversion"/>
  </si>
  <si>
    <t>확인</t>
    <phoneticPr fontId="1" type="noConversion"/>
  </si>
  <si>
    <t>팝업 안뜸, 확인 못함</t>
    <phoneticPr fontId="1" type="noConversion"/>
  </si>
  <si>
    <t>특권</t>
    <phoneticPr fontId="1" type="noConversion"/>
  </si>
  <si>
    <t>다이아+골드 1,790,994,981</t>
    <phoneticPr fontId="1" type="noConversion"/>
  </si>
  <si>
    <t>다이아+골드</t>
    <phoneticPr fontId="1" type="noConversion"/>
  </si>
  <si>
    <t>다이아+1,2,3,4 입장권</t>
    <phoneticPr fontId="1" type="noConversion"/>
  </si>
  <si>
    <t>마일리지(100점)</t>
    <phoneticPr fontId="1" type="noConversion"/>
  </si>
  <si>
    <t>마일리지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</si>
</sst>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0.000"/>
    <numFmt numFmtId="177" formatCode="0_);[Red]\(0\)"/>
    <numFmt numFmtId="178" formatCode="0\ &quot;개&quot;"/>
    <numFmt numFmtId="179" formatCode="_-\_xd83d_\_xdc8e_* #,##0_-;\-&quot;₩&quot;* #,##0_-;_-&quot;₩&quot;* &quot;-&quot;_-;_-@_-"/>
    <numFmt numFmtId="180" formatCode="0.0"/>
  </numFmts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9" tint="-0.249977111117893"/>
      <name val="맑은 고딕"/>
      <family val="2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5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5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0"/>
  </cellStyleXfs>
  <cellXfs count="17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/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42" fontId="0" fillId="0" borderId="1" xfId="0" applyNumberFormat="1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2" fontId="7" fillId="0" borderId="1" xfId="0" applyNumberFormat="1" applyFont="1" applyBorder="1">
      <alignment vertical="center"/>
    </xf>
    <xf numFmtId="0" fontId="5" fillId="3" borderId="1" xfId="1" applyBorder="1">
      <alignment vertical="center"/>
    </xf>
    <xf numFmtId="0" fontId="6" fillId="4" borderId="1" xfId="2" applyBorder="1">
      <alignment vertical="center"/>
    </xf>
    <xf numFmtId="41" fontId="0" fillId="0" borderId="1" xfId="3" applyFont="1" applyBorder="1" applyAlignment="1">
      <alignment horizontal="right" vertical="center"/>
    </xf>
    <xf numFmtId="41" fontId="0" fillId="0" borderId="1" xfId="3" applyFont="1" applyFill="1" applyBorder="1" applyAlignment="1">
      <alignment horizontal="right" vertical="center"/>
    </xf>
    <xf numFmtId="41" fontId="7" fillId="0" borderId="1" xfId="3" applyFont="1" applyBorder="1" applyAlignment="1">
      <alignment horizontal="right" vertical="center"/>
    </xf>
    <xf numFmtId="178" fontId="0" fillId="0" borderId="1" xfId="3" applyNumberFormat="1" applyFont="1" applyBorder="1">
      <alignment vertical="center"/>
    </xf>
    <xf numFmtId="0" fontId="7" fillId="0" borderId="1" xfId="0" applyFont="1" applyBorder="1">
      <alignment vertical="center"/>
    </xf>
    <xf numFmtId="41" fontId="0" fillId="7" borderId="1" xfId="3" applyFont="1" applyFill="1" applyBorder="1" applyAlignment="1">
      <alignment horizontal="right" vertical="center"/>
    </xf>
    <xf numFmtId="0" fontId="0" fillId="8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1" fontId="10" fillId="0" borderId="1" xfId="3" applyFont="1" applyBorder="1" applyAlignment="1">
      <alignment horizontal="right" vertical="center"/>
    </xf>
    <xf numFmtId="0" fontId="10" fillId="0" borderId="1" xfId="0" applyFont="1" applyBorder="1">
      <alignment vertical="center"/>
    </xf>
    <xf numFmtId="0" fontId="16" fillId="0" borderId="1" xfId="0" applyFont="1" applyBorder="1">
      <alignment vertical="center"/>
    </xf>
    <xf numFmtId="41" fontId="3" fillId="0" borderId="1" xfId="3" applyFont="1" applyBorder="1" applyAlignment="1">
      <alignment horizontal="right" vertical="center"/>
    </xf>
    <xf numFmtId="0" fontId="0" fillId="9" borderId="1" xfId="0" applyFill="1" applyBorder="1">
      <alignment vertical="center"/>
    </xf>
    <xf numFmtId="41" fontId="3" fillId="6" borderId="1" xfId="3" applyFont="1" applyFill="1" applyBorder="1" applyAlignment="1">
      <alignment horizontal="right" vertical="center"/>
    </xf>
    <xf numFmtId="42" fontId="3" fillId="6" borderId="1" xfId="0" applyNumberFormat="1" applyFont="1" applyFill="1" applyBorder="1">
      <alignment vertical="center"/>
    </xf>
    <xf numFmtId="176" fontId="3" fillId="6" borderId="1" xfId="0" applyNumberFormat="1" applyFont="1" applyFill="1" applyBorder="1">
      <alignment vertical="center"/>
    </xf>
    <xf numFmtId="41" fontId="3" fillId="9" borderId="1" xfId="3" applyFont="1" applyFill="1" applyBorder="1" applyAlignment="1">
      <alignment horizontal="right" vertical="center"/>
    </xf>
    <xf numFmtId="42" fontId="3" fillId="9" borderId="1" xfId="0" applyNumberFormat="1" applyFont="1" applyFill="1" applyBorder="1">
      <alignment vertical="center"/>
    </xf>
    <xf numFmtId="176" fontId="3" fillId="9" borderId="1" xfId="0" applyNumberFormat="1" applyFont="1" applyFill="1" applyBorder="1">
      <alignment vertical="center"/>
    </xf>
    <xf numFmtId="41" fontId="3" fillId="10" borderId="1" xfId="3" applyFont="1" applyFill="1" applyBorder="1" applyAlignment="1">
      <alignment horizontal="right" vertical="center"/>
    </xf>
    <xf numFmtId="42" fontId="3" fillId="10" borderId="1" xfId="0" applyNumberFormat="1" applyFont="1" applyFill="1" applyBorder="1">
      <alignment vertical="center"/>
    </xf>
    <xf numFmtId="176" fontId="3" fillId="10" borderId="1" xfId="0" applyNumberFormat="1" applyFont="1" applyFill="1" applyBorder="1">
      <alignment vertical="center"/>
    </xf>
    <xf numFmtId="41" fontId="3" fillId="11" borderId="1" xfId="3" applyFont="1" applyFill="1" applyBorder="1" applyAlignment="1">
      <alignment horizontal="right" vertical="center"/>
    </xf>
    <xf numFmtId="42" fontId="3" fillId="11" borderId="1" xfId="0" applyNumberFormat="1" applyFont="1" applyFill="1" applyBorder="1">
      <alignment vertical="center"/>
    </xf>
    <xf numFmtId="176" fontId="3" fillId="11" borderId="1" xfId="0" applyNumberFormat="1" applyFont="1" applyFill="1" applyBorder="1">
      <alignment vertical="center"/>
    </xf>
    <xf numFmtId="41" fontId="3" fillId="12" borderId="1" xfId="3" applyFont="1" applyFill="1" applyBorder="1" applyAlignment="1">
      <alignment horizontal="right" vertical="center"/>
    </xf>
    <xf numFmtId="42" fontId="3" fillId="12" borderId="1" xfId="0" applyNumberFormat="1" applyFont="1" applyFill="1" applyBorder="1">
      <alignment vertical="center"/>
    </xf>
    <xf numFmtId="176" fontId="3" fillId="12" borderId="1" xfId="0" applyNumberFormat="1" applyFont="1" applyFill="1" applyBorder="1">
      <alignment vertical="center"/>
    </xf>
    <xf numFmtId="0" fontId="0" fillId="9" borderId="1" xfId="0" applyFill="1" applyBorder="1" applyAlignment="1">
      <alignment horizontal="left" vertical="center"/>
    </xf>
    <xf numFmtId="2" fontId="0" fillId="0" borderId="1" xfId="0" applyNumberFormat="1" applyBorder="1">
      <alignment vertical="center"/>
    </xf>
    <xf numFmtId="2" fontId="0" fillId="7" borderId="1" xfId="0" applyNumberFormat="1" applyFill="1" applyBorder="1">
      <alignment vertical="center"/>
    </xf>
    <xf numFmtId="0" fontId="2" fillId="9" borderId="1" xfId="0" applyFont="1" applyFill="1" applyBorder="1">
      <alignment vertical="center"/>
    </xf>
    <xf numFmtId="41" fontId="0" fillId="9" borderId="1" xfId="3" applyFont="1" applyFill="1" applyBorder="1" applyAlignment="1">
      <alignment horizontal="right" vertical="center"/>
    </xf>
    <xf numFmtId="42" fontId="0" fillId="9" borderId="1" xfId="0" applyNumberFormat="1" applyFill="1" applyBorder="1">
      <alignment vertical="center"/>
    </xf>
    <xf numFmtId="176" fontId="0" fillId="9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42" fontId="14" fillId="0" borderId="1" xfId="0" applyNumberFormat="1" applyFont="1" applyBorder="1">
      <alignment vertical="center"/>
    </xf>
    <xf numFmtId="41" fontId="14" fillId="0" borderId="1" xfId="3" applyFont="1" applyBorder="1" applyAlignment="1">
      <alignment horizontal="right" vertical="center"/>
    </xf>
    <xf numFmtId="0" fontId="0" fillId="9" borderId="1" xfId="0" applyFill="1" applyBorder="1" applyAlignment="1">
      <alignment vertical="center" wrapText="1"/>
    </xf>
    <xf numFmtId="0" fontId="0" fillId="7" borderId="1" xfId="0" applyFill="1" applyBorder="1">
      <alignment vertical="center"/>
    </xf>
    <xf numFmtId="0" fontId="17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42" fontId="7" fillId="7" borderId="1" xfId="0" applyNumberFormat="1" applyFont="1" applyFill="1" applyBorder="1">
      <alignment vertical="center"/>
    </xf>
    <xf numFmtId="0" fontId="2" fillId="14" borderId="1" xfId="0" applyFont="1" applyFill="1" applyBorder="1">
      <alignment vertical="center"/>
    </xf>
    <xf numFmtId="0" fontId="0" fillId="14" borderId="1" xfId="0" applyFill="1" applyBorder="1">
      <alignment vertical="center"/>
    </xf>
    <xf numFmtId="41" fontId="0" fillId="14" borderId="1" xfId="3" applyFont="1" applyFill="1" applyBorder="1" applyAlignment="1">
      <alignment horizontal="right" vertical="center"/>
    </xf>
    <xf numFmtId="42" fontId="0" fillId="14" borderId="1" xfId="0" applyNumberFormat="1" applyFill="1" applyBorder="1">
      <alignment vertical="center"/>
    </xf>
    <xf numFmtId="176" fontId="0" fillId="14" borderId="1" xfId="0" applyNumberFormat="1" applyFill="1" applyBorder="1">
      <alignment vertical="center"/>
    </xf>
    <xf numFmtId="0" fontId="0" fillId="14" borderId="1" xfId="0" applyFill="1" applyBorder="1" applyAlignment="1">
      <alignment vertical="center" wrapText="1"/>
    </xf>
    <xf numFmtId="0" fontId="3" fillId="9" borderId="1" xfId="0" applyFont="1" applyFill="1" applyBorder="1">
      <alignment vertical="center"/>
    </xf>
    <xf numFmtId="0" fontId="0" fillId="5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5" borderId="1" xfId="0" applyFill="1" applyBorder="1">
      <alignment vertical="center"/>
    </xf>
    <xf numFmtId="0" fontId="0" fillId="9" borderId="1" xfId="0" applyFill="1" applyBorder="1" applyAlignment="1">
      <alignment horizontal="left" vertical="center" wrapText="1"/>
    </xf>
    <xf numFmtId="0" fontId="0" fillId="16" borderId="1" xfId="0" applyFill="1" applyBorder="1">
      <alignment vertical="center"/>
    </xf>
    <xf numFmtId="41" fontId="0" fillId="16" borderId="1" xfId="3" applyFont="1" applyFill="1" applyBorder="1" applyAlignment="1">
      <alignment horizontal="right" vertical="center"/>
    </xf>
    <xf numFmtId="42" fontId="0" fillId="16" borderId="1" xfId="0" applyNumberFormat="1" applyFill="1" applyBorder="1">
      <alignment vertical="center"/>
    </xf>
    <xf numFmtId="176" fontId="0" fillId="16" borderId="1" xfId="0" applyNumberFormat="1" applyFill="1" applyBorder="1">
      <alignment vertical="center"/>
    </xf>
    <xf numFmtId="0" fontId="2" fillId="16" borderId="1" xfId="0" applyFont="1" applyFill="1" applyBorder="1">
      <alignment vertical="center"/>
    </xf>
    <xf numFmtId="0" fontId="0" fillId="16" borderId="1" xfId="0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 wrapText="1"/>
    </xf>
    <xf numFmtId="0" fontId="0" fillId="17" borderId="1" xfId="0" applyFill="1" applyBorder="1">
      <alignment vertical="center"/>
    </xf>
    <xf numFmtId="0" fontId="3" fillId="17" borderId="1" xfId="0" applyFont="1" applyFill="1" applyBorder="1" applyAlignment="1">
      <alignment horizontal="left" vertical="center"/>
    </xf>
    <xf numFmtId="41" fontId="0" fillId="17" borderId="1" xfId="3" applyFont="1" applyFill="1" applyBorder="1" applyAlignment="1">
      <alignment horizontal="right" vertical="center"/>
    </xf>
    <xf numFmtId="0" fontId="0" fillId="17" borderId="1" xfId="0" applyFill="1" applyBorder="1" applyAlignment="1">
      <alignment horizontal="left" vertical="center"/>
    </xf>
    <xf numFmtId="42" fontId="0" fillId="17" borderId="1" xfId="0" applyNumberFormat="1" applyFill="1" applyBorder="1">
      <alignment vertical="center"/>
    </xf>
    <xf numFmtId="176" fontId="0" fillId="17" borderId="1" xfId="0" applyNumberFormat="1" applyFill="1" applyBorder="1">
      <alignment vertical="center"/>
    </xf>
    <xf numFmtId="0" fontId="9" fillId="9" borderId="1" xfId="0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left" vertical="center"/>
    </xf>
    <xf numFmtId="0" fontId="9" fillId="14" borderId="1" xfId="0" applyFont="1" applyFill="1" applyBorder="1" applyAlignment="1">
      <alignment horizontal="left" vertical="center"/>
    </xf>
    <xf numFmtId="0" fontId="0" fillId="14" borderId="1" xfId="0" applyFill="1" applyBorder="1" applyAlignment="1">
      <alignment horizontal="left" vertical="center"/>
    </xf>
    <xf numFmtId="2" fontId="3" fillId="0" borderId="1" xfId="0" applyNumberFormat="1" applyFont="1" applyBorder="1">
      <alignment vertical="center"/>
    </xf>
    <xf numFmtId="2" fontId="10" fillId="0" borderId="1" xfId="0" applyNumberFormat="1" applyFont="1" applyBorder="1">
      <alignment vertical="center"/>
    </xf>
    <xf numFmtId="0" fontId="0" fillId="18" borderId="1" xfId="0" applyFill="1" applyBorder="1">
      <alignment vertical="center"/>
    </xf>
    <xf numFmtId="0" fontId="0" fillId="18" borderId="1" xfId="0" applyFill="1" applyBorder="1" applyAlignment="1">
      <alignment horizontal="left" vertical="center"/>
    </xf>
    <xf numFmtId="41" fontId="0" fillId="18" borderId="1" xfId="3" applyFont="1" applyFill="1" applyBorder="1" applyAlignment="1">
      <alignment horizontal="right" vertical="center"/>
    </xf>
    <xf numFmtId="42" fontId="0" fillId="18" borderId="1" xfId="0" applyNumberFormat="1" applyFill="1" applyBorder="1">
      <alignment vertical="center"/>
    </xf>
    <xf numFmtId="176" fontId="0" fillId="18" borderId="1" xfId="0" applyNumberFormat="1" applyFill="1" applyBorder="1">
      <alignment vertical="center"/>
    </xf>
    <xf numFmtId="0" fontId="0" fillId="17" borderId="1" xfId="0" applyFill="1" applyBorder="1" applyAlignment="1">
      <alignment horizontal="center" vertical="center"/>
    </xf>
    <xf numFmtId="178" fontId="0" fillId="17" borderId="1" xfId="3" applyNumberFormat="1" applyFont="1" applyFill="1" applyBorder="1" applyAlignment="1">
      <alignment horizontal="left" vertical="center"/>
    </xf>
    <xf numFmtId="41" fontId="3" fillId="18" borderId="1" xfId="3" applyFont="1" applyFill="1" applyBorder="1" applyAlignment="1">
      <alignment horizontal="right" vertical="center"/>
    </xf>
    <xf numFmtId="176" fontId="3" fillId="18" borderId="1" xfId="0" applyNumberFormat="1" applyFont="1" applyFill="1" applyBorder="1">
      <alignment vertical="center"/>
    </xf>
    <xf numFmtId="0" fontId="0" fillId="16" borderId="1" xfId="3" applyNumberFormat="1" applyFont="1" applyFill="1" applyBorder="1" applyAlignment="1">
      <alignment horizontal="right" vertical="center"/>
    </xf>
    <xf numFmtId="179" fontId="0" fillId="9" borderId="1" xfId="0" applyNumberFormat="1" applyFill="1" applyBorder="1">
      <alignment vertical="center"/>
    </xf>
    <xf numFmtId="179" fontId="0" fillId="16" borderId="1" xfId="0" applyNumberFormat="1" applyFill="1" applyBorder="1">
      <alignment vertical="center"/>
    </xf>
    <xf numFmtId="179" fontId="3" fillId="9" borderId="1" xfId="0" applyNumberFormat="1" applyFont="1" applyFill="1" applyBorder="1">
      <alignment vertical="center"/>
    </xf>
    <xf numFmtId="179" fontId="0" fillId="17" borderId="1" xfId="0" applyNumberFormat="1" applyFill="1" applyBorder="1">
      <alignment vertical="center"/>
    </xf>
    <xf numFmtId="179" fontId="0" fillId="14" borderId="1" xfId="0" applyNumberFormat="1" applyFill="1" applyBorder="1">
      <alignment vertical="center"/>
    </xf>
    <xf numFmtId="179" fontId="7" fillId="0" borderId="1" xfId="0" applyNumberFormat="1" applyFont="1" applyBorder="1">
      <alignment vertical="center"/>
    </xf>
    <xf numFmtId="179" fontId="3" fillId="6" borderId="1" xfId="0" applyNumberFormat="1" applyFont="1" applyFill="1" applyBorder="1">
      <alignment vertical="center"/>
    </xf>
    <xf numFmtId="179" fontId="3" fillId="10" borderId="1" xfId="0" applyNumberFormat="1" applyFont="1" applyFill="1" applyBorder="1">
      <alignment vertical="center"/>
    </xf>
    <xf numFmtId="179" fontId="3" fillId="11" borderId="1" xfId="0" applyNumberFormat="1" applyFont="1" applyFill="1" applyBorder="1">
      <alignment vertical="center"/>
    </xf>
    <xf numFmtId="179" fontId="3" fillId="12" borderId="1" xfId="0" applyNumberFormat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177" fontId="0" fillId="2" borderId="1" xfId="3" applyNumberFormat="1" applyFont="1" applyFill="1" applyBorder="1" applyAlignment="1">
      <alignment horizontal="center" vertical="center"/>
    </xf>
    <xf numFmtId="0" fontId="0" fillId="13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/>
    </xf>
    <xf numFmtId="0" fontId="0" fillId="2" borderId="1" xfId="3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" xfId="3" applyNumberFormat="1" applyFont="1" applyBorder="1" applyAlignment="1">
      <alignment horizontal="right" vertical="center"/>
    </xf>
    <xf numFmtId="0" fontId="0" fillId="0" borderId="1" xfId="3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7" borderId="1" xfId="3" applyNumberFormat="1" applyFont="1" applyFill="1" applyBorder="1" applyAlignment="1">
      <alignment horizontal="right" vertical="center"/>
    </xf>
    <xf numFmtId="0" fontId="0" fillId="9" borderId="1" xfId="3" applyNumberFormat="1" applyFont="1" applyFill="1" applyBorder="1" applyAlignment="1">
      <alignment horizontal="right" vertical="center"/>
    </xf>
    <xf numFmtId="0" fontId="7" fillId="0" borderId="1" xfId="3" applyNumberFormat="1" applyFont="1" applyBorder="1" applyAlignment="1">
      <alignment horizontal="right" vertical="center" wrapText="1"/>
    </xf>
    <xf numFmtId="0" fontId="3" fillId="16" borderId="1" xfId="0" applyFont="1" applyFill="1" applyBorder="1" applyAlignment="1">
      <alignment horizontal="right" vertical="center"/>
    </xf>
    <xf numFmtId="0" fontId="7" fillId="0" borderId="1" xfId="3" applyNumberFormat="1" applyFont="1" applyFill="1" applyBorder="1" applyAlignment="1">
      <alignment horizontal="right" vertical="center"/>
    </xf>
    <xf numFmtId="0" fontId="2" fillId="16" borderId="1" xfId="0" applyFont="1" applyFill="1" applyBorder="1" applyAlignment="1">
      <alignment horizontal="right" vertical="center"/>
    </xf>
    <xf numFmtId="0" fontId="7" fillId="7" borderId="1" xfId="3" applyNumberFormat="1" applyFont="1" applyFill="1" applyBorder="1" applyAlignment="1">
      <alignment horizontal="right" vertical="center"/>
    </xf>
    <xf numFmtId="0" fontId="7" fillId="0" borderId="1" xfId="3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7" borderId="1" xfId="3" applyNumberFormat="1" applyFont="1" applyFill="1" applyBorder="1" applyAlignment="1">
      <alignment horizontal="right" vertical="center"/>
    </xf>
    <xf numFmtId="0" fontId="0" fillId="1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 wrapText="1"/>
    </xf>
    <xf numFmtId="0" fontId="0" fillId="14" borderId="1" xfId="0" applyFill="1" applyBorder="1" applyAlignment="1">
      <alignment horizontal="right" vertical="center" wrapText="1"/>
    </xf>
    <xf numFmtId="0" fontId="0" fillId="14" borderId="1" xfId="3" applyNumberFormat="1" applyFont="1" applyFill="1" applyBorder="1" applyAlignment="1">
      <alignment horizontal="right" vertical="center"/>
    </xf>
    <xf numFmtId="0" fontId="0" fillId="18" borderId="1" xfId="0" applyFill="1" applyBorder="1" applyAlignment="1">
      <alignment horizontal="right" vertical="center"/>
    </xf>
    <xf numFmtId="0" fontId="0" fillId="18" borderId="1" xfId="3" applyNumberFormat="1" applyFont="1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12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right" vertical="center"/>
    </xf>
    <xf numFmtId="0" fontId="14" fillId="0" borderId="1" xfId="3" applyNumberFormat="1" applyFont="1" applyBorder="1" applyAlignment="1">
      <alignment horizontal="right" vertical="center"/>
    </xf>
    <xf numFmtId="0" fontId="16" fillId="0" borderId="1" xfId="3" applyNumberFormat="1" applyFont="1" applyBorder="1" applyAlignment="1">
      <alignment horizontal="right" vertical="center"/>
    </xf>
    <xf numFmtId="0" fontId="3" fillId="18" borderId="1" xfId="3" applyNumberFormat="1" applyFont="1" applyFill="1" applyBorder="1" applyAlignment="1">
      <alignment horizontal="right" vertical="center"/>
    </xf>
    <xf numFmtId="41" fontId="0" fillId="2" borderId="1" xfId="3" applyFont="1" applyFill="1" applyBorder="1" applyAlignment="1">
      <alignment horizontal="right" vertical="center"/>
    </xf>
    <xf numFmtId="0" fontId="3" fillId="0" borderId="1" xfId="3" applyNumberFormat="1" applyFont="1" applyBorder="1" applyAlignment="1">
      <alignment horizontal="right" vertical="center"/>
    </xf>
    <xf numFmtId="42" fontId="3" fillId="18" borderId="1" xfId="0" applyNumberFormat="1" applyFont="1" applyFill="1" applyBorder="1">
      <alignment vertical="center"/>
    </xf>
    <xf numFmtId="179" fontId="3" fillId="18" borderId="1" xfId="0" applyNumberFormat="1" applyFont="1" applyFill="1" applyBorder="1">
      <alignment vertical="center"/>
    </xf>
    <xf numFmtId="0" fontId="0" fillId="13" borderId="1" xfId="0" applyFill="1" applyBorder="1" applyAlignment="1">
      <alignment horizontal="right" vertical="center"/>
    </xf>
    <xf numFmtId="0" fontId="0" fillId="13" borderId="1" xfId="3" applyNumberFormat="1" applyFont="1" applyFill="1" applyBorder="1" applyAlignment="1">
      <alignment horizontal="right" vertical="center"/>
    </xf>
    <xf numFmtId="0" fontId="3" fillId="9" borderId="1" xfId="3" applyNumberFormat="1" applyFont="1" applyFill="1" applyBorder="1" applyAlignment="1">
      <alignment horizontal="right" vertical="center"/>
    </xf>
    <xf numFmtId="0" fontId="13" fillId="16" borderId="1" xfId="0" applyFont="1" applyFill="1" applyBorder="1" applyAlignment="1">
      <alignment horizontal="left" vertical="center"/>
    </xf>
    <xf numFmtId="0" fontId="10" fillId="16" borderId="1" xfId="0" applyFont="1" applyFill="1" applyBorder="1">
      <alignment vertical="center"/>
    </xf>
    <xf numFmtId="179" fontId="0" fillId="0" borderId="1" xfId="0" applyNumberFormat="1" applyBorder="1">
      <alignment vertical="center"/>
    </xf>
    <xf numFmtId="0" fontId="0" fillId="19" borderId="1" xfId="0" applyFill="1" applyBorder="1" applyAlignment="1">
      <alignment horizontal="left" vertical="center"/>
    </xf>
    <xf numFmtId="0" fontId="0" fillId="19" borderId="1" xfId="0" applyFill="1" applyBorder="1">
      <alignment vertical="center"/>
    </xf>
    <xf numFmtId="0" fontId="0" fillId="19" borderId="1" xfId="3" applyNumberFormat="1" applyFont="1" applyFill="1" applyBorder="1" applyAlignment="1">
      <alignment horizontal="right" vertical="center"/>
    </xf>
    <xf numFmtId="41" fontId="0" fillId="19" borderId="1" xfId="3" applyFont="1" applyFill="1" applyBorder="1" applyAlignment="1">
      <alignment horizontal="right" vertical="center"/>
    </xf>
    <xf numFmtId="42" fontId="0" fillId="19" borderId="1" xfId="0" applyNumberFormat="1" applyFill="1" applyBorder="1">
      <alignment vertical="center"/>
    </xf>
    <xf numFmtId="179" fontId="0" fillId="19" borderId="1" xfId="0" applyNumberFormat="1" applyFill="1" applyBorder="1">
      <alignment vertical="center"/>
    </xf>
    <xf numFmtId="176" fontId="0" fillId="19" borderId="1" xfId="0" applyNumberFormat="1" applyFill="1" applyBorder="1">
      <alignment vertical="center"/>
    </xf>
    <xf numFmtId="178" fontId="0" fillId="2" borderId="1" xfId="3" applyNumberFormat="1" applyFont="1" applyFill="1" applyBorder="1" applyAlignment="1">
      <alignment horizontal="right" vertical="center"/>
    </xf>
    <xf numFmtId="180" fontId="0" fillId="9" borderId="1" xfId="0" applyNumberFormat="1" applyFill="1" applyBorder="1">
      <alignment vertical="center"/>
    </xf>
    <xf numFmtId="1" fontId="0" fillId="9" borderId="1" xfId="0" applyNumberFormat="1" applyFill="1" applyBorder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0" fillId="20" borderId="1" xfId="0" applyFill="1" applyBorder="1">
      <alignment vertical="center"/>
    </xf>
    <xf numFmtId="0" fontId="0" fillId="20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right" vertical="center"/>
    </xf>
    <xf numFmtId="41" fontId="3" fillId="20" borderId="1" xfId="3" applyFont="1" applyFill="1" applyBorder="1" applyAlignment="1">
      <alignment horizontal="right" vertical="center"/>
    </xf>
    <xf numFmtId="42" fontId="0" fillId="20" borderId="1" xfId="0" applyNumberFormat="1" applyFill="1" applyBorder="1">
      <alignment vertical="center"/>
    </xf>
    <xf numFmtId="179" fontId="0" fillId="20" borderId="1" xfId="0" applyNumberFormat="1" applyFill="1" applyBorder="1">
      <alignment vertical="center"/>
    </xf>
    <xf numFmtId="176" fontId="3" fillId="20" borderId="1" xfId="0" applyNumberFormat="1" applyFont="1" applyFill="1" applyBorder="1">
      <alignment vertical="center"/>
    </xf>
    <xf numFmtId="2" fontId="3" fillId="20" borderId="1" xfId="0" applyNumberFormat="1" applyFont="1" applyFill="1" applyBorder="1">
      <alignment vertical="center"/>
    </xf>
    <xf numFmtId="0" fontId="0" fillId="20" borderId="1" xfId="0" applyFill="1" applyBorder="1" applyAlignment="1">
      <alignment horizontal="left" vertical="center" wrapText="1"/>
    </xf>
    <xf numFmtId="41" fontId="0" fillId="20" borderId="1" xfId="3" applyFont="1" applyFill="1" applyBorder="1" applyAlignment="1">
      <alignment horizontal="right" vertical="center"/>
    </xf>
    <xf numFmtId="176" fontId="0" fillId="20" borderId="1" xfId="0" applyNumberFormat="1" applyFill="1" applyBorder="1">
      <alignment vertical="center"/>
    </xf>
    <xf numFmtId="178" fontId="0" fillId="20" borderId="1" xfId="3" applyNumberFormat="1" applyFont="1" applyFill="1" applyBorder="1" applyAlignment="1">
      <alignment horizontal="left" vertical="center"/>
    </xf>
    <xf numFmtId="0" fontId="0" fillId="20" borderId="1" xfId="3" applyNumberFormat="1" applyFont="1" applyFill="1" applyBorder="1" applyAlignment="1">
      <alignment horizontal="right" vertical="center"/>
    </xf>
  </cellXfs>
  <cellStyles count="5">
    <cellStyle name="나쁨" xfId="1" builtinId="27"/>
    <cellStyle name="보통" xfId="2" builtinId="28"/>
    <cellStyle name="쉼표 [0]" xfId="3" builtinId="6"/>
    <cellStyle name="표준" xfId="0" builtinId="0"/>
    <cellStyle name="표준 2" xfId="4" xr:uid="{32010CE9-9C26-48AD-A24A-EB9DE101B6BD}"/>
  </cellStyles>
  <dxfs count="0"/>
  <tableStyles count="0" defaultTableStyle="TableStyleMedium2" defaultPivotStyle="PivotStyleLight16"/>
  <colors>
    <mruColors>
      <color rgb="FFFF66CC"/>
      <color rgb="FFFF3300"/>
      <color rgb="FFFF8BE9"/>
      <color rgb="FFFF6699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95FD8-AE86-4E70-8ECF-30FCFF4B3E4D}">
  <dimension ref="A1:K42"/>
  <sheetViews>
    <sheetView workbookViewId="0">
      <selection activeCell="A41" sqref="A41"/>
    </sheetView>
  </sheetViews>
  <sheetFormatPr defaultRowHeight="16.5"/>
  <cols>
    <col min="1" max="1" width="18.625" bestFit="1" customWidth="1"/>
    <col min="2" max="2" width="7.25" bestFit="1" customWidth="1"/>
    <col min="3" max="4" width="17.25" bestFit="1" customWidth="1"/>
    <col min="6" max="6" width="11.625" bestFit="1" customWidth="1"/>
  </cols>
  <sheetData>
    <row r="1" spans="1:11">
      <c r="A1" s="1"/>
      <c r="B1" s="1" t="s">
        <v>0</v>
      </c>
      <c r="C1" s="1" t="s">
        <v>1</v>
      </c>
      <c r="D1" s="1" t="s">
        <v>2</v>
      </c>
    </row>
    <row r="2" spans="1:11">
      <c r="A2" s="2" t="s">
        <v>3</v>
      </c>
      <c r="B2" s="1"/>
      <c r="C2" s="1"/>
      <c r="D2" s="14"/>
      <c r="J2">
        <v>2.1190000000000002</v>
      </c>
    </row>
    <row r="3" spans="1:11">
      <c r="A3" s="2" t="s">
        <v>4</v>
      </c>
      <c r="B3" s="1" t="s">
        <v>5</v>
      </c>
      <c r="C3" s="1">
        <v>1</v>
      </c>
    </row>
    <row r="4" spans="1:11">
      <c r="A4" s="3" t="s">
        <v>6</v>
      </c>
      <c r="B4" s="1"/>
      <c r="C4" s="1"/>
      <c r="D4" s="14"/>
    </row>
    <row r="5" spans="1:11">
      <c r="A5" s="2" t="s">
        <v>7</v>
      </c>
      <c r="B5" s="1"/>
      <c r="C5" s="1"/>
      <c r="D5" s="14"/>
    </row>
    <row r="6" spans="1:11">
      <c r="A6" s="2" t="s">
        <v>8</v>
      </c>
      <c r="B6" s="1"/>
      <c r="C6" s="1"/>
      <c r="D6" s="14"/>
    </row>
    <row r="7" spans="1:11">
      <c r="A7" s="2" t="s">
        <v>9</v>
      </c>
      <c r="B7" s="1" t="s">
        <v>5</v>
      </c>
      <c r="C7" s="1">
        <v>0.5</v>
      </c>
      <c r="D7" s="1"/>
    </row>
    <row r="8" spans="1:11">
      <c r="A8" s="2" t="s">
        <v>10</v>
      </c>
      <c r="B8" s="1"/>
      <c r="C8" s="1"/>
      <c r="D8" s="14"/>
    </row>
    <row r="9" spans="1:11">
      <c r="A9" s="2" t="s">
        <v>11</v>
      </c>
      <c r="B9" s="1" t="s">
        <v>5</v>
      </c>
      <c r="C9" s="1">
        <v>0.5</v>
      </c>
      <c r="D9" s="1"/>
    </row>
    <row r="10" spans="1:11">
      <c r="A10" s="2" t="s">
        <v>12</v>
      </c>
      <c r="B10" s="1"/>
      <c r="C10" s="1"/>
      <c r="D10" s="14"/>
    </row>
    <row r="11" spans="1:11">
      <c r="A11" s="2" t="s">
        <v>13</v>
      </c>
      <c r="B11" s="1"/>
      <c r="C11" s="1"/>
      <c r="D11" s="14" t="s">
        <v>14</v>
      </c>
    </row>
    <row r="12" spans="1:11">
      <c r="A12" s="1"/>
      <c r="B12" s="1"/>
      <c r="C12" s="1"/>
      <c r="D12" s="1"/>
    </row>
    <row r="13" spans="1:11">
      <c r="A13" s="3" t="s">
        <v>15</v>
      </c>
      <c r="B13" s="1" t="s">
        <v>5</v>
      </c>
      <c r="C13" s="1"/>
      <c r="D13" s="1"/>
    </row>
    <row r="14" spans="1:11">
      <c r="A14" s="3" t="s">
        <v>16</v>
      </c>
      <c r="B14" s="1" t="s">
        <v>5</v>
      </c>
      <c r="C14" s="1"/>
      <c r="D14" s="1"/>
    </row>
    <row r="15" spans="1:11">
      <c r="A15" s="2" t="s">
        <v>17</v>
      </c>
      <c r="B15" s="1" t="s">
        <v>18</v>
      </c>
      <c r="C15" s="1">
        <v>800</v>
      </c>
      <c r="D15" s="1">
        <v>800</v>
      </c>
    </row>
    <row r="16" spans="1:11">
      <c r="A16" s="1"/>
      <c r="B16" s="1"/>
      <c r="C16" s="1"/>
      <c r="D16" s="1"/>
      <c r="F16" s="19"/>
      <c r="G16" s="16"/>
      <c r="H16" s="9"/>
      <c r="I16" s="6"/>
      <c r="J16" s="6"/>
      <c r="K16" s="6"/>
    </row>
    <row r="17" spans="1:4">
      <c r="A17" s="2" t="s">
        <v>19</v>
      </c>
      <c r="B17" s="1" t="s">
        <v>5</v>
      </c>
      <c r="C17" s="1">
        <v>100</v>
      </c>
      <c r="D17" s="1">
        <v>100</v>
      </c>
    </row>
    <row r="18" spans="1:4">
      <c r="A18" s="2" t="s">
        <v>20</v>
      </c>
      <c r="B18" s="1" t="s">
        <v>5</v>
      </c>
      <c r="C18" s="1">
        <v>100</v>
      </c>
      <c r="D18" s="1">
        <v>100</v>
      </c>
    </row>
    <row r="19" spans="1:4">
      <c r="A19" s="2" t="s">
        <v>21</v>
      </c>
      <c r="B19" s="1" t="s">
        <v>5</v>
      </c>
      <c r="C19" s="1">
        <v>150</v>
      </c>
      <c r="D19" s="1">
        <v>150</v>
      </c>
    </row>
    <row r="20" spans="1:4">
      <c r="A20" s="2" t="s">
        <v>22</v>
      </c>
      <c r="B20" s="1" t="s">
        <v>5</v>
      </c>
      <c r="C20" s="1">
        <v>150</v>
      </c>
      <c r="D20" s="1">
        <v>150</v>
      </c>
    </row>
    <row r="21" spans="1:4">
      <c r="A21" s="2" t="s">
        <v>23</v>
      </c>
      <c r="B21" s="1"/>
      <c r="C21" s="1"/>
      <c r="D21" s="1"/>
    </row>
    <row r="22" spans="1:4">
      <c r="A22" s="2" t="s">
        <v>24</v>
      </c>
      <c r="B22" s="1" t="s">
        <v>5</v>
      </c>
      <c r="C22" s="1" t="s">
        <v>25</v>
      </c>
      <c r="D22" s="1"/>
    </row>
    <row r="23" spans="1:4">
      <c r="A23" s="4"/>
      <c r="B23" s="1"/>
      <c r="C23" s="1"/>
      <c r="D23" s="1"/>
    </row>
    <row r="24" spans="1:4">
      <c r="A24" s="2" t="s">
        <v>26</v>
      </c>
      <c r="B24" s="1" t="s">
        <v>5</v>
      </c>
      <c r="C24" s="1">
        <v>5000</v>
      </c>
      <c r="D24" s="15">
        <v>10000</v>
      </c>
    </row>
    <row r="25" spans="1:4">
      <c r="A25" s="2" t="s">
        <v>27</v>
      </c>
      <c r="B25" s="1" t="s">
        <v>5</v>
      </c>
      <c r="C25" s="1">
        <v>5000</v>
      </c>
      <c r="D25" s="15">
        <v>10000</v>
      </c>
    </row>
    <row r="26" spans="1:4">
      <c r="A26" s="2" t="s">
        <v>28</v>
      </c>
      <c r="B26" s="1" t="s">
        <v>5</v>
      </c>
      <c r="C26" s="1">
        <v>5000</v>
      </c>
      <c r="D26" s="15">
        <v>10000</v>
      </c>
    </row>
    <row r="27" spans="1:4">
      <c r="A27" s="2" t="s">
        <v>29</v>
      </c>
      <c r="B27" s="1" t="s">
        <v>5</v>
      </c>
      <c r="C27" s="1">
        <v>5000</v>
      </c>
      <c r="D27" s="15">
        <v>10000</v>
      </c>
    </row>
    <row r="28" spans="1:4">
      <c r="A28" s="2" t="s">
        <v>30</v>
      </c>
      <c r="B28" s="1" t="s">
        <v>5</v>
      </c>
      <c r="C28" s="1">
        <v>5000</v>
      </c>
      <c r="D28" s="15">
        <v>10000</v>
      </c>
    </row>
    <row r="29" spans="1:4">
      <c r="A29" s="1"/>
      <c r="B29" s="1"/>
      <c r="C29" s="1"/>
      <c r="D29" s="1"/>
    </row>
    <row r="30" spans="1:4">
      <c r="A30" s="2" t="s">
        <v>31</v>
      </c>
      <c r="B30" s="1"/>
      <c r="C30" s="5"/>
      <c r="D30" s="1"/>
    </row>
    <row r="31" spans="1:4">
      <c r="A31" s="2" t="s">
        <v>32</v>
      </c>
      <c r="B31" s="1" t="s">
        <v>14</v>
      </c>
      <c r="C31" s="1" t="s">
        <v>14</v>
      </c>
      <c r="D31" s="1"/>
    </row>
    <row r="32" spans="1:4">
      <c r="A32" s="2" t="s">
        <v>33</v>
      </c>
      <c r="B32" s="1"/>
      <c r="C32" s="1"/>
    </row>
    <row r="33" spans="1:4">
      <c r="A33" s="4"/>
      <c r="B33" s="1"/>
      <c r="C33" s="1"/>
      <c r="D33" s="1"/>
    </row>
    <row r="34" spans="1:4">
      <c r="A34" s="2" t="s">
        <v>34</v>
      </c>
      <c r="B34" s="1"/>
      <c r="C34" s="1"/>
      <c r="D34" s="15"/>
    </row>
    <row r="35" spans="1:4">
      <c r="A35" s="2" t="s">
        <v>35</v>
      </c>
      <c r="B35" s="1"/>
      <c r="C35" s="1"/>
      <c r="D35" s="15"/>
    </row>
    <row r="36" spans="1:4">
      <c r="A36" s="2" t="s">
        <v>36</v>
      </c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 t="s">
        <v>37</v>
      </c>
      <c r="B40" s="1"/>
      <c r="C40" s="1"/>
      <c r="D40" s="1"/>
    </row>
    <row r="41" spans="1:4">
      <c r="A41" s="1" t="s">
        <v>38</v>
      </c>
      <c r="B41" s="1"/>
      <c r="C41" s="1"/>
      <c r="D41" s="1"/>
    </row>
    <row r="42" spans="1:4">
      <c r="A42" s="1" t="s">
        <v>39</v>
      </c>
      <c r="B42" s="1" t="s">
        <v>40</v>
      </c>
      <c r="C42" s="1" t="s">
        <v>41</v>
      </c>
      <c r="D4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DA42-0C04-487B-9406-B23AFF762709}">
  <dimension ref="A1:P455"/>
  <sheetViews>
    <sheetView tabSelected="1" zoomScaleNormal="100" workbookViewId="0">
      <pane ySplit="1" topLeftCell="A134" activePane="bottomLeft" state="frozen"/>
      <selection pane="bottomLeft" activeCell="O156" sqref="O156"/>
    </sheetView>
  </sheetViews>
  <sheetFormatPr defaultRowHeight="16.5"/>
  <cols>
    <col min="1" max="1" width="5.25" style="1" bestFit="1" customWidth="1"/>
    <col min="2" max="2" width="32.875" style="1" bestFit="1" customWidth="1"/>
    <col min="3" max="3" width="10.25" style="12" customWidth="1"/>
    <col min="4" max="4" width="32.625" style="1" bestFit="1" customWidth="1"/>
    <col min="5" max="5" width="10.5" style="115" bestFit="1" customWidth="1"/>
    <col min="6" max="6" width="9.125" style="116" customWidth="1"/>
    <col min="7" max="7" width="12.375" style="16" bestFit="1" customWidth="1"/>
    <col min="8" max="8" width="12.125" style="1" bestFit="1" customWidth="1"/>
    <col min="9" max="9" width="12.125" style="1" customWidth="1"/>
    <col min="10" max="10" width="19" style="1" bestFit="1" customWidth="1"/>
    <col min="11" max="11" width="16.875" style="1" bestFit="1" customWidth="1"/>
    <col min="12" max="12" width="14.375" style="45" bestFit="1" customWidth="1"/>
    <col min="13" max="13" width="13.5" style="1" bestFit="1" customWidth="1"/>
    <col min="14" max="14" width="8.375" style="1" bestFit="1" customWidth="1"/>
    <col min="15" max="15" width="14.375" style="1" bestFit="1" customWidth="1"/>
    <col min="16" max="16" width="9.75" style="1" bestFit="1" customWidth="1"/>
    <col min="17" max="17" width="7.5" style="1" bestFit="1" customWidth="1"/>
    <col min="18" max="18" width="6.875" style="1" bestFit="1" customWidth="1"/>
    <col min="19" max="19" width="5.875" style="1" bestFit="1" customWidth="1"/>
    <col min="20" max="16384" width="9" style="1"/>
  </cols>
  <sheetData>
    <row r="1" spans="1:16" s="51" customFormat="1">
      <c r="A1" s="110" t="s">
        <v>75</v>
      </c>
      <c r="B1" s="110" t="s">
        <v>42</v>
      </c>
      <c r="C1" s="110" t="s">
        <v>153</v>
      </c>
      <c r="D1" s="110" t="s">
        <v>43</v>
      </c>
      <c r="E1" s="113" t="s">
        <v>48</v>
      </c>
      <c r="F1" s="114" t="s">
        <v>0</v>
      </c>
      <c r="G1" s="111" t="s">
        <v>44</v>
      </c>
      <c r="H1" s="110" t="s">
        <v>45</v>
      </c>
      <c r="I1" s="110" t="s">
        <v>515</v>
      </c>
      <c r="J1" s="110" t="s">
        <v>80</v>
      </c>
      <c r="K1" s="110" t="s">
        <v>81</v>
      </c>
      <c r="L1" s="110" t="s">
        <v>46</v>
      </c>
      <c r="N1" s="51" t="s">
        <v>131</v>
      </c>
      <c r="O1" s="51" t="s">
        <v>130</v>
      </c>
      <c r="P1" s="51" t="s">
        <v>132</v>
      </c>
    </row>
    <row r="2" spans="1:16">
      <c r="B2" s="1" t="s">
        <v>47</v>
      </c>
      <c r="D2" s="1" t="s">
        <v>48</v>
      </c>
      <c r="G2" s="16">
        <f>250000/2</f>
        <v>125000</v>
      </c>
      <c r="H2" s="1">
        <v>59000</v>
      </c>
      <c r="J2" s="1">
        <f>H2/G2</f>
        <v>0.47199999999999998</v>
      </c>
      <c r="K2" s="6">
        <f>G2/H2</f>
        <v>2.1186440677966103</v>
      </c>
      <c r="L2" s="45">
        <f>K2/K$2</f>
        <v>1</v>
      </c>
      <c r="N2" s="1">
        <v>1</v>
      </c>
      <c r="O2" s="1">
        <v>10</v>
      </c>
      <c r="P2" s="1">
        <v>0</v>
      </c>
    </row>
    <row r="3" spans="1:16">
      <c r="B3" s="10"/>
      <c r="C3" s="10"/>
      <c r="F3" s="117"/>
      <c r="G3" s="17"/>
    </row>
    <row r="4" spans="1:16" s="55" customFormat="1">
      <c r="B4" s="56" t="s">
        <v>49</v>
      </c>
      <c r="C4" s="57"/>
      <c r="E4" s="118"/>
      <c r="F4" s="119"/>
      <c r="G4" s="21"/>
      <c r="L4" s="46"/>
      <c r="N4" s="55">
        <v>3</v>
      </c>
      <c r="O4" s="55">
        <v>60</v>
      </c>
      <c r="P4" s="55">
        <f>SUM(O2:O4)</f>
        <v>70</v>
      </c>
    </row>
    <row r="5" spans="1:16">
      <c r="A5" s="1" t="s">
        <v>74</v>
      </c>
      <c r="B5" s="28" t="s">
        <v>469</v>
      </c>
      <c r="C5" s="10"/>
      <c r="D5" s="69" t="s">
        <v>516</v>
      </c>
      <c r="E5" s="112">
        <v>1000</v>
      </c>
      <c r="F5" s="120">
        <v>30</v>
      </c>
      <c r="G5" s="48">
        <f>F5*100+E5</f>
        <v>4000</v>
      </c>
      <c r="H5" s="49">
        <v>0</v>
      </c>
      <c r="I5" s="100"/>
      <c r="J5" s="50">
        <f t="shared" ref="J5:J10" si="0">H5/G5</f>
        <v>0</v>
      </c>
      <c r="K5" s="50"/>
    </row>
    <row r="6" spans="1:16">
      <c r="A6" s="1" t="s">
        <v>74</v>
      </c>
      <c r="B6" s="28" t="s">
        <v>464</v>
      </c>
      <c r="D6" s="69" t="s">
        <v>516</v>
      </c>
      <c r="E6" s="66">
        <v>4000</v>
      </c>
      <c r="F6" s="120">
        <v>160</v>
      </c>
      <c r="G6" s="48">
        <f>F6*100+E6</f>
        <v>20000</v>
      </c>
      <c r="H6" s="49">
        <v>1100</v>
      </c>
      <c r="I6" s="100">
        <f>H6/10</f>
        <v>110</v>
      </c>
      <c r="J6" s="50">
        <f t="shared" si="0"/>
        <v>5.5E-2</v>
      </c>
      <c r="K6" s="50">
        <f>G6/H6</f>
        <v>18.181818181818183</v>
      </c>
      <c r="L6" s="45">
        <f>K6/K$2</f>
        <v>8.581818181818182</v>
      </c>
      <c r="N6" s="1">
        <v>4</v>
      </c>
      <c r="O6" s="1">
        <v>120</v>
      </c>
      <c r="P6" s="1">
        <f>SUM(O2:O6)</f>
        <v>190</v>
      </c>
    </row>
    <row r="7" spans="1:16">
      <c r="A7" s="1" t="s">
        <v>74</v>
      </c>
      <c r="B7" s="28" t="s">
        <v>465</v>
      </c>
      <c r="D7" s="69" t="s">
        <v>516</v>
      </c>
      <c r="E7" s="66">
        <v>20000</v>
      </c>
      <c r="F7" s="120">
        <v>800</v>
      </c>
      <c r="G7" s="48">
        <f t="shared" ref="G7:G10" si="1">F7*100+E7</f>
        <v>100000</v>
      </c>
      <c r="H7" s="49">
        <v>5500</v>
      </c>
      <c r="I7" s="100">
        <f t="shared" ref="I7:I10" si="2">H7/10</f>
        <v>550</v>
      </c>
      <c r="J7" s="50">
        <f t="shared" si="0"/>
        <v>5.5E-2</v>
      </c>
      <c r="K7" s="50">
        <f>G7/H7</f>
        <v>18.181818181818183</v>
      </c>
      <c r="L7" s="45">
        <f>K7/K$2</f>
        <v>8.581818181818182</v>
      </c>
      <c r="N7" s="1">
        <v>5</v>
      </c>
      <c r="O7" s="1">
        <v>200</v>
      </c>
      <c r="P7" s="1">
        <f>SUM(O2:O7)</f>
        <v>390</v>
      </c>
    </row>
    <row r="8" spans="1:16">
      <c r="A8" s="1" t="s">
        <v>74</v>
      </c>
      <c r="B8" s="28" t="s">
        <v>466</v>
      </c>
      <c r="D8" s="69" t="s">
        <v>516</v>
      </c>
      <c r="E8" s="66">
        <v>40000</v>
      </c>
      <c r="F8" s="120">
        <v>1600</v>
      </c>
      <c r="G8" s="48">
        <f t="shared" si="1"/>
        <v>200000</v>
      </c>
      <c r="H8" s="49">
        <v>11000</v>
      </c>
      <c r="I8" s="100">
        <f t="shared" si="2"/>
        <v>1100</v>
      </c>
      <c r="J8" s="50">
        <f t="shared" si="0"/>
        <v>5.5E-2</v>
      </c>
      <c r="K8" s="50">
        <f>G8/H8</f>
        <v>18.181818181818183</v>
      </c>
      <c r="L8" s="45">
        <f>K8/K$2</f>
        <v>8.581818181818182</v>
      </c>
      <c r="M8" s="1" t="s">
        <v>361</v>
      </c>
      <c r="N8" s="1">
        <v>6</v>
      </c>
      <c r="O8" s="1">
        <v>300</v>
      </c>
      <c r="P8" s="1">
        <f>SUM(O2:O8)</f>
        <v>690</v>
      </c>
    </row>
    <row r="9" spans="1:16">
      <c r="A9" s="1" t="s">
        <v>74</v>
      </c>
      <c r="B9" s="28" t="s">
        <v>467</v>
      </c>
      <c r="D9" s="69" t="s">
        <v>516</v>
      </c>
      <c r="E9" s="66">
        <v>120000</v>
      </c>
      <c r="F9" s="120">
        <v>4800</v>
      </c>
      <c r="G9" s="48">
        <f t="shared" si="1"/>
        <v>600000</v>
      </c>
      <c r="H9" s="49">
        <v>33000</v>
      </c>
      <c r="I9" s="100">
        <f t="shared" si="2"/>
        <v>3300</v>
      </c>
      <c r="J9" s="50">
        <f t="shared" si="0"/>
        <v>5.5E-2</v>
      </c>
      <c r="K9" s="50">
        <f>G9/H9</f>
        <v>18.181818181818183</v>
      </c>
      <c r="L9" s="45">
        <f>K9/K$2</f>
        <v>8.581818181818182</v>
      </c>
      <c r="M9" s="1" t="s">
        <v>123</v>
      </c>
      <c r="N9" s="1">
        <v>7</v>
      </c>
      <c r="O9" s="1">
        <v>400</v>
      </c>
      <c r="P9" s="1">
        <f>SUM(O2:O9)</f>
        <v>1090</v>
      </c>
    </row>
    <row r="10" spans="1:16">
      <c r="A10" s="1" t="s">
        <v>74</v>
      </c>
      <c r="B10" s="28" t="s">
        <v>468</v>
      </c>
      <c r="D10" s="69" t="s">
        <v>516</v>
      </c>
      <c r="E10" s="66">
        <v>200000</v>
      </c>
      <c r="F10" s="120">
        <v>8000</v>
      </c>
      <c r="G10" s="48">
        <f t="shared" si="1"/>
        <v>1000000</v>
      </c>
      <c r="H10" s="49">
        <v>55000</v>
      </c>
      <c r="I10" s="100">
        <f t="shared" si="2"/>
        <v>5500</v>
      </c>
      <c r="J10" s="50">
        <f t="shared" si="0"/>
        <v>5.5E-2</v>
      </c>
      <c r="K10" s="50">
        <f>G10/H10</f>
        <v>18.181818181818183</v>
      </c>
      <c r="L10" s="45">
        <f>K10/K$2</f>
        <v>8.581818181818182</v>
      </c>
      <c r="M10" s="1" t="s">
        <v>362</v>
      </c>
      <c r="N10" s="1">
        <v>8</v>
      </c>
      <c r="O10" s="1">
        <v>500</v>
      </c>
      <c r="P10" s="1">
        <f>SUM(O2:O10)</f>
        <v>1590</v>
      </c>
    </row>
    <row r="11" spans="1:16">
      <c r="D11" s="8"/>
      <c r="E11" s="67"/>
      <c r="H11" s="9"/>
      <c r="I11" s="9"/>
      <c r="J11" s="6"/>
      <c r="K11" s="6"/>
    </row>
    <row r="12" spans="1:16">
      <c r="A12" s="1" t="s">
        <v>74</v>
      </c>
      <c r="B12" s="28" t="s">
        <v>475</v>
      </c>
      <c r="D12" s="69" t="s">
        <v>520</v>
      </c>
      <c r="E12" s="112">
        <v>1000</v>
      </c>
      <c r="F12" s="120">
        <v>30</v>
      </c>
      <c r="G12" s="48">
        <f>F12*100+E12</f>
        <v>4000</v>
      </c>
      <c r="H12" s="49">
        <v>0</v>
      </c>
      <c r="I12" s="100"/>
      <c r="J12" s="50">
        <f t="shared" ref="J12:J17" si="3">H12/G12</f>
        <v>0</v>
      </c>
      <c r="K12" s="50"/>
      <c r="N12" s="1">
        <v>10</v>
      </c>
      <c r="O12" s="1">
        <v>700</v>
      </c>
      <c r="P12" s="1">
        <f>SUM(O1:O12)</f>
        <v>2290</v>
      </c>
    </row>
    <row r="13" spans="1:16">
      <c r="A13" s="1" t="s">
        <v>74</v>
      </c>
      <c r="B13" s="28" t="s">
        <v>470</v>
      </c>
      <c r="D13" s="69" t="s">
        <v>520</v>
      </c>
      <c r="E13" s="112">
        <v>4000</v>
      </c>
      <c r="F13" s="120">
        <v>160</v>
      </c>
      <c r="G13" s="48">
        <f>F13*100+E13</f>
        <v>20000</v>
      </c>
      <c r="H13" s="49">
        <v>1100</v>
      </c>
      <c r="I13" s="100">
        <f>H13/10</f>
        <v>110</v>
      </c>
      <c r="J13" s="50">
        <f t="shared" si="3"/>
        <v>5.5E-2</v>
      </c>
      <c r="K13" s="50">
        <f>G13/H13</f>
        <v>18.181818181818183</v>
      </c>
      <c r="L13" s="45">
        <f>K13/K$2</f>
        <v>8.581818181818182</v>
      </c>
      <c r="N13" s="1">
        <v>10</v>
      </c>
      <c r="O13" s="1">
        <v>700</v>
      </c>
      <c r="P13" s="1">
        <f>SUM(O2:O13)</f>
        <v>2990</v>
      </c>
    </row>
    <row r="14" spans="1:16">
      <c r="A14" s="1" t="s">
        <v>74</v>
      </c>
      <c r="B14" s="28" t="s">
        <v>471</v>
      </c>
      <c r="D14" s="69" t="s">
        <v>520</v>
      </c>
      <c r="E14" s="66">
        <v>20000</v>
      </c>
      <c r="F14" s="120">
        <v>800</v>
      </c>
      <c r="G14" s="48">
        <f t="shared" ref="G14:G17" si="4">F14*100+E14</f>
        <v>100000</v>
      </c>
      <c r="H14" s="49">
        <v>5500</v>
      </c>
      <c r="I14" s="100">
        <f t="shared" ref="I14:I17" si="5">H14/10</f>
        <v>550</v>
      </c>
      <c r="J14" s="50">
        <f t="shared" si="3"/>
        <v>5.5E-2</v>
      </c>
      <c r="K14" s="50">
        <f>G14/H14</f>
        <v>18.181818181818183</v>
      </c>
      <c r="L14" s="45">
        <f>K14/K$2</f>
        <v>8.581818181818182</v>
      </c>
      <c r="M14" s="1" t="s">
        <v>116</v>
      </c>
      <c r="N14" s="1">
        <v>11</v>
      </c>
      <c r="O14" s="1">
        <v>800</v>
      </c>
      <c r="P14" s="1">
        <f>SUM(O2:O14)</f>
        <v>3790</v>
      </c>
    </row>
    <row r="15" spans="1:16">
      <c r="A15" s="1" t="s">
        <v>74</v>
      </c>
      <c r="B15" s="28" t="s">
        <v>472</v>
      </c>
      <c r="D15" s="69" t="s">
        <v>520</v>
      </c>
      <c r="E15" s="66">
        <v>40000</v>
      </c>
      <c r="F15" s="120">
        <v>1600</v>
      </c>
      <c r="G15" s="48">
        <f t="shared" si="4"/>
        <v>200000</v>
      </c>
      <c r="H15" s="49">
        <v>11000</v>
      </c>
      <c r="I15" s="100">
        <f t="shared" si="5"/>
        <v>1100</v>
      </c>
      <c r="J15" s="50">
        <f t="shared" si="3"/>
        <v>5.5E-2</v>
      </c>
      <c r="K15" s="50">
        <f>G15/H15</f>
        <v>18.181818181818183</v>
      </c>
      <c r="L15" s="45">
        <f>K15/K$2</f>
        <v>8.581818181818182</v>
      </c>
      <c r="M15" s="1" t="s">
        <v>117</v>
      </c>
      <c r="N15" s="1">
        <v>12</v>
      </c>
      <c r="O15" s="1">
        <v>1000</v>
      </c>
      <c r="P15" s="1">
        <f>SUM(O2:O15)</f>
        <v>4790</v>
      </c>
    </row>
    <row r="16" spans="1:16">
      <c r="A16" s="1" t="s">
        <v>74</v>
      </c>
      <c r="B16" s="28" t="s">
        <v>473</v>
      </c>
      <c r="D16" s="69" t="s">
        <v>520</v>
      </c>
      <c r="E16" s="66">
        <v>120000</v>
      </c>
      <c r="F16" s="120">
        <v>4800</v>
      </c>
      <c r="G16" s="48">
        <f t="shared" si="4"/>
        <v>600000</v>
      </c>
      <c r="H16" s="49">
        <v>33000</v>
      </c>
      <c r="I16" s="100">
        <f t="shared" si="5"/>
        <v>3300</v>
      </c>
      <c r="J16" s="50">
        <f t="shared" si="3"/>
        <v>5.5E-2</v>
      </c>
      <c r="K16" s="50">
        <f>G16/H16</f>
        <v>18.181818181818183</v>
      </c>
      <c r="L16" s="45">
        <f>K16/K$2</f>
        <v>8.581818181818182</v>
      </c>
      <c r="M16" s="1" t="s">
        <v>118</v>
      </c>
      <c r="N16" s="1">
        <v>13</v>
      </c>
      <c r="O16" s="1">
        <v>1200</v>
      </c>
      <c r="P16" s="1">
        <f>SUM(O2:O16)</f>
        <v>5990</v>
      </c>
    </row>
    <row r="17" spans="1:16">
      <c r="A17" s="1" t="s">
        <v>74</v>
      </c>
      <c r="B17" s="28" t="s">
        <v>474</v>
      </c>
      <c r="D17" s="69" t="s">
        <v>520</v>
      </c>
      <c r="E17" s="66">
        <v>200000</v>
      </c>
      <c r="F17" s="120">
        <v>8000</v>
      </c>
      <c r="G17" s="48">
        <f t="shared" si="4"/>
        <v>1000000</v>
      </c>
      <c r="H17" s="49">
        <v>55000</v>
      </c>
      <c r="I17" s="100">
        <f t="shared" si="5"/>
        <v>5500</v>
      </c>
      <c r="J17" s="50">
        <f t="shared" si="3"/>
        <v>5.5E-2</v>
      </c>
      <c r="K17" s="50">
        <f>G17/H17</f>
        <v>18.181818181818183</v>
      </c>
      <c r="L17" s="45">
        <f>K17/K$2</f>
        <v>8.581818181818182</v>
      </c>
      <c r="M17" s="1" t="s">
        <v>119</v>
      </c>
      <c r="N17" s="1">
        <v>14</v>
      </c>
      <c r="O17" s="1">
        <v>1400</v>
      </c>
      <c r="P17" s="1">
        <f>SUM(O2:O17)</f>
        <v>7390</v>
      </c>
    </row>
    <row r="18" spans="1:16">
      <c r="F18" s="121"/>
      <c r="J18" s="6"/>
      <c r="K18" s="6"/>
      <c r="M18" s="1" t="s">
        <v>120</v>
      </c>
      <c r="N18" s="1">
        <v>15</v>
      </c>
      <c r="O18" s="1">
        <v>1600</v>
      </c>
      <c r="P18" s="1">
        <f>SUM(O2:O18)</f>
        <v>8990</v>
      </c>
    </row>
    <row r="19" spans="1:16">
      <c r="A19" s="1" t="s">
        <v>74</v>
      </c>
      <c r="B19" s="28" t="s">
        <v>477</v>
      </c>
      <c r="D19" s="54" t="s">
        <v>517</v>
      </c>
      <c r="E19" s="112">
        <v>1000</v>
      </c>
      <c r="F19" s="120">
        <v>60</v>
      </c>
      <c r="G19" s="48">
        <f>F19*100</f>
        <v>6000</v>
      </c>
      <c r="H19" s="49">
        <v>0</v>
      </c>
      <c r="I19" s="49"/>
      <c r="J19" s="50">
        <f t="shared" ref="J19:J25" si="6">H19/G19</f>
        <v>0</v>
      </c>
      <c r="K19" s="50"/>
      <c r="M19" s="1" t="s">
        <v>121</v>
      </c>
      <c r="O19" s="20">
        <f>SUM(O1:O17)</f>
        <v>7390</v>
      </c>
    </row>
    <row r="20" spans="1:16">
      <c r="A20" s="1" t="s">
        <v>74</v>
      </c>
      <c r="B20" s="28" t="s">
        <v>527</v>
      </c>
      <c r="D20" s="54" t="s">
        <v>517</v>
      </c>
      <c r="E20" s="112">
        <v>12000</v>
      </c>
      <c r="F20" s="120">
        <v>480</v>
      </c>
      <c r="G20" s="48">
        <f>F20*100+E20</f>
        <v>60000</v>
      </c>
      <c r="H20" s="49">
        <v>3300</v>
      </c>
      <c r="I20" s="100">
        <f t="shared" ref="I20:I25" si="7">H20/10</f>
        <v>330</v>
      </c>
      <c r="J20" s="50">
        <f t="shared" si="6"/>
        <v>5.5E-2</v>
      </c>
      <c r="K20" s="50">
        <f t="shared" ref="K20:K25" si="8">G20/H20</f>
        <v>18.181818181818183</v>
      </c>
      <c r="L20" s="45">
        <f t="shared" ref="L20:L25" si="9">K20/K$2</f>
        <v>8.581818181818182</v>
      </c>
      <c r="O20" s="20">
        <f>SUM(O2:O18)</f>
        <v>8990</v>
      </c>
    </row>
    <row r="21" spans="1:16">
      <c r="A21" s="1" t="s">
        <v>74</v>
      </c>
      <c r="B21" s="28" t="s">
        <v>529</v>
      </c>
      <c r="D21" s="54" t="s">
        <v>517</v>
      </c>
      <c r="E21" s="112">
        <v>24000</v>
      </c>
      <c r="F21" s="120">
        <v>960</v>
      </c>
      <c r="G21" s="48">
        <f t="shared" ref="G21:G25" si="10">F21*100+E21</f>
        <v>120000</v>
      </c>
      <c r="H21" s="49">
        <v>6600</v>
      </c>
      <c r="I21" s="100">
        <f t="shared" si="7"/>
        <v>660</v>
      </c>
      <c r="J21" s="50">
        <f t="shared" si="6"/>
        <v>5.5E-2</v>
      </c>
      <c r="K21" s="50">
        <f t="shared" si="8"/>
        <v>18.181818181818183</v>
      </c>
      <c r="L21" s="45">
        <f t="shared" si="9"/>
        <v>8.581818181818182</v>
      </c>
    </row>
    <row r="22" spans="1:16">
      <c r="A22" s="1" t="s">
        <v>74</v>
      </c>
      <c r="B22" s="28" t="s">
        <v>531</v>
      </c>
      <c r="D22" s="54" t="s">
        <v>517</v>
      </c>
      <c r="E22" s="112">
        <v>36000</v>
      </c>
      <c r="F22" s="120">
        <v>1440</v>
      </c>
      <c r="G22" s="48">
        <f t="shared" si="10"/>
        <v>180000</v>
      </c>
      <c r="H22" s="49">
        <v>9900</v>
      </c>
      <c r="I22" s="100">
        <f t="shared" si="7"/>
        <v>990</v>
      </c>
      <c r="J22" s="50">
        <f t="shared" si="6"/>
        <v>5.5E-2</v>
      </c>
      <c r="K22" s="50">
        <f t="shared" si="8"/>
        <v>18.181818181818183</v>
      </c>
      <c r="L22" s="45">
        <f t="shared" si="9"/>
        <v>8.581818181818182</v>
      </c>
      <c r="M22" s="1" t="s">
        <v>124</v>
      </c>
    </row>
    <row r="23" spans="1:16">
      <c r="A23" s="1" t="s">
        <v>74</v>
      </c>
      <c r="B23" s="28" t="s">
        <v>533</v>
      </c>
      <c r="D23" s="54" t="s">
        <v>517</v>
      </c>
      <c r="E23" s="112">
        <v>80000</v>
      </c>
      <c r="F23" s="120">
        <v>3200</v>
      </c>
      <c r="G23" s="48">
        <f t="shared" si="10"/>
        <v>400000</v>
      </c>
      <c r="H23" s="49">
        <v>22000</v>
      </c>
      <c r="I23" s="100">
        <f t="shared" si="7"/>
        <v>2200</v>
      </c>
      <c r="J23" s="50">
        <f t="shared" si="6"/>
        <v>5.5E-2</v>
      </c>
      <c r="K23" s="50">
        <f t="shared" si="8"/>
        <v>18.181818181818183</v>
      </c>
      <c r="L23" s="45">
        <f t="shared" si="9"/>
        <v>8.581818181818182</v>
      </c>
      <c r="M23" s="1" t="s">
        <v>392</v>
      </c>
    </row>
    <row r="24" spans="1:16">
      <c r="A24" s="1" t="s">
        <v>74</v>
      </c>
      <c r="B24" s="28" t="s">
        <v>535</v>
      </c>
      <c r="D24" s="54" t="s">
        <v>517</v>
      </c>
      <c r="E24" s="112">
        <v>120000</v>
      </c>
      <c r="F24" s="120">
        <v>4800</v>
      </c>
      <c r="G24" s="48">
        <f t="shared" si="10"/>
        <v>600000</v>
      </c>
      <c r="H24" s="49">
        <v>33000</v>
      </c>
      <c r="I24" s="100">
        <f t="shared" si="7"/>
        <v>3300</v>
      </c>
      <c r="J24" s="50">
        <f t="shared" si="6"/>
        <v>5.5E-2</v>
      </c>
      <c r="K24" s="50">
        <f t="shared" si="8"/>
        <v>18.181818181818183</v>
      </c>
      <c r="L24" s="45">
        <f t="shared" si="9"/>
        <v>8.581818181818182</v>
      </c>
    </row>
    <row r="25" spans="1:16">
      <c r="A25" s="1" t="s">
        <v>74</v>
      </c>
      <c r="B25" s="28" t="s">
        <v>476</v>
      </c>
      <c r="D25" s="54" t="s">
        <v>517</v>
      </c>
      <c r="E25" s="148">
        <v>200000</v>
      </c>
      <c r="F25" s="120">
        <v>8000</v>
      </c>
      <c r="G25" s="48">
        <f t="shared" si="10"/>
        <v>1000000</v>
      </c>
      <c r="H25" s="49">
        <v>55000</v>
      </c>
      <c r="I25" s="100">
        <f t="shared" si="7"/>
        <v>5500</v>
      </c>
      <c r="J25" s="50">
        <f t="shared" si="6"/>
        <v>5.5E-2</v>
      </c>
      <c r="K25" s="50">
        <f t="shared" si="8"/>
        <v>18.181818181818183</v>
      </c>
      <c r="L25" s="45">
        <f t="shared" si="9"/>
        <v>8.581818181818182</v>
      </c>
    </row>
    <row r="26" spans="1:16">
      <c r="D26" s="7"/>
      <c r="E26" s="67"/>
      <c r="H26" s="9"/>
      <c r="I26" s="9"/>
      <c r="J26" s="6"/>
      <c r="K26" s="6"/>
    </row>
    <row r="27" spans="1:16">
      <c r="A27" s="1" t="s">
        <v>74</v>
      </c>
      <c r="B27" s="70" t="s">
        <v>528</v>
      </c>
      <c r="C27" s="75"/>
      <c r="D27" s="151" t="s">
        <v>526</v>
      </c>
      <c r="E27" s="122"/>
      <c r="F27" s="99">
        <v>100</v>
      </c>
      <c r="G27" s="71">
        <f>(F27*150*4)</f>
        <v>60000</v>
      </c>
      <c r="H27" s="72">
        <v>3300</v>
      </c>
      <c r="I27" s="101">
        <f>H27/10</f>
        <v>330</v>
      </c>
      <c r="J27" s="73">
        <f>H27/G27</f>
        <v>5.5E-2</v>
      </c>
      <c r="K27" s="73">
        <f>G27/H27</f>
        <v>18.181818181818183</v>
      </c>
      <c r="L27" s="45">
        <f>K27/K$2</f>
        <v>8.581818181818182</v>
      </c>
      <c r="M27" s="1" t="s">
        <v>607</v>
      </c>
    </row>
    <row r="28" spans="1:16">
      <c r="A28" s="1" t="s">
        <v>74</v>
      </c>
      <c r="B28" s="70" t="s">
        <v>530</v>
      </c>
      <c r="C28" s="75"/>
      <c r="D28" s="151" t="s">
        <v>526</v>
      </c>
      <c r="E28" s="122"/>
      <c r="F28" s="99">
        <v>160</v>
      </c>
      <c r="G28" s="71">
        <f t="shared" ref="G28:G31" si="11">(F28*150*4)</f>
        <v>96000</v>
      </c>
      <c r="H28" s="72">
        <v>5500</v>
      </c>
      <c r="I28" s="101">
        <f t="shared" ref="I28:I31" si="12">H28/10</f>
        <v>550</v>
      </c>
      <c r="J28" s="73">
        <f>H28/G28</f>
        <v>5.7291666666666664E-2</v>
      </c>
      <c r="K28" s="73">
        <f>G28/H28</f>
        <v>17.454545454545453</v>
      </c>
      <c r="L28" s="45">
        <f>K28/K$2</f>
        <v>8.2385454545454539</v>
      </c>
      <c r="M28" s="1" t="s">
        <v>607</v>
      </c>
    </row>
    <row r="29" spans="1:16">
      <c r="A29" s="1" t="s">
        <v>74</v>
      </c>
      <c r="B29" s="70" t="s">
        <v>532</v>
      </c>
      <c r="C29" s="75"/>
      <c r="D29" s="151" t="s">
        <v>526</v>
      </c>
      <c r="E29" s="122"/>
      <c r="F29" s="99">
        <v>320</v>
      </c>
      <c r="G29" s="71">
        <f t="shared" si="11"/>
        <v>192000</v>
      </c>
      <c r="H29" s="72">
        <v>11000</v>
      </c>
      <c r="I29" s="101">
        <f t="shared" si="12"/>
        <v>1100</v>
      </c>
      <c r="J29" s="73">
        <f>H29/G29</f>
        <v>5.7291666666666664E-2</v>
      </c>
      <c r="K29" s="73">
        <f>G29/H29</f>
        <v>17.454545454545453</v>
      </c>
      <c r="L29" s="45">
        <f>K29/K$2</f>
        <v>8.2385454545454539</v>
      </c>
      <c r="M29" s="1" t="s">
        <v>607</v>
      </c>
    </row>
    <row r="30" spans="1:16">
      <c r="A30" s="1" t="s">
        <v>74</v>
      </c>
      <c r="B30" s="70" t="s">
        <v>534</v>
      </c>
      <c r="C30" s="75"/>
      <c r="D30" s="151" t="s">
        <v>526</v>
      </c>
      <c r="E30" s="122"/>
      <c r="F30" s="99">
        <v>1000</v>
      </c>
      <c r="G30" s="71">
        <f t="shared" si="11"/>
        <v>600000</v>
      </c>
      <c r="H30" s="72">
        <v>33000</v>
      </c>
      <c r="I30" s="101">
        <f t="shared" si="12"/>
        <v>3300</v>
      </c>
      <c r="J30" s="73">
        <f>H30/G30</f>
        <v>5.5E-2</v>
      </c>
      <c r="K30" s="73">
        <f>G30/H30</f>
        <v>18.181818181818183</v>
      </c>
      <c r="L30" s="45">
        <f>K30/K$2</f>
        <v>8.581818181818182</v>
      </c>
      <c r="M30" s="1" t="s">
        <v>607</v>
      </c>
    </row>
    <row r="31" spans="1:16">
      <c r="A31" s="1" t="s">
        <v>74</v>
      </c>
      <c r="B31" s="70" t="s">
        <v>536</v>
      </c>
      <c r="C31" s="75"/>
      <c r="D31" s="151" t="s">
        <v>526</v>
      </c>
      <c r="E31" s="122"/>
      <c r="F31" s="99">
        <v>1600</v>
      </c>
      <c r="G31" s="71">
        <f t="shared" si="11"/>
        <v>960000</v>
      </c>
      <c r="H31" s="72">
        <v>55000</v>
      </c>
      <c r="I31" s="101">
        <f t="shared" si="12"/>
        <v>5500</v>
      </c>
      <c r="J31" s="73">
        <f>H31/G31</f>
        <v>5.7291666666666664E-2</v>
      </c>
      <c r="K31" s="73">
        <f>G31/H31</f>
        <v>17.454545454545453</v>
      </c>
      <c r="L31" s="45">
        <f>K31/K$2</f>
        <v>8.2385454545454539</v>
      </c>
      <c r="M31" s="1" t="s">
        <v>607</v>
      </c>
    </row>
    <row r="32" spans="1:16">
      <c r="F32" s="123">
        <f>SUM(F27:F31)</f>
        <v>3180</v>
      </c>
      <c r="G32" s="17"/>
      <c r="H32" s="13">
        <f>SUM(H27:H31)</f>
        <v>107800</v>
      </c>
      <c r="I32" s="20">
        <f>SUM(I27:I31)</f>
        <v>10780</v>
      </c>
    </row>
    <row r="33" spans="1:13">
      <c r="A33" s="1" t="s">
        <v>74</v>
      </c>
      <c r="B33" s="70" t="s">
        <v>537</v>
      </c>
      <c r="C33" s="75"/>
      <c r="D33" s="74" t="s">
        <v>126</v>
      </c>
      <c r="E33" s="124"/>
      <c r="F33" s="99">
        <v>100</v>
      </c>
      <c r="G33" s="71">
        <f>(F33*150*4)</f>
        <v>60000</v>
      </c>
      <c r="H33" s="72">
        <v>3300</v>
      </c>
      <c r="I33" s="101">
        <f>H33/10</f>
        <v>330</v>
      </c>
      <c r="J33" s="73">
        <f>H33/G33</f>
        <v>5.5E-2</v>
      </c>
      <c r="K33" s="73">
        <f>G33/H33</f>
        <v>18.181818181818183</v>
      </c>
      <c r="L33" s="45">
        <f>K33/K$2</f>
        <v>8.581818181818182</v>
      </c>
      <c r="M33" s="1" t="s">
        <v>607</v>
      </c>
    </row>
    <row r="34" spans="1:13">
      <c r="A34" s="1" t="s">
        <v>74</v>
      </c>
      <c r="B34" s="70" t="s">
        <v>538</v>
      </c>
      <c r="C34" s="75"/>
      <c r="D34" s="74" t="s">
        <v>126</v>
      </c>
      <c r="E34" s="124"/>
      <c r="F34" s="99">
        <v>160</v>
      </c>
      <c r="G34" s="71">
        <f t="shared" ref="G34:G37" si="13">(F34*150*4)</f>
        <v>96000</v>
      </c>
      <c r="H34" s="72">
        <v>5500</v>
      </c>
      <c r="I34" s="101">
        <f t="shared" ref="I34:I37" si="14">H34/10</f>
        <v>550</v>
      </c>
      <c r="J34" s="73">
        <f>H34/G34</f>
        <v>5.7291666666666664E-2</v>
      </c>
      <c r="K34" s="73">
        <f>G34/H34</f>
        <v>17.454545454545453</v>
      </c>
      <c r="L34" s="45">
        <f>K34/K$2</f>
        <v>8.2385454545454539</v>
      </c>
      <c r="M34" s="1" t="s">
        <v>607</v>
      </c>
    </row>
    <row r="35" spans="1:13">
      <c r="A35" s="1" t="s">
        <v>74</v>
      </c>
      <c r="B35" s="70" t="s">
        <v>539</v>
      </c>
      <c r="C35" s="75"/>
      <c r="D35" s="74" t="s">
        <v>126</v>
      </c>
      <c r="E35" s="124"/>
      <c r="F35" s="99">
        <v>320</v>
      </c>
      <c r="G35" s="71">
        <f t="shared" si="13"/>
        <v>192000</v>
      </c>
      <c r="H35" s="72">
        <v>11000</v>
      </c>
      <c r="I35" s="101">
        <f t="shared" si="14"/>
        <v>1100</v>
      </c>
      <c r="J35" s="73">
        <f>H35/G35</f>
        <v>5.7291666666666664E-2</v>
      </c>
      <c r="K35" s="73">
        <f>G35/H35</f>
        <v>17.454545454545453</v>
      </c>
      <c r="L35" s="45">
        <f>K35/K$2</f>
        <v>8.2385454545454539</v>
      </c>
      <c r="M35" s="1" t="s">
        <v>607</v>
      </c>
    </row>
    <row r="36" spans="1:13">
      <c r="A36" s="1" t="s">
        <v>74</v>
      </c>
      <c r="B36" s="70" t="s">
        <v>540</v>
      </c>
      <c r="C36" s="75"/>
      <c r="D36" s="74" t="s">
        <v>126</v>
      </c>
      <c r="E36" s="124"/>
      <c r="F36" s="99">
        <v>1000</v>
      </c>
      <c r="G36" s="71">
        <f t="shared" si="13"/>
        <v>600000</v>
      </c>
      <c r="H36" s="72">
        <v>33000</v>
      </c>
      <c r="I36" s="101">
        <f t="shared" si="14"/>
        <v>3300</v>
      </c>
      <c r="J36" s="73">
        <f>H36/G36</f>
        <v>5.5E-2</v>
      </c>
      <c r="K36" s="73">
        <f>G36/H36</f>
        <v>18.181818181818183</v>
      </c>
      <c r="L36" s="45">
        <f>K36/K$2</f>
        <v>8.581818181818182</v>
      </c>
      <c r="M36" s="1" t="s">
        <v>607</v>
      </c>
    </row>
    <row r="37" spans="1:13">
      <c r="A37" s="1" t="s">
        <v>74</v>
      </c>
      <c r="B37" s="70" t="s">
        <v>541</v>
      </c>
      <c r="C37" s="75"/>
      <c r="D37" s="74" t="s">
        <v>126</v>
      </c>
      <c r="E37" s="124"/>
      <c r="F37" s="99">
        <v>1600</v>
      </c>
      <c r="G37" s="71">
        <f t="shared" si="13"/>
        <v>960000</v>
      </c>
      <c r="H37" s="72">
        <v>55000</v>
      </c>
      <c r="I37" s="101">
        <f t="shared" si="14"/>
        <v>5500</v>
      </c>
      <c r="J37" s="73">
        <f>H37/G37</f>
        <v>5.7291666666666664E-2</v>
      </c>
      <c r="K37" s="73">
        <f>G37/H37</f>
        <v>17.454545454545453</v>
      </c>
      <c r="L37" s="45">
        <f>K37/K$2</f>
        <v>8.2385454545454539</v>
      </c>
      <c r="M37" s="1" t="s">
        <v>607</v>
      </c>
    </row>
    <row r="38" spans="1:13">
      <c r="D38" s="7"/>
      <c r="E38" s="67"/>
      <c r="F38" s="123">
        <f>SUM(F33:F37)</f>
        <v>3180</v>
      </c>
      <c r="G38" s="17"/>
      <c r="H38" s="13">
        <f>SUM(H33:H37)</f>
        <v>107800</v>
      </c>
      <c r="I38" s="13"/>
    </row>
    <row r="39" spans="1:13" s="55" customFormat="1">
      <c r="B39" s="56" t="s">
        <v>58</v>
      </c>
      <c r="C39" s="57"/>
      <c r="E39" s="118"/>
      <c r="F39" s="119"/>
      <c r="G39" s="21"/>
      <c r="L39" s="46"/>
    </row>
    <row r="40" spans="1:13">
      <c r="A40" s="1" t="s">
        <v>74</v>
      </c>
      <c r="B40" s="70" t="s">
        <v>521</v>
      </c>
      <c r="C40" s="75"/>
      <c r="D40" s="74" t="s">
        <v>125</v>
      </c>
      <c r="E40" s="124"/>
      <c r="F40" s="99">
        <v>100</v>
      </c>
      <c r="G40" s="71">
        <f>(F40*150*4)</f>
        <v>60000</v>
      </c>
      <c r="H40" s="72">
        <v>3300</v>
      </c>
      <c r="I40" s="101">
        <f>H40/10</f>
        <v>330</v>
      </c>
      <c r="J40" s="73">
        <f>H40/G40</f>
        <v>5.5E-2</v>
      </c>
      <c r="K40" s="73">
        <f>G40/H40</f>
        <v>18.181818181818183</v>
      </c>
      <c r="L40" s="45">
        <f>K40/K$2</f>
        <v>8.581818181818182</v>
      </c>
      <c r="M40" s="1" t="s">
        <v>607</v>
      </c>
    </row>
    <row r="41" spans="1:13">
      <c r="A41" s="1" t="s">
        <v>74</v>
      </c>
      <c r="B41" s="70" t="s">
        <v>522</v>
      </c>
      <c r="C41" s="75"/>
      <c r="D41" s="74" t="s">
        <v>125</v>
      </c>
      <c r="E41" s="124"/>
      <c r="F41" s="99">
        <v>160</v>
      </c>
      <c r="G41" s="71">
        <f t="shared" ref="G41:G44" si="15">(F41*150*4)</f>
        <v>96000</v>
      </c>
      <c r="H41" s="72">
        <v>5500</v>
      </c>
      <c r="I41" s="101">
        <f t="shared" ref="I41:I44" si="16">H41/10</f>
        <v>550</v>
      </c>
      <c r="J41" s="73">
        <f>H41/G41</f>
        <v>5.7291666666666664E-2</v>
      </c>
      <c r="K41" s="73">
        <f>G41/H41</f>
        <v>17.454545454545453</v>
      </c>
      <c r="L41" s="45">
        <f>K41/K$2</f>
        <v>8.2385454545454539</v>
      </c>
      <c r="M41" s="1" t="s">
        <v>607</v>
      </c>
    </row>
    <row r="42" spans="1:13">
      <c r="A42" s="1" t="s">
        <v>74</v>
      </c>
      <c r="B42" s="70" t="s">
        <v>523</v>
      </c>
      <c r="C42" s="75"/>
      <c r="D42" s="74" t="s">
        <v>125</v>
      </c>
      <c r="E42" s="124"/>
      <c r="F42" s="99">
        <v>320</v>
      </c>
      <c r="G42" s="71">
        <f t="shared" si="15"/>
        <v>192000</v>
      </c>
      <c r="H42" s="72">
        <v>11000</v>
      </c>
      <c r="I42" s="101">
        <f t="shared" si="16"/>
        <v>1100</v>
      </c>
      <c r="J42" s="73">
        <f>H42/G42</f>
        <v>5.7291666666666664E-2</v>
      </c>
      <c r="K42" s="73">
        <f>G42/H42</f>
        <v>17.454545454545453</v>
      </c>
      <c r="L42" s="45">
        <f>K42/K$2</f>
        <v>8.2385454545454539</v>
      </c>
      <c r="M42" s="1" t="s">
        <v>607</v>
      </c>
    </row>
    <row r="43" spans="1:13">
      <c r="A43" s="1" t="s">
        <v>74</v>
      </c>
      <c r="B43" s="70" t="s">
        <v>524</v>
      </c>
      <c r="C43" s="75"/>
      <c r="D43" s="74" t="s">
        <v>125</v>
      </c>
      <c r="E43" s="124"/>
      <c r="F43" s="99">
        <v>1000</v>
      </c>
      <c r="G43" s="71">
        <f t="shared" si="15"/>
        <v>600000</v>
      </c>
      <c r="H43" s="72">
        <v>33000</v>
      </c>
      <c r="I43" s="101">
        <f t="shared" si="16"/>
        <v>3300</v>
      </c>
      <c r="J43" s="73">
        <f>H43/G43</f>
        <v>5.5E-2</v>
      </c>
      <c r="K43" s="73">
        <f>G43/H43</f>
        <v>18.181818181818183</v>
      </c>
      <c r="L43" s="45">
        <f>K43/K$2</f>
        <v>8.581818181818182</v>
      </c>
      <c r="M43" s="1" t="s">
        <v>607</v>
      </c>
    </row>
    <row r="44" spans="1:13">
      <c r="A44" s="1" t="s">
        <v>74</v>
      </c>
      <c r="B44" s="70" t="s">
        <v>525</v>
      </c>
      <c r="C44" s="75"/>
      <c r="D44" s="74" t="s">
        <v>125</v>
      </c>
      <c r="E44" s="124"/>
      <c r="F44" s="99">
        <v>1600</v>
      </c>
      <c r="G44" s="71">
        <f t="shared" si="15"/>
        <v>960000</v>
      </c>
      <c r="H44" s="72">
        <v>55000</v>
      </c>
      <c r="I44" s="101">
        <f t="shared" si="16"/>
        <v>5500</v>
      </c>
      <c r="J44" s="73">
        <f>H44/G44</f>
        <v>5.7291666666666664E-2</v>
      </c>
      <c r="K44" s="73">
        <f>G44/H44</f>
        <v>17.454545454545453</v>
      </c>
      <c r="L44" s="45">
        <f>K44/K$2</f>
        <v>8.2385454545454539</v>
      </c>
      <c r="M44" s="1" t="s">
        <v>607</v>
      </c>
    </row>
    <row r="45" spans="1:13">
      <c r="F45" s="123">
        <f>SUM(F40:F44)</f>
        <v>3180</v>
      </c>
      <c r="G45" s="17"/>
      <c r="H45" s="13">
        <f>SUM(H40:H44)</f>
        <v>107800</v>
      </c>
      <c r="I45" s="20">
        <f>SUM(I40:I44)</f>
        <v>10780</v>
      </c>
    </row>
    <row r="46" spans="1:13">
      <c r="A46" s="1" t="s">
        <v>74</v>
      </c>
      <c r="B46" s="70" t="s">
        <v>59</v>
      </c>
      <c r="C46" s="75"/>
      <c r="D46" s="74" t="s">
        <v>127</v>
      </c>
      <c r="E46" s="124"/>
      <c r="F46" s="99">
        <v>100</v>
      </c>
      <c r="G46" s="71">
        <f>(F46*150*4)</f>
        <v>60000</v>
      </c>
      <c r="H46" s="72">
        <v>3300</v>
      </c>
      <c r="I46" s="101">
        <f>H46/10</f>
        <v>330</v>
      </c>
      <c r="J46" s="73">
        <f>H46/G46</f>
        <v>5.5E-2</v>
      </c>
      <c r="K46" s="73">
        <f>G46/H46</f>
        <v>18.181818181818183</v>
      </c>
      <c r="L46" s="45">
        <f>K46/K$2</f>
        <v>8.581818181818182</v>
      </c>
      <c r="M46" s="1" t="s">
        <v>607</v>
      </c>
    </row>
    <row r="47" spans="1:13">
      <c r="A47" s="1" t="s">
        <v>74</v>
      </c>
      <c r="B47" s="70" t="s">
        <v>60</v>
      </c>
      <c r="C47" s="75"/>
      <c r="D47" s="74" t="s">
        <v>127</v>
      </c>
      <c r="E47" s="124"/>
      <c r="F47" s="99">
        <v>160</v>
      </c>
      <c r="G47" s="71">
        <f t="shared" ref="G47:G50" si="17">(F47*150*4)</f>
        <v>96000</v>
      </c>
      <c r="H47" s="72">
        <v>5500</v>
      </c>
      <c r="I47" s="101">
        <f t="shared" ref="I47:I50" si="18">H47/10</f>
        <v>550</v>
      </c>
      <c r="J47" s="73">
        <f>H47/G47</f>
        <v>5.7291666666666664E-2</v>
      </c>
      <c r="K47" s="73">
        <f>G47/H47</f>
        <v>17.454545454545453</v>
      </c>
      <c r="L47" s="45">
        <f>K47/K$2</f>
        <v>8.2385454545454539</v>
      </c>
      <c r="M47" s="1" t="s">
        <v>607</v>
      </c>
    </row>
    <row r="48" spans="1:13">
      <c r="A48" s="1" t="s">
        <v>74</v>
      </c>
      <c r="B48" s="70" t="s">
        <v>61</v>
      </c>
      <c r="C48" s="75"/>
      <c r="D48" s="74" t="s">
        <v>127</v>
      </c>
      <c r="E48" s="124"/>
      <c r="F48" s="99">
        <v>320</v>
      </c>
      <c r="G48" s="71">
        <f t="shared" si="17"/>
        <v>192000</v>
      </c>
      <c r="H48" s="72">
        <v>11000</v>
      </c>
      <c r="I48" s="101">
        <f t="shared" si="18"/>
        <v>1100</v>
      </c>
      <c r="J48" s="73">
        <f>H48/G48</f>
        <v>5.7291666666666664E-2</v>
      </c>
      <c r="K48" s="73">
        <f>G48/H48</f>
        <v>17.454545454545453</v>
      </c>
      <c r="L48" s="45">
        <f>K48/K$2</f>
        <v>8.2385454545454539</v>
      </c>
      <c r="M48" s="1" t="s">
        <v>607</v>
      </c>
    </row>
    <row r="49" spans="1:13">
      <c r="A49" s="1" t="s">
        <v>74</v>
      </c>
      <c r="B49" s="70" t="s">
        <v>62</v>
      </c>
      <c r="C49" s="75"/>
      <c r="D49" s="74" t="s">
        <v>127</v>
      </c>
      <c r="E49" s="124"/>
      <c r="F49" s="99">
        <v>1000</v>
      </c>
      <c r="G49" s="71">
        <f t="shared" si="17"/>
        <v>600000</v>
      </c>
      <c r="H49" s="72">
        <v>33000</v>
      </c>
      <c r="I49" s="101">
        <f t="shared" si="18"/>
        <v>3300</v>
      </c>
      <c r="J49" s="73">
        <f>H49/G49</f>
        <v>5.5E-2</v>
      </c>
      <c r="K49" s="73">
        <f>G49/H49</f>
        <v>18.181818181818183</v>
      </c>
      <c r="L49" s="45">
        <f>K49/K$2</f>
        <v>8.581818181818182</v>
      </c>
      <c r="M49" s="1" t="s">
        <v>607</v>
      </c>
    </row>
    <row r="50" spans="1:13">
      <c r="A50" s="1" t="s">
        <v>74</v>
      </c>
      <c r="B50" s="70" t="s">
        <v>63</v>
      </c>
      <c r="C50" s="75"/>
      <c r="D50" s="74" t="s">
        <v>127</v>
      </c>
      <c r="E50" s="124"/>
      <c r="F50" s="99">
        <v>1600</v>
      </c>
      <c r="G50" s="71">
        <f t="shared" si="17"/>
        <v>960000</v>
      </c>
      <c r="H50" s="72">
        <v>55000</v>
      </c>
      <c r="I50" s="101">
        <f t="shared" si="18"/>
        <v>5500</v>
      </c>
      <c r="J50" s="73">
        <f>H50/G50</f>
        <v>5.7291666666666664E-2</v>
      </c>
      <c r="K50" s="73">
        <f>G50/H50</f>
        <v>17.454545454545453</v>
      </c>
      <c r="L50" s="45">
        <f>K50/K$2</f>
        <v>8.2385454545454539</v>
      </c>
      <c r="M50" s="1" t="s">
        <v>607</v>
      </c>
    </row>
    <row r="51" spans="1:13">
      <c r="F51" s="123">
        <f>SUM(F46:F50)</f>
        <v>3180</v>
      </c>
      <c r="G51" s="17"/>
      <c r="H51" s="13">
        <f>SUM(H46:H50)</f>
        <v>107800</v>
      </c>
      <c r="I51" s="13"/>
    </row>
    <row r="52" spans="1:13">
      <c r="A52" s="1" t="s">
        <v>74</v>
      </c>
      <c r="B52" s="70" t="s">
        <v>64</v>
      </c>
      <c r="C52" s="75"/>
      <c r="D52" s="74" t="s">
        <v>128</v>
      </c>
      <c r="E52" s="124"/>
      <c r="F52" s="99">
        <v>100</v>
      </c>
      <c r="G52" s="71">
        <f>(F52*150*4)</f>
        <v>60000</v>
      </c>
      <c r="H52" s="72">
        <v>3300</v>
      </c>
      <c r="I52" s="101">
        <f>H52/10</f>
        <v>330</v>
      </c>
      <c r="J52" s="73">
        <f>H52/G52</f>
        <v>5.5E-2</v>
      </c>
      <c r="K52" s="73">
        <f>G52/H52</f>
        <v>18.181818181818183</v>
      </c>
      <c r="L52" s="45">
        <f>K52/K$2</f>
        <v>8.581818181818182</v>
      </c>
      <c r="M52" s="1" t="s">
        <v>607</v>
      </c>
    </row>
    <row r="53" spans="1:13">
      <c r="A53" s="1" t="s">
        <v>74</v>
      </c>
      <c r="B53" s="70" t="s">
        <v>65</v>
      </c>
      <c r="C53" s="75"/>
      <c r="D53" s="74" t="s">
        <v>128</v>
      </c>
      <c r="E53" s="124"/>
      <c r="F53" s="99">
        <v>160</v>
      </c>
      <c r="G53" s="71">
        <f t="shared" ref="G53:G56" si="19">(F53*150*4)</f>
        <v>96000</v>
      </c>
      <c r="H53" s="72">
        <v>5500</v>
      </c>
      <c r="I53" s="101">
        <f t="shared" ref="I53:I56" si="20">H53/10</f>
        <v>550</v>
      </c>
      <c r="J53" s="73">
        <f>H53/G53</f>
        <v>5.7291666666666664E-2</v>
      </c>
      <c r="K53" s="73">
        <f>G53/H53</f>
        <v>17.454545454545453</v>
      </c>
      <c r="L53" s="45">
        <f>K53/K$2</f>
        <v>8.2385454545454539</v>
      </c>
      <c r="M53" s="1" t="s">
        <v>607</v>
      </c>
    </row>
    <row r="54" spans="1:13">
      <c r="A54" s="1" t="s">
        <v>74</v>
      </c>
      <c r="B54" s="70" t="s">
        <v>66</v>
      </c>
      <c r="C54" s="75"/>
      <c r="D54" s="74" t="s">
        <v>128</v>
      </c>
      <c r="E54" s="124"/>
      <c r="F54" s="99">
        <v>320</v>
      </c>
      <c r="G54" s="71">
        <f t="shared" si="19"/>
        <v>192000</v>
      </c>
      <c r="H54" s="72">
        <v>11000</v>
      </c>
      <c r="I54" s="101">
        <f t="shared" si="20"/>
        <v>1100</v>
      </c>
      <c r="J54" s="73">
        <f>H54/G54</f>
        <v>5.7291666666666664E-2</v>
      </c>
      <c r="K54" s="73">
        <f>G54/H54</f>
        <v>17.454545454545453</v>
      </c>
      <c r="L54" s="45">
        <f>K54/K$2</f>
        <v>8.2385454545454539</v>
      </c>
      <c r="M54" s="1" t="s">
        <v>607</v>
      </c>
    </row>
    <row r="55" spans="1:13">
      <c r="A55" s="1" t="s">
        <v>74</v>
      </c>
      <c r="B55" s="70" t="s">
        <v>67</v>
      </c>
      <c r="C55" s="75"/>
      <c r="D55" s="74" t="s">
        <v>128</v>
      </c>
      <c r="E55" s="124"/>
      <c r="F55" s="99">
        <v>1000</v>
      </c>
      <c r="G55" s="71">
        <f t="shared" si="19"/>
        <v>600000</v>
      </c>
      <c r="H55" s="72">
        <v>33000</v>
      </c>
      <c r="I55" s="101">
        <f t="shared" si="20"/>
        <v>3300</v>
      </c>
      <c r="J55" s="73">
        <f>H55/G55</f>
        <v>5.5E-2</v>
      </c>
      <c r="K55" s="73">
        <f>G55/H55</f>
        <v>18.181818181818183</v>
      </c>
      <c r="L55" s="45">
        <f>K55/K$2</f>
        <v>8.581818181818182</v>
      </c>
      <c r="M55" s="1" t="s">
        <v>607</v>
      </c>
    </row>
    <row r="56" spans="1:13">
      <c r="A56" s="1" t="s">
        <v>74</v>
      </c>
      <c r="B56" s="70" t="s">
        <v>68</v>
      </c>
      <c r="C56" s="75"/>
      <c r="D56" s="74" t="s">
        <v>128</v>
      </c>
      <c r="E56" s="124"/>
      <c r="F56" s="99">
        <v>1600</v>
      </c>
      <c r="G56" s="71">
        <f t="shared" si="19"/>
        <v>960000</v>
      </c>
      <c r="H56" s="72">
        <v>55000</v>
      </c>
      <c r="I56" s="101">
        <f t="shared" si="20"/>
        <v>5500</v>
      </c>
      <c r="J56" s="73">
        <f>H56/G56</f>
        <v>5.7291666666666664E-2</v>
      </c>
      <c r="K56" s="73">
        <f>G56/H56</f>
        <v>17.454545454545453</v>
      </c>
      <c r="L56" s="45">
        <f>K56/K$2</f>
        <v>8.2385454545454539</v>
      </c>
      <c r="M56" s="1" t="s">
        <v>607</v>
      </c>
    </row>
    <row r="57" spans="1:13">
      <c r="F57" s="123">
        <f>SUM(F52:F56)</f>
        <v>3180</v>
      </c>
      <c r="G57" s="17"/>
      <c r="H57" s="13">
        <f>SUM(H52:H56)</f>
        <v>107800</v>
      </c>
      <c r="I57" s="13"/>
    </row>
    <row r="58" spans="1:13">
      <c r="A58" s="1" t="s">
        <v>74</v>
      </c>
      <c r="B58" s="70" t="s">
        <v>69</v>
      </c>
      <c r="C58" s="75"/>
      <c r="D58" s="74" t="s">
        <v>129</v>
      </c>
      <c r="E58" s="124"/>
      <c r="F58" s="99">
        <v>100</v>
      </c>
      <c r="G58" s="71">
        <f>(F58*150*4)</f>
        <v>60000</v>
      </c>
      <c r="H58" s="72">
        <v>3300</v>
      </c>
      <c r="I58" s="101">
        <f>H58/10</f>
        <v>330</v>
      </c>
      <c r="J58" s="73">
        <f>H58/G58</f>
        <v>5.5E-2</v>
      </c>
      <c r="K58" s="73">
        <f>G58/H58</f>
        <v>18.181818181818183</v>
      </c>
      <c r="L58" s="45">
        <f>K58/K$2</f>
        <v>8.581818181818182</v>
      </c>
      <c r="M58" s="1" t="s">
        <v>607</v>
      </c>
    </row>
    <row r="59" spans="1:13">
      <c r="A59" s="1" t="s">
        <v>74</v>
      </c>
      <c r="B59" s="70" t="s">
        <v>70</v>
      </c>
      <c r="C59" s="75"/>
      <c r="D59" s="74" t="s">
        <v>129</v>
      </c>
      <c r="E59" s="124"/>
      <c r="F59" s="99">
        <v>160</v>
      </c>
      <c r="G59" s="71">
        <f t="shared" ref="G59:G62" si="21">(F59*150*4)</f>
        <v>96000</v>
      </c>
      <c r="H59" s="72">
        <v>5500</v>
      </c>
      <c r="I59" s="101">
        <f t="shared" ref="I59:I62" si="22">H59/10</f>
        <v>550</v>
      </c>
      <c r="J59" s="73">
        <f>H59/G59</f>
        <v>5.7291666666666664E-2</v>
      </c>
      <c r="K59" s="73">
        <f>G59/H59</f>
        <v>17.454545454545453</v>
      </c>
      <c r="L59" s="45">
        <f>K59/K$2</f>
        <v>8.2385454545454539</v>
      </c>
      <c r="M59" s="1" t="s">
        <v>607</v>
      </c>
    </row>
    <row r="60" spans="1:13">
      <c r="A60" s="1" t="s">
        <v>74</v>
      </c>
      <c r="B60" s="70" t="s">
        <v>71</v>
      </c>
      <c r="C60" s="75"/>
      <c r="D60" s="74" t="s">
        <v>129</v>
      </c>
      <c r="E60" s="124"/>
      <c r="F60" s="99">
        <v>320</v>
      </c>
      <c r="G60" s="71">
        <f t="shared" si="21"/>
        <v>192000</v>
      </c>
      <c r="H60" s="72">
        <v>11000</v>
      </c>
      <c r="I60" s="101">
        <f t="shared" si="22"/>
        <v>1100</v>
      </c>
      <c r="J60" s="73">
        <f>H60/G60</f>
        <v>5.7291666666666664E-2</v>
      </c>
      <c r="K60" s="73">
        <f>G60/H60</f>
        <v>17.454545454545453</v>
      </c>
      <c r="L60" s="45">
        <f>K60/K$2</f>
        <v>8.2385454545454539</v>
      </c>
      <c r="M60" s="1" t="s">
        <v>607</v>
      </c>
    </row>
    <row r="61" spans="1:13">
      <c r="A61" s="1" t="s">
        <v>74</v>
      </c>
      <c r="B61" s="70" t="s">
        <v>72</v>
      </c>
      <c r="C61" s="75"/>
      <c r="D61" s="74" t="s">
        <v>129</v>
      </c>
      <c r="E61" s="124"/>
      <c r="F61" s="99">
        <v>1000</v>
      </c>
      <c r="G61" s="71">
        <f t="shared" si="21"/>
        <v>600000</v>
      </c>
      <c r="H61" s="72">
        <v>33000</v>
      </c>
      <c r="I61" s="101">
        <f t="shared" si="22"/>
        <v>3300</v>
      </c>
      <c r="J61" s="73">
        <f>H61/G61</f>
        <v>5.5E-2</v>
      </c>
      <c r="K61" s="73">
        <f>G61/H61</f>
        <v>18.181818181818183</v>
      </c>
      <c r="L61" s="45">
        <f>K61/K$2</f>
        <v>8.581818181818182</v>
      </c>
      <c r="M61" s="1" t="s">
        <v>607</v>
      </c>
    </row>
    <row r="62" spans="1:13">
      <c r="A62" s="1" t="s">
        <v>74</v>
      </c>
      <c r="B62" s="70" t="s">
        <v>73</v>
      </c>
      <c r="C62" s="75"/>
      <c r="D62" s="74" t="s">
        <v>129</v>
      </c>
      <c r="E62" s="124"/>
      <c r="F62" s="99">
        <v>1600</v>
      </c>
      <c r="G62" s="71">
        <f t="shared" si="21"/>
        <v>960000</v>
      </c>
      <c r="H62" s="72">
        <v>55000</v>
      </c>
      <c r="I62" s="101">
        <f t="shared" si="22"/>
        <v>5500</v>
      </c>
      <c r="J62" s="73">
        <f>H62/G62</f>
        <v>5.7291666666666664E-2</v>
      </c>
      <c r="K62" s="73">
        <f>G62/H62</f>
        <v>17.454545454545453</v>
      </c>
      <c r="L62" s="45">
        <f>K62/K$2</f>
        <v>8.2385454545454539</v>
      </c>
      <c r="M62" s="1" t="s">
        <v>607</v>
      </c>
    </row>
    <row r="63" spans="1:13">
      <c r="F63" s="123">
        <f>SUM(F58:F62)</f>
        <v>3180</v>
      </c>
      <c r="G63" s="17"/>
      <c r="H63" s="13">
        <f>SUM(H58:H62)</f>
        <v>107800</v>
      </c>
      <c r="I63" s="13"/>
    </row>
    <row r="64" spans="1:13" s="55" customFormat="1">
      <c r="B64" s="56" t="s">
        <v>51</v>
      </c>
      <c r="C64" s="57"/>
      <c r="E64" s="118"/>
      <c r="F64" s="125"/>
      <c r="G64" s="21"/>
      <c r="H64" s="58"/>
      <c r="I64" s="58"/>
      <c r="L64" s="46"/>
    </row>
    <row r="65" spans="1:13">
      <c r="A65" s="1" t="s">
        <v>74</v>
      </c>
      <c r="B65" s="28" t="s">
        <v>482</v>
      </c>
      <c r="C65" s="44"/>
      <c r="D65" s="69" t="s">
        <v>518</v>
      </c>
      <c r="E65" s="112">
        <v>4000</v>
      </c>
      <c r="F65" s="120">
        <v>100</v>
      </c>
      <c r="G65" s="48">
        <f>F65*150+E65</f>
        <v>19000</v>
      </c>
      <c r="H65" s="49">
        <v>1100</v>
      </c>
      <c r="I65" s="100">
        <f>H65/10</f>
        <v>110</v>
      </c>
      <c r="J65" s="50">
        <f>H65/G65</f>
        <v>5.7894736842105263E-2</v>
      </c>
      <c r="K65" s="50">
        <f>G65/H65</f>
        <v>17.272727272727273</v>
      </c>
      <c r="L65" s="45">
        <f>K65/K$2</f>
        <v>8.1527272727272724</v>
      </c>
      <c r="M65" s="1" t="s">
        <v>607</v>
      </c>
    </row>
    <row r="66" spans="1:13">
      <c r="A66" s="1" t="s">
        <v>74</v>
      </c>
      <c r="B66" s="28" t="s">
        <v>478</v>
      </c>
      <c r="C66" s="44"/>
      <c r="D66" s="69" t="s">
        <v>518</v>
      </c>
      <c r="E66" s="112">
        <v>20000</v>
      </c>
      <c r="F66" s="120">
        <v>520</v>
      </c>
      <c r="G66" s="48">
        <f t="shared" ref="G66:G69" si="23">F66*150+E66</f>
        <v>98000</v>
      </c>
      <c r="H66" s="49">
        <v>5500</v>
      </c>
      <c r="I66" s="100">
        <f t="shared" ref="I66:I69" si="24">H66/10</f>
        <v>550</v>
      </c>
      <c r="J66" s="50">
        <f>H66/G66</f>
        <v>5.6122448979591837E-2</v>
      </c>
      <c r="K66" s="50">
        <f>G66/H66</f>
        <v>17.818181818181817</v>
      </c>
      <c r="L66" s="45">
        <f>K66/K$2</f>
        <v>8.4101818181818171</v>
      </c>
      <c r="M66" s="1" t="s">
        <v>607</v>
      </c>
    </row>
    <row r="67" spans="1:13">
      <c r="A67" s="1" t="s">
        <v>74</v>
      </c>
      <c r="B67" s="28" t="s">
        <v>479</v>
      </c>
      <c r="C67" s="44"/>
      <c r="D67" s="69" t="s">
        <v>518</v>
      </c>
      <c r="E67" s="112">
        <v>40000</v>
      </c>
      <c r="F67" s="120">
        <v>1040</v>
      </c>
      <c r="G67" s="48">
        <f t="shared" si="23"/>
        <v>196000</v>
      </c>
      <c r="H67" s="49">
        <v>11000</v>
      </c>
      <c r="I67" s="100">
        <f t="shared" si="24"/>
        <v>1100</v>
      </c>
      <c r="J67" s="50">
        <f>H67/G67</f>
        <v>5.6122448979591837E-2</v>
      </c>
      <c r="K67" s="50">
        <f>G67/H67</f>
        <v>17.818181818181817</v>
      </c>
      <c r="L67" s="45">
        <f>K67/K$2</f>
        <v>8.4101818181818171</v>
      </c>
      <c r="M67" s="1" t="s">
        <v>607</v>
      </c>
    </row>
    <row r="68" spans="1:13">
      <c r="A68" s="1" t="s">
        <v>74</v>
      </c>
      <c r="B68" s="28" t="s">
        <v>480</v>
      </c>
      <c r="C68" s="44"/>
      <c r="D68" s="69" t="s">
        <v>518</v>
      </c>
      <c r="E68" s="112">
        <v>120000</v>
      </c>
      <c r="F68" s="120">
        <v>3200</v>
      </c>
      <c r="G68" s="48">
        <f t="shared" si="23"/>
        <v>600000</v>
      </c>
      <c r="H68" s="49">
        <v>33000</v>
      </c>
      <c r="I68" s="100">
        <f t="shared" si="24"/>
        <v>3300</v>
      </c>
      <c r="J68" s="50">
        <f>H68/G68</f>
        <v>5.5E-2</v>
      </c>
      <c r="K68" s="50">
        <f>G68/H68</f>
        <v>18.181818181818183</v>
      </c>
      <c r="L68" s="45">
        <f>K68/K$2</f>
        <v>8.581818181818182</v>
      </c>
      <c r="M68" s="1" t="s">
        <v>607</v>
      </c>
    </row>
    <row r="69" spans="1:13">
      <c r="A69" s="1" t="s">
        <v>74</v>
      </c>
      <c r="B69" s="28" t="s">
        <v>481</v>
      </c>
      <c r="C69" s="44"/>
      <c r="D69" s="69" t="s">
        <v>518</v>
      </c>
      <c r="E69" s="112">
        <v>200000</v>
      </c>
      <c r="F69" s="120">
        <v>5200</v>
      </c>
      <c r="G69" s="48">
        <f t="shared" si="23"/>
        <v>980000</v>
      </c>
      <c r="H69" s="49">
        <v>55000</v>
      </c>
      <c r="I69" s="100">
        <f t="shared" si="24"/>
        <v>5500</v>
      </c>
      <c r="J69" s="50">
        <f>H69/G69</f>
        <v>5.6122448979591837E-2</v>
      </c>
      <c r="K69" s="50">
        <f>G69/H69</f>
        <v>17.818181818181817</v>
      </c>
      <c r="L69" s="45">
        <f>K69/K$2</f>
        <v>8.4101818181818171</v>
      </c>
      <c r="M69" s="1" t="s">
        <v>607</v>
      </c>
    </row>
    <row r="70" spans="1:13">
      <c r="F70" s="126">
        <f>SUM(F65:F69)</f>
        <v>10060</v>
      </c>
      <c r="H70" s="13">
        <f>SUM(H65:H69)</f>
        <v>105600</v>
      </c>
      <c r="I70" s="13"/>
    </row>
    <row r="71" spans="1:13">
      <c r="A71" s="1" t="s">
        <v>74</v>
      </c>
      <c r="B71" s="28" t="s">
        <v>487</v>
      </c>
      <c r="C71" s="44"/>
      <c r="D71" s="69" t="s">
        <v>519</v>
      </c>
      <c r="E71" s="112">
        <v>4000</v>
      </c>
      <c r="F71" s="120">
        <v>100</v>
      </c>
      <c r="G71" s="48">
        <f>F71*150+E71</f>
        <v>19000</v>
      </c>
      <c r="H71" s="49">
        <v>1100</v>
      </c>
      <c r="I71" s="100">
        <f>H71/10</f>
        <v>110</v>
      </c>
      <c r="J71" s="50">
        <f>H71/G71</f>
        <v>5.7894736842105263E-2</v>
      </c>
      <c r="K71" s="50">
        <f>G71/H71</f>
        <v>17.272727272727273</v>
      </c>
      <c r="L71" s="45">
        <f>K71/K$2</f>
        <v>8.1527272727272724</v>
      </c>
      <c r="M71" s="1" t="s">
        <v>607</v>
      </c>
    </row>
    <row r="72" spans="1:13">
      <c r="A72" s="1" t="s">
        <v>74</v>
      </c>
      <c r="B72" s="28" t="s">
        <v>483</v>
      </c>
      <c r="C72" s="44"/>
      <c r="D72" s="69" t="s">
        <v>519</v>
      </c>
      <c r="E72" s="112">
        <v>20000</v>
      </c>
      <c r="F72" s="120">
        <v>520</v>
      </c>
      <c r="G72" s="48">
        <f t="shared" ref="G72:G75" si="25">F72*150+E72</f>
        <v>98000</v>
      </c>
      <c r="H72" s="49">
        <v>5500</v>
      </c>
      <c r="I72" s="100">
        <f t="shared" ref="I72:I75" si="26">H72/10</f>
        <v>550</v>
      </c>
      <c r="J72" s="50">
        <f>H72/G72</f>
        <v>5.6122448979591837E-2</v>
      </c>
      <c r="K72" s="50">
        <f>G72/H72</f>
        <v>17.818181818181817</v>
      </c>
      <c r="L72" s="45">
        <f>K72/K$2</f>
        <v>8.4101818181818171</v>
      </c>
      <c r="M72" s="1" t="s">
        <v>607</v>
      </c>
    </row>
    <row r="73" spans="1:13">
      <c r="A73" s="1" t="s">
        <v>74</v>
      </c>
      <c r="B73" s="28" t="s">
        <v>484</v>
      </c>
      <c r="C73" s="44"/>
      <c r="D73" s="69" t="s">
        <v>519</v>
      </c>
      <c r="E73" s="112">
        <v>40000</v>
      </c>
      <c r="F73" s="120">
        <v>1040</v>
      </c>
      <c r="G73" s="48">
        <f t="shared" si="25"/>
        <v>196000</v>
      </c>
      <c r="H73" s="49">
        <v>11000</v>
      </c>
      <c r="I73" s="100">
        <f t="shared" si="26"/>
        <v>1100</v>
      </c>
      <c r="J73" s="50">
        <f>H73/G73</f>
        <v>5.6122448979591837E-2</v>
      </c>
      <c r="K73" s="50">
        <f>G73/H73</f>
        <v>17.818181818181817</v>
      </c>
      <c r="L73" s="45">
        <f>K73/K$2</f>
        <v>8.4101818181818171</v>
      </c>
      <c r="M73" s="1" t="s">
        <v>607</v>
      </c>
    </row>
    <row r="74" spans="1:13">
      <c r="A74" s="1" t="s">
        <v>74</v>
      </c>
      <c r="B74" s="28" t="s">
        <v>485</v>
      </c>
      <c r="C74" s="44"/>
      <c r="D74" s="69" t="s">
        <v>519</v>
      </c>
      <c r="E74" s="112">
        <v>120000</v>
      </c>
      <c r="F74" s="120">
        <v>3200</v>
      </c>
      <c r="G74" s="48">
        <f t="shared" si="25"/>
        <v>600000</v>
      </c>
      <c r="H74" s="49">
        <v>33000</v>
      </c>
      <c r="I74" s="100">
        <f t="shared" si="26"/>
        <v>3300</v>
      </c>
      <c r="J74" s="50">
        <f>H74/G74</f>
        <v>5.5E-2</v>
      </c>
      <c r="K74" s="50">
        <f>G74/H74</f>
        <v>18.181818181818183</v>
      </c>
      <c r="L74" s="45">
        <f>K74/K$2</f>
        <v>8.581818181818182</v>
      </c>
      <c r="M74" s="1" t="s">
        <v>607</v>
      </c>
    </row>
    <row r="75" spans="1:13">
      <c r="A75" s="1" t="s">
        <v>74</v>
      </c>
      <c r="B75" s="28" t="s">
        <v>486</v>
      </c>
      <c r="C75" s="44"/>
      <c r="D75" s="69" t="s">
        <v>519</v>
      </c>
      <c r="E75" s="112">
        <v>200000</v>
      </c>
      <c r="F75" s="120">
        <v>5200</v>
      </c>
      <c r="G75" s="48">
        <f t="shared" si="25"/>
        <v>980000</v>
      </c>
      <c r="H75" s="49">
        <v>55000</v>
      </c>
      <c r="I75" s="100">
        <f t="shared" si="26"/>
        <v>5500</v>
      </c>
      <c r="J75" s="50">
        <f>H75/G75</f>
        <v>5.6122448979591837E-2</v>
      </c>
      <c r="K75" s="50">
        <f>G75/H75</f>
        <v>17.818181818181817</v>
      </c>
      <c r="L75" s="45">
        <f>K75/K$2</f>
        <v>8.4101818181818171</v>
      </c>
      <c r="M75" s="1" t="s">
        <v>607</v>
      </c>
    </row>
    <row r="76" spans="1:13">
      <c r="F76" s="126">
        <f>SUM(F71:F75)</f>
        <v>10060</v>
      </c>
      <c r="H76" s="13">
        <f>SUM(H71:H75)</f>
        <v>105600</v>
      </c>
      <c r="I76" s="13"/>
    </row>
    <row r="77" spans="1:13">
      <c r="A77" s="1" t="s">
        <v>74</v>
      </c>
      <c r="B77" s="70" t="s">
        <v>543</v>
      </c>
      <c r="C77" s="75"/>
      <c r="D77" s="74" t="s">
        <v>542</v>
      </c>
      <c r="E77" s="124"/>
      <c r="F77" s="99">
        <v>100</v>
      </c>
      <c r="G77" s="71">
        <f>(F77*150*4)</f>
        <v>60000</v>
      </c>
      <c r="H77" s="72">
        <v>3300</v>
      </c>
      <c r="I77" s="101">
        <f>H77/10</f>
        <v>330</v>
      </c>
      <c r="J77" s="73">
        <f>H77/G77</f>
        <v>5.5E-2</v>
      </c>
      <c r="K77" s="73">
        <f>G77/H77</f>
        <v>18.181818181818183</v>
      </c>
      <c r="L77" s="45">
        <f>K77/K$2</f>
        <v>8.581818181818182</v>
      </c>
      <c r="M77" s="1" t="s">
        <v>607</v>
      </c>
    </row>
    <row r="78" spans="1:13">
      <c r="A78" s="1" t="s">
        <v>74</v>
      </c>
      <c r="B78" s="70" t="s">
        <v>544</v>
      </c>
      <c r="C78" s="75"/>
      <c r="D78" s="74" t="s">
        <v>542</v>
      </c>
      <c r="E78" s="124"/>
      <c r="F78" s="99">
        <v>160</v>
      </c>
      <c r="G78" s="71">
        <f t="shared" ref="G78:G81" si="27">(F78*150*4)</f>
        <v>96000</v>
      </c>
      <c r="H78" s="72">
        <v>5500</v>
      </c>
      <c r="I78" s="101">
        <f t="shared" ref="I78:I81" si="28">H78/10</f>
        <v>550</v>
      </c>
      <c r="J78" s="73">
        <f>H78/G78</f>
        <v>5.7291666666666664E-2</v>
      </c>
      <c r="K78" s="73">
        <f>G78/H78</f>
        <v>17.454545454545453</v>
      </c>
      <c r="L78" s="45">
        <f>K78/K$2</f>
        <v>8.2385454545454539</v>
      </c>
      <c r="M78" s="1" t="s">
        <v>607</v>
      </c>
    </row>
    <row r="79" spans="1:13">
      <c r="A79" s="1" t="s">
        <v>74</v>
      </c>
      <c r="B79" s="70" t="s">
        <v>545</v>
      </c>
      <c r="C79" s="75"/>
      <c r="D79" s="74" t="s">
        <v>542</v>
      </c>
      <c r="E79" s="124"/>
      <c r="F79" s="99">
        <v>320</v>
      </c>
      <c r="G79" s="71">
        <f t="shared" si="27"/>
        <v>192000</v>
      </c>
      <c r="H79" s="72">
        <v>11000</v>
      </c>
      <c r="I79" s="101">
        <f t="shared" si="28"/>
        <v>1100</v>
      </c>
      <c r="J79" s="73">
        <f>H79/G79</f>
        <v>5.7291666666666664E-2</v>
      </c>
      <c r="K79" s="73">
        <f>G79/H79</f>
        <v>17.454545454545453</v>
      </c>
      <c r="L79" s="45">
        <f>K79/K$2</f>
        <v>8.2385454545454539</v>
      </c>
      <c r="M79" s="1" t="s">
        <v>607</v>
      </c>
    </row>
    <row r="80" spans="1:13">
      <c r="A80" s="1" t="s">
        <v>74</v>
      </c>
      <c r="B80" s="70" t="s">
        <v>546</v>
      </c>
      <c r="C80" s="75"/>
      <c r="D80" s="74" t="s">
        <v>542</v>
      </c>
      <c r="E80" s="124"/>
      <c r="F80" s="99">
        <v>1000</v>
      </c>
      <c r="G80" s="71">
        <f t="shared" si="27"/>
        <v>600000</v>
      </c>
      <c r="H80" s="72">
        <v>33000</v>
      </c>
      <c r="I80" s="101">
        <f t="shared" si="28"/>
        <v>3300</v>
      </c>
      <c r="J80" s="73">
        <f>H80/G80</f>
        <v>5.5E-2</v>
      </c>
      <c r="K80" s="73">
        <f>G80/H80</f>
        <v>18.181818181818183</v>
      </c>
      <c r="L80" s="45">
        <f>K80/K$2</f>
        <v>8.581818181818182</v>
      </c>
      <c r="M80" s="1" t="s">
        <v>607</v>
      </c>
    </row>
    <row r="81" spans="1:13">
      <c r="A81" s="1" t="s">
        <v>74</v>
      </c>
      <c r="B81" s="70" t="s">
        <v>547</v>
      </c>
      <c r="C81" s="75"/>
      <c r="D81" s="74" t="s">
        <v>542</v>
      </c>
      <c r="E81" s="124"/>
      <c r="F81" s="99">
        <v>1600</v>
      </c>
      <c r="G81" s="71">
        <f t="shared" si="27"/>
        <v>960000</v>
      </c>
      <c r="H81" s="72">
        <v>55000</v>
      </c>
      <c r="I81" s="101">
        <f t="shared" si="28"/>
        <v>5500</v>
      </c>
      <c r="J81" s="73">
        <f>H81/G81</f>
        <v>5.7291666666666664E-2</v>
      </c>
      <c r="K81" s="73">
        <f>G81/H81</f>
        <v>17.454545454545453</v>
      </c>
      <c r="L81" s="45">
        <f>K81/K$2</f>
        <v>8.2385454545454539</v>
      </c>
      <c r="M81" s="1" t="s">
        <v>607</v>
      </c>
    </row>
    <row r="82" spans="1:13">
      <c r="F82" s="123">
        <f>SUM(F77:F81)</f>
        <v>3180</v>
      </c>
      <c r="G82" s="17"/>
      <c r="H82" s="13">
        <f>SUM(H77:H81)</f>
        <v>107800</v>
      </c>
      <c r="I82" s="13"/>
    </row>
    <row r="83" spans="1:13" s="55" customFormat="1">
      <c r="B83" s="56" t="s">
        <v>50</v>
      </c>
      <c r="C83" s="57"/>
      <c r="E83" s="118"/>
      <c r="F83" s="119" t="s">
        <v>14</v>
      </c>
      <c r="G83" s="21"/>
      <c r="H83" s="55" t="s">
        <v>14</v>
      </c>
      <c r="L83" s="46"/>
    </row>
    <row r="84" spans="1:13">
      <c r="A84" s="1" t="s">
        <v>74</v>
      </c>
      <c r="B84" s="70" t="s">
        <v>549</v>
      </c>
      <c r="C84" s="75"/>
      <c r="D84" s="152" t="s">
        <v>548</v>
      </c>
      <c r="E84" s="124"/>
      <c r="F84" s="99">
        <v>100</v>
      </c>
      <c r="G84" s="71">
        <f>(F84*150*4)</f>
        <v>60000</v>
      </c>
      <c r="H84" s="72">
        <v>3300</v>
      </c>
      <c r="I84" s="101">
        <f>H84/10</f>
        <v>330</v>
      </c>
      <c r="J84" s="73">
        <f>H84/G84</f>
        <v>5.5E-2</v>
      </c>
      <c r="K84" s="73">
        <f>G84/H84</f>
        <v>18.181818181818183</v>
      </c>
      <c r="L84" s="45">
        <f>K84/K$2</f>
        <v>8.581818181818182</v>
      </c>
      <c r="M84" s="1" t="s">
        <v>607</v>
      </c>
    </row>
    <row r="85" spans="1:13">
      <c r="A85" s="1" t="s">
        <v>74</v>
      </c>
      <c r="B85" s="70" t="s">
        <v>550</v>
      </c>
      <c r="C85" s="75"/>
      <c r="D85" s="152" t="s">
        <v>548</v>
      </c>
      <c r="E85" s="124"/>
      <c r="F85" s="99">
        <v>160</v>
      </c>
      <c r="G85" s="71">
        <f t="shared" ref="G85:G88" si="29">(F85*150*4)</f>
        <v>96000</v>
      </c>
      <c r="H85" s="72">
        <v>5500</v>
      </c>
      <c r="I85" s="101">
        <f t="shared" ref="I85:I88" si="30">H85/10</f>
        <v>550</v>
      </c>
      <c r="J85" s="73">
        <f>H85/G85</f>
        <v>5.7291666666666664E-2</v>
      </c>
      <c r="K85" s="73">
        <f>G85/H85</f>
        <v>17.454545454545453</v>
      </c>
      <c r="L85" s="45">
        <f>K85/K$2</f>
        <v>8.2385454545454539</v>
      </c>
      <c r="M85" s="1" t="s">
        <v>607</v>
      </c>
    </row>
    <row r="86" spans="1:13">
      <c r="A86" s="1" t="s">
        <v>74</v>
      </c>
      <c r="B86" s="70" t="s">
        <v>551</v>
      </c>
      <c r="C86" s="75"/>
      <c r="D86" s="152" t="s">
        <v>548</v>
      </c>
      <c r="E86" s="124"/>
      <c r="F86" s="99">
        <v>320</v>
      </c>
      <c r="G86" s="71">
        <f t="shared" si="29"/>
        <v>192000</v>
      </c>
      <c r="H86" s="72">
        <v>11000</v>
      </c>
      <c r="I86" s="101">
        <f t="shared" si="30"/>
        <v>1100</v>
      </c>
      <c r="J86" s="73">
        <f>H86/G86</f>
        <v>5.7291666666666664E-2</v>
      </c>
      <c r="K86" s="73">
        <f>G86/H86</f>
        <v>17.454545454545453</v>
      </c>
      <c r="L86" s="45">
        <f>K86/K$2</f>
        <v>8.2385454545454539</v>
      </c>
      <c r="M86" s="1" t="s">
        <v>607</v>
      </c>
    </row>
    <row r="87" spans="1:13">
      <c r="A87" s="1" t="s">
        <v>74</v>
      </c>
      <c r="B87" s="70" t="s">
        <v>552</v>
      </c>
      <c r="C87" s="75"/>
      <c r="D87" s="152" t="s">
        <v>548</v>
      </c>
      <c r="E87" s="124"/>
      <c r="F87" s="99">
        <v>1000</v>
      </c>
      <c r="G87" s="71">
        <f t="shared" si="29"/>
        <v>600000</v>
      </c>
      <c r="H87" s="72">
        <v>33000</v>
      </c>
      <c r="I87" s="101">
        <f t="shared" si="30"/>
        <v>3300</v>
      </c>
      <c r="J87" s="73">
        <f>H87/G87</f>
        <v>5.5E-2</v>
      </c>
      <c r="K87" s="73">
        <f>G87/H87</f>
        <v>18.181818181818183</v>
      </c>
      <c r="L87" s="45">
        <f>K87/K$2</f>
        <v>8.581818181818182</v>
      </c>
      <c r="M87" s="1" t="s">
        <v>607</v>
      </c>
    </row>
    <row r="88" spans="1:13">
      <c r="A88" s="1" t="s">
        <v>74</v>
      </c>
      <c r="B88" s="70" t="s">
        <v>553</v>
      </c>
      <c r="C88" s="75"/>
      <c r="D88" s="152" t="s">
        <v>548</v>
      </c>
      <c r="E88" s="124"/>
      <c r="F88" s="99">
        <v>1600</v>
      </c>
      <c r="G88" s="71">
        <f t="shared" si="29"/>
        <v>960000</v>
      </c>
      <c r="H88" s="72">
        <v>55000</v>
      </c>
      <c r="I88" s="101">
        <f t="shared" si="30"/>
        <v>5500</v>
      </c>
      <c r="J88" s="73">
        <f>H88/G88</f>
        <v>5.7291666666666664E-2</v>
      </c>
      <c r="K88" s="73">
        <f>G88/H88</f>
        <v>17.454545454545453</v>
      </c>
      <c r="L88" s="45">
        <f>K88/K$2</f>
        <v>8.2385454545454539</v>
      </c>
      <c r="M88" s="1" t="s">
        <v>607</v>
      </c>
    </row>
    <row r="89" spans="1:13">
      <c r="B89" s="11"/>
      <c r="C89" s="11"/>
      <c r="D89" s="7"/>
      <c r="E89" s="67"/>
      <c r="F89" s="123">
        <f>SUM(F84:F88)</f>
        <v>3180</v>
      </c>
      <c r="G89" s="17"/>
      <c r="H89" s="13">
        <f>SUM(H84:H88)</f>
        <v>107800</v>
      </c>
      <c r="I89" s="13"/>
    </row>
    <row r="90" spans="1:13">
      <c r="A90" s="1" t="s">
        <v>74</v>
      </c>
      <c r="B90" s="70" t="s">
        <v>554</v>
      </c>
      <c r="C90" s="75"/>
      <c r="D90" s="74" t="s">
        <v>559</v>
      </c>
      <c r="E90" s="124"/>
      <c r="F90" s="99">
        <v>100</v>
      </c>
      <c r="G90" s="71">
        <f>(F90*150*4)</f>
        <v>60000</v>
      </c>
      <c r="H90" s="72">
        <v>3300</v>
      </c>
      <c r="I90" s="101">
        <f>H90/10</f>
        <v>330</v>
      </c>
      <c r="J90" s="73">
        <f>H90/G90</f>
        <v>5.5E-2</v>
      </c>
      <c r="K90" s="73">
        <f>G90/H90</f>
        <v>18.181818181818183</v>
      </c>
      <c r="L90" s="45">
        <f>K90/K$2</f>
        <v>8.581818181818182</v>
      </c>
      <c r="M90" s="1" t="s">
        <v>607</v>
      </c>
    </row>
    <row r="91" spans="1:13">
      <c r="A91" s="1" t="s">
        <v>74</v>
      </c>
      <c r="B91" s="70" t="s">
        <v>555</v>
      </c>
      <c r="C91" s="75"/>
      <c r="D91" s="74" t="s">
        <v>559</v>
      </c>
      <c r="E91" s="124"/>
      <c r="F91" s="99">
        <v>160</v>
      </c>
      <c r="G91" s="71">
        <f t="shared" ref="G91:G94" si="31">(F91*150*4)</f>
        <v>96000</v>
      </c>
      <c r="H91" s="72">
        <v>5500</v>
      </c>
      <c r="I91" s="101">
        <f t="shared" ref="I91:I94" si="32">H91/10</f>
        <v>550</v>
      </c>
      <c r="J91" s="73">
        <f>H91/G91</f>
        <v>5.7291666666666664E-2</v>
      </c>
      <c r="K91" s="73">
        <f>G91/H91</f>
        <v>17.454545454545453</v>
      </c>
      <c r="L91" s="45">
        <f>K91/K$2</f>
        <v>8.2385454545454539</v>
      </c>
      <c r="M91" s="1" t="s">
        <v>607</v>
      </c>
    </row>
    <row r="92" spans="1:13">
      <c r="A92" s="1" t="s">
        <v>74</v>
      </c>
      <c r="B92" s="70" t="s">
        <v>556</v>
      </c>
      <c r="C92" s="75"/>
      <c r="D92" s="74" t="s">
        <v>559</v>
      </c>
      <c r="E92" s="124"/>
      <c r="F92" s="99">
        <v>320</v>
      </c>
      <c r="G92" s="71">
        <f t="shared" si="31"/>
        <v>192000</v>
      </c>
      <c r="H92" s="72">
        <v>11000</v>
      </c>
      <c r="I92" s="101">
        <f t="shared" si="32"/>
        <v>1100</v>
      </c>
      <c r="J92" s="73">
        <f>H92/G92</f>
        <v>5.7291666666666664E-2</v>
      </c>
      <c r="K92" s="73">
        <f>G92/H92</f>
        <v>17.454545454545453</v>
      </c>
      <c r="L92" s="45">
        <f>K92/K$2</f>
        <v>8.2385454545454539</v>
      </c>
      <c r="M92" s="1" t="s">
        <v>607</v>
      </c>
    </row>
    <row r="93" spans="1:13">
      <c r="A93" s="1" t="s">
        <v>74</v>
      </c>
      <c r="B93" s="70" t="s">
        <v>557</v>
      </c>
      <c r="C93" s="75"/>
      <c r="D93" s="74" t="s">
        <v>559</v>
      </c>
      <c r="E93" s="124"/>
      <c r="F93" s="99">
        <v>1000</v>
      </c>
      <c r="G93" s="71">
        <f t="shared" si="31"/>
        <v>600000</v>
      </c>
      <c r="H93" s="72">
        <v>33000</v>
      </c>
      <c r="I93" s="101">
        <f t="shared" si="32"/>
        <v>3300</v>
      </c>
      <c r="J93" s="73">
        <f>H93/G93</f>
        <v>5.5E-2</v>
      </c>
      <c r="K93" s="73">
        <f>G93/H93</f>
        <v>18.181818181818183</v>
      </c>
      <c r="L93" s="45">
        <f>K93/K$2</f>
        <v>8.581818181818182</v>
      </c>
      <c r="M93" s="1" t="s">
        <v>607</v>
      </c>
    </row>
    <row r="94" spans="1:13">
      <c r="A94" s="1" t="s">
        <v>74</v>
      </c>
      <c r="B94" s="70" t="s">
        <v>558</v>
      </c>
      <c r="C94" s="75"/>
      <c r="D94" s="74" t="s">
        <v>559</v>
      </c>
      <c r="E94" s="124"/>
      <c r="F94" s="99">
        <v>1600</v>
      </c>
      <c r="G94" s="71">
        <f t="shared" si="31"/>
        <v>960000</v>
      </c>
      <c r="H94" s="72">
        <v>55000</v>
      </c>
      <c r="I94" s="101">
        <f t="shared" si="32"/>
        <v>5500</v>
      </c>
      <c r="J94" s="73">
        <f>H94/G94</f>
        <v>5.7291666666666664E-2</v>
      </c>
      <c r="K94" s="73">
        <f>G94/H94</f>
        <v>17.454545454545453</v>
      </c>
      <c r="L94" s="45">
        <f>K94/K$2</f>
        <v>8.2385454545454539</v>
      </c>
      <c r="M94" s="1" t="s">
        <v>607</v>
      </c>
    </row>
    <row r="95" spans="1:13">
      <c r="B95" s="11"/>
      <c r="C95" s="11"/>
      <c r="D95" s="11"/>
      <c r="E95" s="127"/>
      <c r="F95" s="123">
        <f>SUM(F90:F94)</f>
        <v>3180</v>
      </c>
      <c r="G95" s="17"/>
      <c r="H95" s="13">
        <f>SUM(H90:H94)</f>
        <v>107800</v>
      </c>
      <c r="I95" s="13"/>
    </row>
    <row r="96" spans="1:13">
      <c r="A96" s="1" t="s">
        <v>74</v>
      </c>
      <c r="B96" s="70" t="s">
        <v>560</v>
      </c>
      <c r="C96" s="75"/>
      <c r="D96" s="152" t="s">
        <v>565</v>
      </c>
      <c r="E96" s="124"/>
      <c r="F96" s="99">
        <v>100</v>
      </c>
      <c r="G96" s="71">
        <f>(F96*150*4)</f>
        <v>60000</v>
      </c>
      <c r="H96" s="72">
        <v>3300</v>
      </c>
      <c r="I96" s="101">
        <f>H96/10</f>
        <v>330</v>
      </c>
      <c r="J96" s="73">
        <f>H96/G96</f>
        <v>5.5E-2</v>
      </c>
      <c r="K96" s="73">
        <f>G96/H96</f>
        <v>18.181818181818183</v>
      </c>
      <c r="L96" s="45">
        <f>K96/K$2</f>
        <v>8.581818181818182</v>
      </c>
      <c r="M96" s="1" t="s">
        <v>607</v>
      </c>
    </row>
    <row r="97" spans="1:13">
      <c r="A97" s="1" t="s">
        <v>74</v>
      </c>
      <c r="B97" s="70" t="s">
        <v>561</v>
      </c>
      <c r="C97" s="75"/>
      <c r="D97" s="152" t="s">
        <v>565</v>
      </c>
      <c r="E97" s="124"/>
      <c r="F97" s="99">
        <v>160</v>
      </c>
      <c r="G97" s="71">
        <f t="shared" ref="G97:G100" si="33">(F97*150*4)</f>
        <v>96000</v>
      </c>
      <c r="H97" s="72">
        <v>5500</v>
      </c>
      <c r="I97" s="101">
        <f t="shared" ref="I97:I100" si="34">H97/10</f>
        <v>550</v>
      </c>
      <c r="J97" s="73">
        <f>H97/G97</f>
        <v>5.7291666666666664E-2</v>
      </c>
      <c r="K97" s="73">
        <f>G97/H97</f>
        <v>17.454545454545453</v>
      </c>
      <c r="L97" s="45">
        <f>K97/K$2</f>
        <v>8.2385454545454539</v>
      </c>
      <c r="M97" s="1" t="s">
        <v>607</v>
      </c>
    </row>
    <row r="98" spans="1:13">
      <c r="A98" s="1" t="s">
        <v>74</v>
      </c>
      <c r="B98" s="70" t="s">
        <v>562</v>
      </c>
      <c r="C98" s="75"/>
      <c r="D98" s="152" t="s">
        <v>565</v>
      </c>
      <c r="E98" s="124"/>
      <c r="F98" s="99">
        <v>320</v>
      </c>
      <c r="G98" s="71">
        <f t="shared" si="33"/>
        <v>192000</v>
      </c>
      <c r="H98" s="72">
        <v>11000</v>
      </c>
      <c r="I98" s="101">
        <f t="shared" si="34"/>
        <v>1100</v>
      </c>
      <c r="J98" s="73">
        <f>H98/G98</f>
        <v>5.7291666666666664E-2</v>
      </c>
      <c r="K98" s="73">
        <f>G98/H98</f>
        <v>17.454545454545453</v>
      </c>
      <c r="L98" s="45">
        <f>K98/K$2</f>
        <v>8.2385454545454539</v>
      </c>
      <c r="M98" s="1" t="s">
        <v>607</v>
      </c>
    </row>
    <row r="99" spans="1:13" s="11" customFormat="1">
      <c r="A99" s="1" t="s">
        <v>74</v>
      </c>
      <c r="B99" s="70" t="s">
        <v>563</v>
      </c>
      <c r="C99" s="75"/>
      <c r="D99" s="152" t="s">
        <v>565</v>
      </c>
      <c r="E99" s="124"/>
      <c r="F99" s="99">
        <v>1000</v>
      </c>
      <c r="G99" s="71">
        <f t="shared" si="33"/>
        <v>600000</v>
      </c>
      <c r="H99" s="72">
        <v>33000</v>
      </c>
      <c r="I99" s="101">
        <f t="shared" si="34"/>
        <v>3300</v>
      </c>
      <c r="J99" s="73">
        <f>H99/G99</f>
        <v>5.5E-2</v>
      </c>
      <c r="K99" s="73">
        <f>G99/H99</f>
        <v>18.181818181818183</v>
      </c>
      <c r="L99" s="45">
        <f>K99/K$2</f>
        <v>8.581818181818182</v>
      </c>
      <c r="M99" s="1" t="s">
        <v>607</v>
      </c>
    </row>
    <row r="100" spans="1:13" s="10" customFormat="1">
      <c r="A100" s="1" t="s">
        <v>74</v>
      </c>
      <c r="B100" s="70" t="s">
        <v>564</v>
      </c>
      <c r="C100" s="75"/>
      <c r="D100" s="152" t="s">
        <v>565</v>
      </c>
      <c r="E100" s="124"/>
      <c r="F100" s="99">
        <v>1600</v>
      </c>
      <c r="G100" s="71">
        <f t="shared" si="33"/>
        <v>960000</v>
      </c>
      <c r="H100" s="72">
        <v>55000</v>
      </c>
      <c r="I100" s="101">
        <f t="shared" si="34"/>
        <v>5500</v>
      </c>
      <c r="J100" s="73">
        <f>H100/G100</f>
        <v>5.7291666666666664E-2</v>
      </c>
      <c r="K100" s="73">
        <f>G100/H100</f>
        <v>17.454545454545453</v>
      </c>
      <c r="L100" s="45">
        <f>K100/K$2</f>
        <v>8.2385454545454539</v>
      </c>
      <c r="M100" s="1" t="s">
        <v>607</v>
      </c>
    </row>
    <row r="101" spans="1:13">
      <c r="F101" s="123">
        <f>SUM(F96:F100)</f>
        <v>3180</v>
      </c>
      <c r="G101" s="17"/>
      <c r="H101" s="13">
        <f>SUM(H96:H100)</f>
        <v>107800</v>
      </c>
      <c r="I101" s="13"/>
    </row>
    <row r="102" spans="1:13" s="55" customFormat="1">
      <c r="B102" s="56" t="s">
        <v>52</v>
      </c>
      <c r="C102" s="57"/>
      <c r="E102" s="118"/>
      <c r="F102" s="119"/>
      <c r="G102" s="21"/>
      <c r="L102" s="46"/>
    </row>
    <row r="103" spans="1:13">
      <c r="A103" s="1" t="s">
        <v>74</v>
      </c>
      <c r="B103" s="65" t="s">
        <v>488</v>
      </c>
      <c r="C103" s="76"/>
      <c r="D103" s="77" t="s">
        <v>461</v>
      </c>
      <c r="E103" s="128">
        <v>4000</v>
      </c>
      <c r="F103" s="129">
        <v>80</v>
      </c>
      <c r="G103" s="32">
        <f>F103*200+E103</f>
        <v>20000</v>
      </c>
      <c r="H103" s="33">
        <v>1100</v>
      </c>
      <c r="I103" s="102">
        <f>H103/10</f>
        <v>110</v>
      </c>
      <c r="J103" s="34">
        <f>H103/G103</f>
        <v>5.5E-2</v>
      </c>
      <c r="K103" s="34">
        <f>G103/H103</f>
        <v>18.181818181818183</v>
      </c>
      <c r="L103" s="88">
        <f>K103/K$2</f>
        <v>8.581818181818182</v>
      </c>
      <c r="M103" s="1" t="s">
        <v>607</v>
      </c>
    </row>
    <row r="104" spans="1:13">
      <c r="A104" s="1" t="s">
        <v>74</v>
      </c>
      <c r="B104" s="65" t="s">
        <v>489</v>
      </c>
      <c r="C104" s="76"/>
      <c r="D104" s="77" t="s">
        <v>461</v>
      </c>
      <c r="E104" s="128">
        <v>20000</v>
      </c>
      <c r="F104" s="129">
        <v>400</v>
      </c>
      <c r="G104" s="32">
        <f t="shared" ref="G104:G107" si="35">F104*200+E104</f>
        <v>100000</v>
      </c>
      <c r="H104" s="33">
        <v>5500</v>
      </c>
      <c r="I104" s="102">
        <f t="shared" ref="I104:I107" si="36">H104/10</f>
        <v>550</v>
      </c>
      <c r="J104" s="34">
        <f>H104/G104</f>
        <v>5.5E-2</v>
      </c>
      <c r="K104" s="34">
        <f>G104/H104</f>
        <v>18.181818181818183</v>
      </c>
      <c r="L104" s="88">
        <f>K104/K$2</f>
        <v>8.581818181818182</v>
      </c>
      <c r="M104" s="1" t="s">
        <v>607</v>
      </c>
    </row>
    <row r="105" spans="1:13">
      <c r="A105" s="1" t="s">
        <v>74</v>
      </c>
      <c r="B105" s="65" t="s">
        <v>490</v>
      </c>
      <c r="C105" s="76"/>
      <c r="D105" s="77" t="s">
        <v>461</v>
      </c>
      <c r="E105" s="128">
        <v>40000</v>
      </c>
      <c r="F105" s="129">
        <v>800</v>
      </c>
      <c r="G105" s="32">
        <f t="shared" si="35"/>
        <v>200000</v>
      </c>
      <c r="H105" s="33">
        <v>11000</v>
      </c>
      <c r="I105" s="102">
        <f t="shared" si="36"/>
        <v>1100</v>
      </c>
      <c r="J105" s="34">
        <f>H105/G105</f>
        <v>5.5E-2</v>
      </c>
      <c r="K105" s="34">
        <f>G105/H105</f>
        <v>18.181818181818183</v>
      </c>
      <c r="L105" s="88">
        <f>K105/K$2</f>
        <v>8.581818181818182</v>
      </c>
      <c r="M105" s="1" t="s">
        <v>607</v>
      </c>
    </row>
    <row r="106" spans="1:13">
      <c r="A106" s="1" t="s">
        <v>74</v>
      </c>
      <c r="B106" s="65" t="s">
        <v>491</v>
      </c>
      <c r="C106" s="76"/>
      <c r="D106" s="77" t="s">
        <v>461</v>
      </c>
      <c r="E106" s="128">
        <v>120000</v>
      </c>
      <c r="F106" s="129">
        <v>2400</v>
      </c>
      <c r="G106" s="32">
        <f t="shared" si="35"/>
        <v>600000</v>
      </c>
      <c r="H106" s="33">
        <v>33000</v>
      </c>
      <c r="I106" s="102">
        <f t="shared" si="36"/>
        <v>3300</v>
      </c>
      <c r="J106" s="34">
        <f>H106/G106</f>
        <v>5.5E-2</v>
      </c>
      <c r="K106" s="34">
        <f>G106/H106</f>
        <v>18.181818181818183</v>
      </c>
      <c r="L106" s="88">
        <f>K106/K$2</f>
        <v>8.581818181818182</v>
      </c>
      <c r="M106" s="1" t="s">
        <v>607</v>
      </c>
    </row>
    <row r="107" spans="1:13">
      <c r="A107" s="1" t="s">
        <v>74</v>
      </c>
      <c r="B107" s="65" t="s">
        <v>492</v>
      </c>
      <c r="C107" s="76"/>
      <c r="D107" s="77" t="s">
        <v>461</v>
      </c>
      <c r="E107" s="128">
        <v>200000</v>
      </c>
      <c r="F107" s="129">
        <v>4000</v>
      </c>
      <c r="G107" s="32">
        <f t="shared" si="35"/>
        <v>1000000</v>
      </c>
      <c r="H107" s="33">
        <v>55000</v>
      </c>
      <c r="I107" s="102">
        <f t="shared" si="36"/>
        <v>5500</v>
      </c>
      <c r="J107" s="34">
        <f>H107/G107</f>
        <v>5.5E-2</v>
      </c>
      <c r="K107" s="34">
        <f>G107/H107</f>
        <v>18.181818181818183</v>
      </c>
      <c r="L107" s="88">
        <f>K107/K$2</f>
        <v>8.581818181818182</v>
      </c>
      <c r="M107" s="1" t="s">
        <v>607</v>
      </c>
    </row>
    <row r="108" spans="1:13">
      <c r="B108" s="23"/>
      <c r="C108" s="10"/>
      <c r="F108" s="117"/>
      <c r="G108" s="27"/>
    </row>
    <row r="109" spans="1:13">
      <c r="A109" s="1" t="s">
        <v>74</v>
      </c>
      <c r="B109" s="70" t="s">
        <v>566</v>
      </c>
      <c r="C109" s="75"/>
      <c r="D109" s="152" t="s">
        <v>571</v>
      </c>
      <c r="E109" s="124"/>
      <c r="F109" s="99">
        <v>100</v>
      </c>
      <c r="G109" s="71">
        <f>(F109*150*4)</f>
        <v>60000</v>
      </c>
      <c r="H109" s="72">
        <v>3300</v>
      </c>
      <c r="I109" s="101">
        <f>H109/10</f>
        <v>330</v>
      </c>
      <c r="J109" s="73">
        <f>H109/G109</f>
        <v>5.5E-2</v>
      </c>
      <c r="K109" s="73">
        <f>G109/H109</f>
        <v>18.181818181818183</v>
      </c>
      <c r="L109" s="45">
        <f>K109/K$2</f>
        <v>8.581818181818182</v>
      </c>
    </row>
    <row r="110" spans="1:13">
      <c r="A110" s="1" t="s">
        <v>74</v>
      </c>
      <c r="B110" s="70" t="s">
        <v>567</v>
      </c>
      <c r="C110" s="75"/>
      <c r="D110" s="152" t="s">
        <v>571</v>
      </c>
      <c r="E110" s="124"/>
      <c r="F110" s="99">
        <v>160</v>
      </c>
      <c r="G110" s="71">
        <f t="shared" ref="G110:G113" si="37">(F110*150*4)</f>
        <v>96000</v>
      </c>
      <c r="H110" s="72">
        <v>5500</v>
      </c>
      <c r="I110" s="101">
        <f t="shared" ref="I110:I113" si="38">H110/10</f>
        <v>550</v>
      </c>
      <c r="J110" s="73">
        <f>H110/G110</f>
        <v>5.7291666666666664E-2</v>
      </c>
      <c r="K110" s="73">
        <f>G110/H110</f>
        <v>17.454545454545453</v>
      </c>
      <c r="L110" s="45">
        <f>K110/K$2</f>
        <v>8.2385454545454539</v>
      </c>
    </row>
    <row r="111" spans="1:13">
      <c r="A111" s="1" t="s">
        <v>74</v>
      </c>
      <c r="B111" s="70" t="s">
        <v>568</v>
      </c>
      <c r="C111" s="75"/>
      <c r="D111" s="152" t="s">
        <v>571</v>
      </c>
      <c r="E111" s="124"/>
      <c r="F111" s="99">
        <v>320</v>
      </c>
      <c r="G111" s="71">
        <f t="shared" si="37"/>
        <v>192000</v>
      </c>
      <c r="H111" s="72">
        <v>11000</v>
      </c>
      <c r="I111" s="101">
        <f t="shared" si="38"/>
        <v>1100</v>
      </c>
      <c r="J111" s="73">
        <f>H111/G111</f>
        <v>5.7291666666666664E-2</v>
      </c>
      <c r="K111" s="73">
        <f>G111/H111</f>
        <v>17.454545454545453</v>
      </c>
      <c r="L111" s="45">
        <f>K111/K$2</f>
        <v>8.2385454545454539</v>
      </c>
    </row>
    <row r="112" spans="1:13">
      <c r="A112" s="1" t="s">
        <v>74</v>
      </c>
      <c r="B112" s="70" t="s">
        <v>569</v>
      </c>
      <c r="C112" s="75"/>
      <c r="D112" s="152" t="s">
        <v>571</v>
      </c>
      <c r="E112" s="124"/>
      <c r="F112" s="99">
        <v>1000</v>
      </c>
      <c r="G112" s="71">
        <f t="shared" si="37"/>
        <v>600000</v>
      </c>
      <c r="H112" s="72">
        <v>33000</v>
      </c>
      <c r="I112" s="101">
        <f t="shared" si="38"/>
        <v>3300</v>
      </c>
      <c r="J112" s="73">
        <f>H112/G112</f>
        <v>5.5E-2</v>
      </c>
      <c r="K112" s="73">
        <f>G112/H112</f>
        <v>18.181818181818183</v>
      </c>
      <c r="L112" s="45">
        <f>K112/K$2</f>
        <v>8.581818181818182</v>
      </c>
    </row>
    <row r="113" spans="1:13">
      <c r="A113" s="1" t="s">
        <v>74</v>
      </c>
      <c r="B113" s="70" t="s">
        <v>570</v>
      </c>
      <c r="C113" s="75"/>
      <c r="D113" s="152" t="s">
        <v>571</v>
      </c>
      <c r="E113" s="124"/>
      <c r="F113" s="99">
        <v>1600</v>
      </c>
      <c r="G113" s="71">
        <f t="shared" si="37"/>
        <v>960000</v>
      </c>
      <c r="H113" s="72">
        <v>55000</v>
      </c>
      <c r="I113" s="101">
        <f t="shared" si="38"/>
        <v>5500</v>
      </c>
      <c r="J113" s="73">
        <f>H113/G113</f>
        <v>5.7291666666666664E-2</v>
      </c>
      <c r="K113" s="73">
        <f>G113/H113</f>
        <v>17.454545454545453</v>
      </c>
      <c r="L113" s="45">
        <f>K113/K$2</f>
        <v>8.2385454545454539</v>
      </c>
    </row>
    <row r="114" spans="1:13">
      <c r="F114" s="123">
        <f>SUM(F109:F113)</f>
        <v>3180</v>
      </c>
      <c r="G114" s="17"/>
      <c r="H114" s="13">
        <f>SUM(H109:H113)</f>
        <v>107800</v>
      </c>
      <c r="I114" s="13"/>
    </row>
    <row r="115" spans="1:13" s="55" customFormat="1">
      <c r="B115" s="56" t="s">
        <v>122</v>
      </c>
      <c r="C115" s="57"/>
      <c r="E115" s="118"/>
      <c r="F115" s="119"/>
      <c r="G115" s="21"/>
      <c r="L115" s="46"/>
    </row>
    <row r="116" spans="1:13">
      <c r="A116" s="1" t="s">
        <v>76</v>
      </c>
      <c r="B116" s="78" t="s">
        <v>358</v>
      </c>
      <c r="C116" s="79"/>
      <c r="D116" s="78" t="s">
        <v>48</v>
      </c>
      <c r="E116" s="130">
        <v>500</v>
      </c>
      <c r="F116" s="130"/>
      <c r="G116" s="80"/>
      <c r="H116" s="78"/>
      <c r="I116" s="78"/>
      <c r="J116" s="78"/>
      <c r="K116" s="78"/>
      <c r="M116" s="1" t="s">
        <v>607</v>
      </c>
    </row>
    <row r="117" spans="1:13">
      <c r="A117" s="1" t="s">
        <v>102</v>
      </c>
      <c r="B117" s="81" t="s">
        <v>53</v>
      </c>
      <c r="C117" s="81"/>
      <c r="D117" s="78" t="s">
        <v>48</v>
      </c>
      <c r="E117" s="130">
        <v>5000</v>
      </c>
      <c r="F117" s="130"/>
      <c r="G117" s="80">
        <f>E117</f>
        <v>5000</v>
      </c>
      <c r="H117" s="82">
        <v>3300</v>
      </c>
      <c r="I117" s="103">
        <f>H117/10</f>
        <v>330</v>
      </c>
      <c r="J117" s="83">
        <f>H117/G117</f>
        <v>0.66</v>
      </c>
      <c r="K117" s="83">
        <f>G117/H117</f>
        <v>1.5151515151515151</v>
      </c>
      <c r="L117" s="45">
        <f>K117/K$2</f>
        <v>0.71515151515151509</v>
      </c>
      <c r="M117" s="1" t="s">
        <v>607</v>
      </c>
    </row>
    <row r="118" spans="1:13">
      <c r="A118" s="1" t="s">
        <v>102</v>
      </c>
      <c r="B118" s="81" t="s">
        <v>54</v>
      </c>
      <c r="C118" s="81"/>
      <c r="D118" s="78" t="s">
        <v>48</v>
      </c>
      <c r="E118" s="130">
        <v>9000</v>
      </c>
      <c r="F118" s="130"/>
      <c r="G118" s="80">
        <f>E118</f>
        <v>9000</v>
      </c>
      <c r="H118" s="82">
        <v>5500</v>
      </c>
      <c r="I118" s="103">
        <f t="shared" ref="I118:I121" si="39">H118/10</f>
        <v>550</v>
      </c>
      <c r="J118" s="83">
        <f>H118/G118</f>
        <v>0.61111111111111116</v>
      </c>
      <c r="K118" s="83">
        <f>G118/H118</f>
        <v>1.6363636363636365</v>
      </c>
      <c r="L118" s="45">
        <f>K118/K$2</f>
        <v>0.77236363636363636</v>
      </c>
      <c r="M118" s="1" t="s">
        <v>607</v>
      </c>
    </row>
    <row r="119" spans="1:13">
      <c r="A119" s="1" t="s">
        <v>102</v>
      </c>
      <c r="B119" s="81" t="s">
        <v>55</v>
      </c>
      <c r="C119" s="81"/>
      <c r="D119" s="78" t="s">
        <v>48</v>
      </c>
      <c r="E119" s="130">
        <v>17000</v>
      </c>
      <c r="F119" s="130"/>
      <c r="G119" s="80">
        <f>E119</f>
        <v>17000</v>
      </c>
      <c r="H119" s="82">
        <v>9900</v>
      </c>
      <c r="I119" s="103">
        <f t="shared" si="39"/>
        <v>990</v>
      </c>
      <c r="J119" s="83">
        <f>H119/G119</f>
        <v>0.58235294117647063</v>
      </c>
      <c r="K119" s="83">
        <f>G119/H119</f>
        <v>1.7171717171717171</v>
      </c>
      <c r="L119" s="45">
        <f>K119/K$2</f>
        <v>0.8105050505050504</v>
      </c>
      <c r="M119" s="1" t="s">
        <v>607</v>
      </c>
    </row>
    <row r="120" spans="1:13">
      <c r="A120" s="1" t="s">
        <v>102</v>
      </c>
      <c r="B120" s="81" t="s">
        <v>56</v>
      </c>
      <c r="C120" s="81"/>
      <c r="D120" s="78" t="s">
        <v>48</v>
      </c>
      <c r="E120" s="130">
        <v>60000</v>
      </c>
      <c r="F120" s="130"/>
      <c r="G120" s="80">
        <f>E120</f>
        <v>60000</v>
      </c>
      <c r="H120" s="82">
        <v>33000</v>
      </c>
      <c r="I120" s="103">
        <f t="shared" si="39"/>
        <v>3300</v>
      </c>
      <c r="J120" s="83">
        <f>H120/G120</f>
        <v>0.55000000000000004</v>
      </c>
      <c r="K120" s="83">
        <f>G120/H120</f>
        <v>1.8181818181818181</v>
      </c>
      <c r="L120" s="45">
        <f>K120/K$2</f>
        <v>0.85818181818181816</v>
      </c>
      <c r="M120" s="1" t="s">
        <v>607</v>
      </c>
    </row>
    <row r="121" spans="1:13">
      <c r="A121" s="1" t="s">
        <v>102</v>
      </c>
      <c r="B121" s="81" t="s">
        <v>47</v>
      </c>
      <c r="C121" s="81"/>
      <c r="D121" s="78" t="s">
        <v>48</v>
      </c>
      <c r="E121" s="130">
        <v>125000</v>
      </c>
      <c r="F121" s="130"/>
      <c r="G121" s="80">
        <f>E121</f>
        <v>125000</v>
      </c>
      <c r="H121" s="82">
        <v>59000</v>
      </c>
      <c r="I121" s="103">
        <f t="shared" si="39"/>
        <v>5900</v>
      </c>
      <c r="J121" s="83">
        <f>H121/G121</f>
        <v>0.47199999999999998</v>
      </c>
      <c r="K121" s="83">
        <f>G121/H121</f>
        <v>2.1186440677966103</v>
      </c>
      <c r="L121" s="45">
        <f>K121/K$2</f>
        <v>1</v>
      </c>
      <c r="M121" s="1" t="s">
        <v>607</v>
      </c>
    </row>
    <row r="122" spans="1:13">
      <c r="B122" s="12"/>
      <c r="E122" s="161" t="s">
        <v>601</v>
      </c>
      <c r="F122" s="117"/>
      <c r="G122" s="17"/>
      <c r="H122" s="9"/>
      <c r="I122" s="153"/>
      <c r="J122" s="6"/>
      <c r="K122" s="6"/>
    </row>
    <row r="123" spans="1:13">
      <c r="A123" s="1" t="s">
        <v>102</v>
      </c>
      <c r="B123" s="154" t="s">
        <v>600</v>
      </c>
      <c r="C123" s="154"/>
      <c r="D123" s="155" t="s">
        <v>601</v>
      </c>
      <c r="E123" s="156">
        <v>110</v>
      </c>
      <c r="F123" s="156"/>
      <c r="G123" s="157">
        <f t="shared" ref="G123:G127" si="40">E123*100</f>
        <v>11000</v>
      </c>
      <c r="H123" s="158">
        <v>1100</v>
      </c>
      <c r="I123" s="159">
        <f>H123/10</f>
        <v>110</v>
      </c>
      <c r="J123" s="160">
        <f>H123/G123</f>
        <v>0.1</v>
      </c>
      <c r="K123" s="160">
        <f>G123/H123</f>
        <v>10</v>
      </c>
      <c r="L123" s="45">
        <f>K123/K$2</f>
        <v>4.72</v>
      </c>
    </row>
    <row r="124" spans="1:13">
      <c r="A124" s="1" t="s">
        <v>102</v>
      </c>
      <c r="B124" s="154" t="s">
        <v>602</v>
      </c>
      <c r="C124" s="154"/>
      <c r="D124" s="155" t="s">
        <v>601</v>
      </c>
      <c r="E124" s="156">
        <v>660</v>
      </c>
      <c r="F124" s="156"/>
      <c r="G124" s="157">
        <f t="shared" si="40"/>
        <v>66000</v>
      </c>
      <c r="H124" s="158">
        <v>6600</v>
      </c>
      <c r="I124" s="159">
        <f t="shared" ref="I124:I128" si="41">H124/10</f>
        <v>660</v>
      </c>
      <c r="J124" s="160">
        <f t="shared" ref="J124:J126" si="42">H124/G124</f>
        <v>0.1</v>
      </c>
      <c r="K124" s="160">
        <f t="shared" ref="K124:K126" si="43">G124/H124</f>
        <v>10</v>
      </c>
      <c r="L124" s="45">
        <f t="shared" ref="L124:L128" si="44">K124/K$2</f>
        <v>4.72</v>
      </c>
    </row>
    <row r="125" spans="1:13">
      <c r="A125" s="1" t="s">
        <v>102</v>
      </c>
      <c r="B125" s="154" t="s">
        <v>603</v>
      </c>
      <c r="C125" s="154"/>
      <c r="D125" s="155" t="s">
        <v>601</v>
      </c>
      <c r="E125" s="156">
        <v>1100</v>
      </c>
      <c r="F125" s="156"/>
      <c r="G125" s="157">
        <f t="shared" si="40"/>
        <v>110000</v>
      </c>
      <c r="H125" s="158">
        <v>11000</v>
      </c>
      <c r="I125" s="159">
        <f t="shared" si="41"/>
        <v>1100</v>
      </c>
      <c r="J125" s="160">
        <f t="shared" si="42"/>
        <v>0.1</v>
      </c>
      <c r="K125" s="160">
        <f t="shared" si="43"/>
        <v>10</v>
      </c>
      <c r="L125" s="45">
        <f t="shared" si="44"/>
        <v>4.72</v>
      </c>
    </row>
    <row r="126" spans="1:13">
      <c r="A126" s="1" t="s">
        <v>102</v>
      </c>
      <c r="B126" s="154" t="s">
        <v>604</v>
      </c>
      <c r="C126" s="154"/>
      <c r="D126" s="155" t="s">
        <v>601</v>
      </c>
      <c r="E126" s="156">
        <v>3300</v>
      </c>
      <c r="F126" s="156"/>
      <c r="G126" s="157">
        <f t="shared" si="40"/>
        <v>330000</v>
      </c>
      <c r="H126" s="158">
        <v>33000</v>
      </c>
      <c r="I126" s="159">
        <f t="shared" si="41"/>
        <v>3300</v>
      </c>
      <c r="J126" s="160">
        <f t="shared" si="42"/>
        <v>0.1</v>
      </c>
      <c r="K126" s="160">
        <f t="shared" si="43"/>
        <v>10</v>
      </c>
      <c r="L126" s="45">
        <f t="shared" si="44"/>
        <v>4.72</v>
      </c>
    </row>
    <row r="127" spans="1:13">
      <c r="A127" s="1" t="s">
        <v>102</v>
      </c>
      <c r="B127" s="154" t="s">
        <v>605</v>
      </c>
      <c r="C127" s="154"/>
      <c r="D127" s="155" t="s">
        <v>601</v>
      </c>
      <c r="E127" s="156">
        <v>5500</v>
      </c>
      <c r="F127" s="156"/>
      <c r="G127" s="157">
        <f t="shared" si="40"/>
        <v>550000</v>
      </c>
      <c r="H127" s="158">
        <v>55000</v>
      </c>
      <c r="I127" s="159">
        <f t="shared" si="41"/>
        <v>5500</v>
      </c>
      <c r="J127" s="160">
        <f t="shared" ref="J127:J128" si="45">H127/G127</f>
        <v>0.1</v>
      </c>
      <c r="K127" s="160">
        <f t="shared" ref="K127:K128" si="46">G127/H127</f>
        <v>10</v>
      </c>
      <c r="L127" s="45">
        <f t="shared" si="44"/>
        <v>4.72</v>
      </c>
    </row>
    <row r="128" spans="1:13">
      <c r="A128" s="1" t="s">
        <v>102</v>
      </c>
      <c r="B128" s="154" t="s">
        <v>606</v>
      </c>
      <c r="C128" s="154"/>
      <c r="D128" s="155" t="s">
        <v>601</v>
      </c>
      <c r="E128" s="156">
        <v>11000</v>
      </c>
      <c r="F128" s="156"/>
      <c r="G128" s="157">
        <f>E128*100</f>
        <v>1100000</v>
      </c>
      <c r="H128" s="158">
        <v>110000</v>
      </c>
      <c r="I128" s="159">
        <f t="shared" si="41"/>
        <v>11000</v>
      </c>
      <c r="J128" s="160">
        <f t="shared" si="45"/>
        <v>0.1</v>
      </c>
      <c r="K128" s="160">
        <f t="shared" si="46"/>
        <v>10</v>
      </c>
      <c r="L128" s="45">
        <f t="shared" si="44"/>
        <v>4.72</v>
      </c>
    </row>
    <row r="129" spans="1:13">
      <c r="H129" s="9"/>
      <c r="I129" s="9"/>
      <c r="J129" s="6"/>
      <c r="K129" s="6"/>
    </row>
    <row r="130" spans="1:13" s="55" customFormat="1">
      <c r="B130" s="56" t="s">
        <v>79</v>
      </c>
      <c r="C130" s="57"/>
      <c r="E130" s="118"/>
      <c r="F130" s="119"/>
      <c r="G130" s="21"/>
      <c r="L130" s="46"/>
    </row>
    <row r="131" spans="1:13">
      <c r="A131" s="1" t="s">
        <v>76</v>
      </c>
      <c r="B131" s="28" t="s">
        <v>572</v>
      </c>
      <c r="C131" s="44"/>
      <c r="D131" s="28" t="s">
        <v>359</v>
      </c>
      <c r="E131" s="148">
        <v>1000</v>
      </c>
      <c r="F131" s="120"/>
      <c r="G131" s="48">
        <f>F131+E131</f>
        <v>1000</v>
      </c>
      <c r="H131" s="49"/>
      <c r="I131" s="49"/>
      <c r="J131" s="50"/>
      <c r="K131" s="50"/>
    </row>
    <row r="132" spans="1:13">
      <c r="A132" s="1" t="s">
        <v>76</v>
      </c>
      <c r="B132" s="59" t="s">
        <v>573</v>
      </c>
      <c r="C132" s="85"/>
      <c r="D132" s="60" t="s">
        <v>459</v>
      </c>
      <c r="E132" s="131">
        <v>3000</v>
      </c>
      <c r="F132" s="137">
        <v>90</v>
      </c>
      <c r="G132" s="61">
        <f>100*F132+E132</f>
        <v>12000</v>
      </c>
      <c r="H132" s="62">
        <v>1100</v>
      </c>
      <c r="I132" s="104">
        <f>H132/10</f>
        <v>110</v>
      </c>
      <c r="J132" s="63">
        <f t="shared" ref="J132:J148" si="47">H132/G132</f>
        <v>9.166666666666666E-2</v>
      </c>
      <c r="K132" s="63">
        <f t="shared" ref="K132:K148" si="48">G132/H132</f>
        <v>10.909090909090908</v>
      </c>
      <c r="L132" s="45">
        <f t="shared" ref="L132:L147" si="49">K132/K$2</f>
        <v>5.1490909090909085</v>
      </c>
      <c r="M132" s="1" t="s">
        <v>607</v>
      </c>
    </row>
    <row r="133" spans="1:13">
      <c r="A133" s="1" t="s">
        <v>76</v>
      </c>
      <c r="B133" s="59" t="s">
        <v>574</v>
      </c>
      <c r="C133" s="85"/>
      <c r="D133" s="60" t="s">
        <v>459</v>
      </c>
      <c r="E133" s="131">
        <v>10000</v>
      </c>
      <c r="F133" s="137">
        <v>400</v>
      </c>
      <c r="G133" s="61">
        <f t="shared" ref="G133:G134" si="50">100*F133+E133</f>
        <v>50000</v>
      </c>
      <c r="H133" s="62">
        <v>5500</v>
      </c>
      <c r="I133" s="104">
        <f t="shared" ref="I133:I149" si="51">H133/10</f>
        <v>550</v>
      </c>
      <c r="J133" s="63">
        <f t="shared" si="47"/>
        <v>0.11</v>
      </c>
      <c r="K133" s="63">
        <f t="shared" si="48"/>
        <v>9.0909090909090917</v>
      </c>
      <c r="L133" s="45">
        <f t="shared" ref="L133:L134" si="52">K133/K$2</f>
        <v>4.290909090909091</v>
      </c>
      <c r="M133" s="1" t="s">
        <v>607</v>
      </c>
    </row>
    <row r="134" spans="1:13">
      <c r="A134" s="1" t="s">
        <v>76</v>
      </c>
      <c r="B134" s="59" t="s">
        <v>575</v>
      </c>
      <c r="C134" s="85"/>
      <c r="D134" s="60" t="s">
        <v>459</v>
      </c>
      <c r="E134" s="131">
        <v>18000</v>
      </c>
      <c r="F134" s="137">
        <v>720</v>
      </c>
      <c r="G134" s="61">
        <f t="shared" si="50"/>
        <v>90000</v>
      </c>
      <c r="H134" s="62">
        <v>11000</v>
      </c>
      <c r="I134" s="104">
        <f t="shared" si="51"/>
        <v>1100</v>
      </c>
      <c r="J134" s="63">
        <f t="shared" si="47"/>
        <v>0.12222222222222222</v>
      </c>
      <c r="K134" s="63">
        <f t="shared" si="48"/>
        <v>8.1818181818181817</v>
      </c>
      <c r="L134" s="45">
        <f t="shared" si="52"/>
        <v>3.8618181818181814</v>
      </c>
      <c r="M134" s="1" t="s">
        <v>607</v>
      </c>
    </row>
    <row r="135" spans="1:13">
      <c r="A135" s="1" t="s">
        <v>76</v>
      </c>
      <c r="B135" s="47" t="s">
        <v>576</v>
      </c>
      <c r="C135" s="84"/>
      <c r="D135" s="28" t="s">
        <v>460</v>
      </c>
      <c r="E135" s="148">
        <v>3000</v>
      </c>
      <c r="F135" s="129">
        <v>60</v>
      </c>
      <c r="G135" s="48">
        <f>150*F135+E135</f>
        <v>12000</v>
      </c>
      <c r="H135" s="49">
        <v>1100</v>
      </c>
      <c r="I135" s="100">
        <f t="shared" si="51"/>
        <v>110</v>
      </c>
      <c r="J135" s="50">
        <f t="shared" si="47"/>
        <v>9.166666666666666E-2</v>
      </c>
      <c r="K135" s="50">
        <f t="shared" si="48"/>
        <v>10.909090909090908</v>
      </c>
      <c r="L135" s="45">
        <f t="shared" ref="L135" si="53">K135/K$2</f>
        <v>5.1490909090909085</v>
      </c>
      <c r="M135" s="1" t="s">
        <v>607</v>
      </c>
    </row>
    <row r="136" spans="1:13">
      <c r="A136" s="1" t="s">
        <v>76</v>
      </c>
      <c r="B136" s="47" t="s">
        <v>577</v>
      </c>
      <c r="C136" s="84"/>
      <c r="D136" s="28" t="s">
        <v>460</v>
      </c>
      <c r="E136" s="148">
        <v>11000</v>
      </c>
      <c r="F136" s="129">
        <v>260</v>
      </c>
      <c r="G136" s="48">
        <f t="shared" ref="G136:G137" si="54">150*F136+E136</f>
        <v>50000</v>
      </c>
      <c r="H136" s="49">
        <v>5500</v>
      </c>
      <c r="I136" s="100">
        <f t="shared" si="51"/>
        <v>550</v>
      </c>
      <c r="J136" s="50">
        <f t="shared" si="47"/>
        <v>0.11</v>
      </c>
      <c r="K136" s="50">
        <f t="shared" si="48"/>
        <v>9.0909090909090917</v>
      </c>
      <c r="L136" s="45">
        <f t="shared" ref="L136:L137" si="55">K136/K$2</f>
        <v>4.290909090909091</v>
      </c>
      <c r="M136" s="1" t="s">
        <v>607</v>
      </c>
    </row>
    <row r="137" spans="1:13">
      <c r="A137" s="1" t="s">
        <v>76</v>
      </c>
      <c r="B137" s="47" t="s">
        <v>578</v>
      </c>
      <c r="C137" s="84"/>
      <c r="D137" s="28" t="s">
        <v>460</v>
      </c>
      <c r="E137" s="148">
        <v>18000</v>
      </c>
      <c r="F137" s="129">
        <v>480</v>
      </c>
      <c r="G137" s="48">
        <f t="shared" si="54"/>
        <v>90000</v>
      </c>
      <c r="H137" s="49">
        <v>11000</v>
      </c>
      <c r="I137" s="100">
        <f>H137/10</f>
        <v>1100</v>
      </c>
      <c r="J137" s="50">
        <f t="shared" si="47"/>
        <v>0.12222222222222222</v>
      </c>
      <c r="K137" s="50">
        <f t="shared" si="48"/>
        <v>8.1818181818181817</v>
      </c>
      <c r="L137" s="45">
        <f t="shared" si="55"/>
        <v>3.8618181818181814</v>
      </c>
      <c r="M137" s="1" t="s">
        <v>607</v>
      </c>
    </row>
    <row r="138" spans="1:13">
      <c r="A138" s="1" t="s">
        <v>76</v>
      </c>
      <c r="B138" s="59" t="s">
        <v>579</v>
      </c>
      <c r="C138" s="86"/>
      <c r="D138" s="60" t="s">
        <v>461</v>
      </c>
      <c r="E138" s="131">
        <v>2000</v>
      </c>
      <c r="F138" s="137">
        <v>50</v>
      </c>
      <c r="G138" s="61">
        <f>200*F138+E138</f>
        <v>12000</v>
      </c>
      <c r="H138" s="62">
        <v>1100</v>
      </c>
      <c r="I138" s="104">
        <f t="shared" si="51"/>
        <v>110</v>
      </c>
      <c r="J138" s="63">
        <f t="shared" si="47"/>
        <v>9.166666666666666E-2</v>
      </c>
      <c r="K138" s="63">
        <f t="shared" si="48"/>
        <v>10.909090909090908</v>
      </c>
      <c r="L138" s="45">
        <f t="shared" ref="L138" si="56">K138/K$2</f>
        <v>5.1490909090909085</v>
      </c>
      <c r="M138" s="1" t="s">
        <v>607</v>
      </c>
    </row>
    <row r="139" spans="1:13">
      <c r="A139" s="1" t="s">
        <v>76</v>
      </c>
      <c r="B139" s="59" t="s">
        <v>580</v>
      </c>
      <c r="C139" s="86"/>
      <c r="D139" s="60" t="s">
        <v>461</v>
      </c>
      <c r="E139" s="131">
        <v>10000</v>
      </c>
      <c r="F139" s="137">
        <v>200</v>
      </c>
      <c r="G139" s="61">
        <f t="shared" ref="G139:G140" si="57">200*F139+E139</f>
        <v>50000</v>
      </c>
      <c r="H139" s="62">
        <v>5500</v>
      </c>
      <c r="I139" s="104">
        <f t="shared" si="51"/>
        <v>550</v>
      </c>
      <c r="J139" s="63">
        <f t="shared" si="47"/>
        <v>0.11</v>
      </c>
      <c r="K139" s="63">
        <f t="shared" si="48"/>
        <v>9.0909090909090917</v>
      </c>
      <c r="L139" s="45">
        <f t="shared" ref="L139:L140" si="58">K139/K$2</f>
        <v>4.290909090909091</v>
      </c>
      <c r="M139" s="1" t="s">
        <v>607</v>
      </c>
    </row>
    <row r="140" spans="1:13">
      <c r="A140" s="1" t="s">
        <v>76</v>
      </c>
      <c r="B140" s="59" t="s">
        <v>581</v>
      </c>
      <c r="C140" s="86"/>
      <c r="D140" s="60" t="s">
        <v>461</v>
      </c>
      <c r="E140" s="131">
        <v>18000</v>
      </c>
      <c r="F140" s="137">
        <v>360</v>
      </c>
      <c r="G140" s="61">
        <f t="shared" si="57"/>
        <v>90000</v>
      </c>
      <c r="H140" s="62">
        <v>11000</v>
      </c>
      <c r="I140" s="104">
        <f t="shared" si="51"/>
        <v>1100</v>
      </c>
      <c r="J140" s="63">
        <f t="shared" si="47"/>
        <v>0.12222222222222222</v>
      </c>
      <c r="K140" s="63">
        <f t="shared" si="48"/>
        <v>8.1818181818181817</v>
      </c>
      <c r="L140" s="45">
        <f t="shared" si="58"/>
        <v>3.8618181818181814</v>
      </c>
      <c r="M140" s="1" t="s">
        <v>607</v>
      </c>
    </row>
    <row r="141" spans="1:13">
      <c r="A141" s="1" t="s">
        <v>76</v>
      </c>
      <c r="B141" s="47" t="s">
        <v>582</v>
      </c>
      <c r="C141" s="84"/>
      <c r="D141" s="28" t="s">
        <v>462</v>
      </c>
      <c r="E141" s="148">
        <v>2000</v>
      </c>
      <c r="F141" s="129">
        <v>25000</v>
      </c>
      <c r="G141" s="48">
        <f>(F141/7500*2500)+E141</f>
        <v>10333.333333333334</v>
      </c>
      <c r="H141" s="49">
        <v>1100</v>
      </c>
      <c r="I141" s="100">
        <f t="shared" si="51"/>
        <v>110</v>
      </c>
      <c r="J141" s="50">
        <f t="shared" si="47"/>
        <v>0.1064516129032258</v>
      </c>
      <c r="K141" s="50">
        <f t="shared" si="48"/>
        <v>9.3939393939393945</v>
      </c>
      <c r="L141" s="45">
        <f t="shared" si="49"/>
        <v>4.4339393939393936</v>
      </c>
      <c r="M141" s="1" t="s">
        <v>607</v>
      </c>
    </row>
    <row r="142" spans="1:13">
      <c r="A142" s="1" t="s">
        <v>76</v>
      </c>
      <c r="B142" s="47" t="s">
        <v>583</v>
      </c>
      <c r="C142" s="84"/>
      <c r="D142" s="28" t="s">
        <v>462</v>
      </c>
      <c r="E142" s="148">
        <v>10000</v>
      </c>
      <c r="F142" s="129">
        <v>125000</v>
      </c>
      <c r="G142" s="48">
        <f t="shared" ref="G142:G143" si="59">(F142/7500*2500)+E142</f>
        <v>51666.666666666672</v>
      </c>
      <c r="H142" s="49">
        <v>5500</v>
      </c>
      <c r="I142" s="100">
        <f>H142/10</f>
        <v>550</v>
      </c>
      <c r="J142" s="50">
        <f t="shared" si="47"/>
        <v>0.1064516129032258</v>
      </c>
      <c r="K142" s="50">
        <f t="shared" si="48"/>
        <v>9.3939393939393945</v>
      </c>
      <c r="L142" s="45">
        <f t="shared" ref="L142" si="60">K142/K$2</f>
        <v>4.4339393939393936</v>
      </c>
      <c r="M142" s="1" t="s">
        <v>607</v>
      </c>
    </row>
    <row r="143" spans="1:13">
      <c r="A143" s="1" t="s">
        <v>76</v>
      </c>
      <c r="B143" s="47" t="s">
        <v>584</v>
      </c>
      <c r="C143" s="84"/>
      <c r="D143" s="28" t="s">
        <v>462</v>
      </c>
      <c r="E143" s="148">
        <v>20000</v>
      </c>
      <c r="F143" s="129">
        <v>250000</v>
      </c>
      <c r="G143" s="48">
        <f t="shared" si="59"/>
        <v>103333.33333333334</v>
      </c>
      <c r="H143" s="49">
        <v>11000</v>
      </c>
      <c r="I143" s="100">
        <f t="shared" si="51"/>
        <v>1100</v>
      </c>
      <c r="J143" s="50">
        <f t="shared" si="47"/>
        <v>0.1064516129032258</v>
      </c>
      <c r="K143" s="50">
        <f t="shared" si="48"/>
        <v>9.3939393939393945</v>
      </c>
      <c r="L143" s="45">
        <f t="shared" ref="L143" si="61">K143/K$2</f>
        <v>4.4339393939393936</v>
      </c>
      <c r="M143" s="1" t="s">
        <v>607</v>
      </c>
    </row>
    <row r="144" spans="1:13">
      <c r="A144" s="1" t="s">
        <v>76</v>
      </c>
      <c r="B144" s="59" t="s">
        <v>585</v>
      </c>
      <c r="C144" s="86"/>
      <c r="D144" s="60" t="s">
        <v>463</v>
      </c>
      <c r="E144" s="131">
        <v>2000</v>
      </c>
      <c r="F144" s="134">
        <v>20000</v>
      </c>
      <c r="G144" s="61">
        <f>0.25*F144+E144</f>
        <v>7000</v>
      </c>
      <c r="H144" s="62">
        <v>1100</v>
      </c>
      <c r="I144" s="104">
        <f t="shared" si="51"/>
        <v>110</v>
      </c>
      <c r="J144" s="63">
        <f t="shared" si="47"/>
        <v>0.15714285714285714</v>
      </c>
      <c r="K144" s="63">
        <f t="shared" si="48"/>
        <v>6.3636363636363633</v>
      </c>
      <c r="L144" s="45">
        <f t="shared" ref="L144" si="62">K144/K$2</f>
        <v>3.0036363636363634</v>
      </c>
      <c r="M144" s="1" t="s">
        <v>607</v>
      </c>
    </row>
    <row r="145" spans="1:13">
      <c r="A145" s="1" t="s">
        <v>76</v>
      </c>
      <c r="B145" s="59" t="s">
        <v>586</v>
      </c>
      <c r="C145" s="86"/>
      <c r="D145" s="60" t="s">
        <v>463</v>
      </c>
      <c r="E145" s="131">
        <v>10000</v>
      </c>
      <c r="F145" s="134">
        <v>100000</v>
      </c>
      <c r="G145" s="61">
        <f>0.25*F145+E145</f>
        <v>35000</v>
      </c>
      <c r="H145" s="62">
        <v>5500</v>
      </c>
      <c r="I145" s="104">
        <f t="shared" si="51"/>
        <v>550</v>
      </c>
      <c r="J145" s="63">
        <f t="shared" si="47"/>
        <v>0.15714285714285714</v>
      </c>
      <c r="K145" s="63">
        <f t="shared" si="48"/>
        <v>6.3636363636363633</v>
      </c>
      <c r="L145" s="45">
        <f t="shared" ref="L145" si="63">K145/K$2</f>
        <v>3.0036363636363634</v>
      </c>
      <c r="M145" s="1" t="s">
        <v>607</v>
      </c>
    </row>
    <row r="146" spans="1:13">
      <c r="A146" s="1" t="s">
        <v>76</v>
      </c>
      <c r="B146" s="59" t="s">
        <v>587</v>
      </c>
      <c r="C146" s="86"/>
      <c r="D146" s="60" t="s">
        <v>463</v>
      </c>
      <c r="E146" s="131">
        <v>20000</v>
      </c>
      <c r="F146" s="134">
        <v>200000</v>
      </c>
      <c r="G146" s="61">
        <f>0.25*F146+E146</f>
        <v>70000</v>
      </c>
      <c r="H146" s="62">
        <v>11000</v>
      </c>
      <c r="I146" s="104">
        <f t="shared" si="51"/>
        <v>1100</v>
      </c>
      <c r="J146" s="63">
        <f t="shared" si="47"/>
        <v>0.15714285714285714</v>
      </c>
      <c r="K146" s="63">
        <f t="shared" si="48"/>
        <v>6.3636363636363633</v>
      </c>
      <c r="L146" s="45">
        <f>K146/K$2</f>
        <v>3.0036363636363634</v>
      </c>
      <c r="M146" s="1" t="s">
        <v>607</v>
      </c>
    </row>
    <row r="147" spans="1:13">
      <c r="A147" s="1" t="s">
        <v>76</v>
      </c>
      <c r="B147" s="28" t="s">
        <v>588</v>
      </c>
      <c r="C147" s="44"/>
      <c r="D147" s="54" t="s">
        <v>57</v>
      </c>
      <c r="E147" s="132"/>
      <c r="F147" s="120">
        <v>1</v>
      </c>
      <c r="G147" s="48">
        <f>3*10000*F147</f>
        <v>30000</v>
      </c>
      <c r="H147" s="49">
        <v>1100</v>
      </c>
      <c r="I147" s="100">
        <f t="shared" si="51"/>
        <v>110</v>
      </c>
      <c r="J147" s="50">
        <f t="shared" si="47"/>
        <v>3.6666666666666667E-2</v>
      </c>
      <c r="K147" s="50">
        <f t="shared" si="48"/>
        <v>27.272727272727273</v>
      </c>
      <c r="L147" s="45">
        <f t="shared" si="49"/>
        <v>12.872727272727273</v>
      </c>
      <c r="M147" s="1" t="s">
        <v>607</v>
      </c>
    </row>
    <row r="148" spans="1:13">
      <c r="A148" s="1" t="s">
        <v>76</v>
      </c>
      <c r="B148" s="60" t="s">
        <v>589</v>
      </c>
      <c r="C148" s="87"/>
      <c r="D148" s="64" t="s">
        <v>360</v>
      </c>
      <c r="E148" s="133"/>
      <c r="F148" s="134">
        <v>1</v>
      </c>
      <c r="G148" s="61">
        <f>2*10000*F148</f>
        <v>20000</v>
      </c>
      <c r="H148" s="62">
        <v>1100</v>
      </c>
      <c r="I148" s="104">
        <f t="shared" si="51"/>
        <v>110</v>
      </c>
      <c r="J148" s="63">
        <f t="shared" si="47"/>
        <v>5.5E-2</v>
      </c>
      <c r="K148" s="63">
        <f t="shared" si="48"/>
        <v>18.181818181818183</v>
      </c>
      <c r="L148" s="45">
        <f t="shared" ref="L148" si="64">K148/K$2</f>
        <v>8.581818181818182</v>
      </c>
      <c r="M148" s="1" t="s">
        <v>607</v>
      </c>
    </row>
    <row r="149" spans="1:13">
      <c r="D149" s="7"/>
      <c r="E149" s="67"/>
      <c r="H149" s="13">
        <f>SUM(H132:H148)</f>
        <v>90200</v>
      </c>
      <c r="I149" s="105">
        <f t="shared" si="51"/>
        <v>9020</v>
      </c>
      <c r="J149" s="6"/>
      <c r="K149" s="6"/>
    </row>
    <row r="150" spans="1:13">
      <c r="A150" s="1" t="s">
        <v>76</v>
      </c>
      <c r="B150" s="90" t="s">
        <v>590</v>
      </c>
      <c r="C150" s="91"/>
      <c r="D150" s="90" t="s">
        <v>34</v>
      </c>
      <c r="E150" s="135"/>
      <c r="F150" s="136">
        <v>500</v>
      </c>
      <c r="G150" s="92">
        <f>F150*150</f>
        <v>75000</v>
      </c>
      <c r="H150" s="93">
        <v>5500</v>
      </c>
      <c r="I150" s="93"/>
      <c r="J150" s="94">
        <f>H150/G150</f>
        <v>7.3333333333333334E-2</v>
      </c>
      <c r="K150" s="94">
        <f>G150/H150</f>
        <v>13.636363636363637</v>
      </c>
      <c r="L150" s="45">
        <f>K150/K$2</f>
        <v>6.4363636363636365</v>
      </c>
      <c r="M150" s="1" t="s">
        <v>607</v>
      </c>
    </row>
    <row r="151" spans="1:13">
      <c r="A151" s="1" t="s">
        <v>76</v>
      </c>
      <c r="B151" s="90" t="s">
        <v>591</v>
      </c>
      <c r="C151" s="91"/>
      <c r="D151" s="90" t="s">
        <v>34</v>
      </c>
      <c r="E151" s="135"/>
      <c r="F151" s="136">
        <v>1000</v>
      </c>
      <c r="G151" s="92">
        <f t="shared" ref="G151:G153" si="65">F151*150</f>
        <v>150000</v>
      </c>
      <c r="H151" s="93">
        <v>11000</v>
      </c>
      <c r="I151" s="93"/>
      <c r="J151" s="94">
        <f>H151/G151</f>
        <v>7.3333333333333334E-2</v>
      </c>
      <c r="K151" s="94">
        <f>G151/H151</f>
        <v>13.636363636363637</v>
      </c>
      <c r="L151" s="45">
        <f>K151/K$2</f>
        <v>6.4363636363636365</v>
      </c>
      <c r="M151" s="1" t="s">
        <v>607</v>
      </c>
    </row>
    <row r="152" spans="1:13">
      <c r="A152" s="1" t="s">
        <v>76</v>
      </c>
      <c r="B152" s="90" t="s">
        <v>592</v>
      </c>
      <c r="C152" s="91"/>
      <c r="D152" s="90" t="s">
        <v>35</v>
      </c>
      <c r="E152" s="135"/>
      <c r="F152" s="136">
        <v>500</v>
      </c>
      <c r="G152" s="92">
        <f t="shared" si="65"/>
        <v>75000</v>
      </c>
      <c r="H152" s="93">
        <v>5500</v>
      </c>
      <c r="I152" s="93"/>
      <c r="J152" s="94">
        <f>H152/G152</f>
        <v>7.3333333333333334E-2</v>
      </c>
      <c r="K152" s="94">
        <f>G152/H152</f>
        <v>13.636363636363637</v>
      </c>
      <c r="L152" s="45">
        <f>K152/K$2</f>
        <v>6.4363636363636365</v>
      </c>
      <c r="M152" s="1" t="s">
        <v>607</v>
      </c>
    </row>
    <row r="153" spans="1:13">
      <c r="A153" s="1" t="s">
        <v>76</v>
      </c>
      <c r="B153" s="90" t="s">
        <v>593</v>
      </c>
      <c r="C153" s="91"/>
      <c r="D153" s="90" t="s">
        <v>35</v>
      </c>
      <c r="E153" s="135"/>
      <c r="F153" s="136">
        <v>1000</v>
      </c>
      <c r="G153" s="92">
        <f t="shared" si="65"/>
        <v>150000</v>
      </c>
      <c r="H153" s="93">
        <v>11000</v>
      </c>
      <c r="I153" s="93"/>
      <c r="J153" s="94">
        <f>H153/G153</f>
        <v>7.3333333333333334E-2</v>
      </c>
      <c r="K153" s="94">
        <f>G153/H153</f>
        <v>13.636363636363637</v>
      </c>
      <c r="L153" s="45">
        <f>K153/K$2</f>
        <v>6.4363636363636365</v>
      </c>
      <c r="M153" s="1" t="s">
        <v>607</v>
      </c>
    </row>
    <row r="155" spans="1:13">
      <c r="A155" s="1" t="s">
        <v>77</v>
      </c>
      <c r="B155" s="28" t="s">
        <v>594</v>
      </c>
      <c r="C155" s="44"/>
      <c r="D155" s="28" t="s">
        <v>48</v>
      </c>
      <c r="E155" s="148">
        <v>3000</v>
      </c>
      <c r="F155" s="120"/>
      <c r="G155" s="48"/>
      <c r="H155" s="28"/>
      <c r="I155" s="28"/>
      <c r="J155" s="28"/>
      <c r="K155" s="28"/>
    </row>
    <row r="156" spans="1:13">
      <c r="A156" s="1" t="s">
        <v>77</v>
      </c>
      <c r="B156" s="59" t="s">
        <v>573</v>
      </c>
      <c r="C156" s="85"/>
      <c r="D156" s="60" t="s">
        <v>459</v>
      </c>
      <c r="E156" s="131">
        <v>30000</v>
      </c>
      <c r="F156" s="137">
        <v>900</v>
      </c>
      <c r="G156" s="61">
        <f>100*F156+E156</f>
        <v>120000</v>
      </c>
      <c r="H156" s="62">
        <v>11000</v>
      </c>
      <c r="I156" s="104">
        <f t="shared" ref="I156:I180" si="66">H156/10</f>
        <v>1100</v>
      </c>
      <c r="J156" s="63">
        <f t="shared" ref="J156:J180" si="67">H156/G156</f>
        <v>9.166666666666666E-2</v>
      </c>
      <c r="K156" s="63">
        <f t="shared" ref="K156:K180" si="68">G156/H156</f>
        <v>10.909090909090908</v>
      </c>
      <c r="L156" s="45">
        <f>K156/K$2</f>
        <v>5.1490909090909085</v>
      </c>
      <c r="M156" s="1" t="s">
        <v>607</v>
      </c>
    </row>
    <row r="157" spans="1:13">
      <c r="A157" s="1" t="s">
        <v>77</v>
      </c>
      <c r="B157" s="59" t="s">
        <v>574</v>
      </c>
      <c r="C157" s="85"/>
      <c r="D157" s="60" t="s">
        <v>459</v>
      </c>
      <c r="E157" s="131">
        <v>60000</v>
      </c>
      <c r="F157" s="137">
        <v>2400</v>
      </c>
      <c r="G157" s="61">
        <f t="shared" ref="G157:G158" si="69">100*F157+E157</f>
        <v>300000</v>
      </c>
      <c r="H157" s="62">
        <v>33000</v>
      </c>
      <c r="I157" s="104">
        <f t="shared" si="66"/>
        <v>3300</v>
      </c>
      <c r="J157" s="63">
        <f t="shared" si="67"/>
        <v>0.11</v>
      </c>
      <c r="K157" s="63">
        <f t="shared" si="68"/>
        <v>9.0909090909090917</v>
      </c>
      <c r="L157" s="45">
        <f t="shared" ref="L157:L158" si="70">K157/K$2</f>
        <v>4.290909090909091</v>
      </c>
      <c r="M157" s="1" t="s">
        <v>607</v>
      </c>
    </row>
    <row r="158" spans="1:13">
      <c r="A158" s="1" t="s">
        <v>77</v>
      </c>
      <c r="B158" s="59" t="s">
        <v>575</v>
      </c>
      <c r="C158" s="85"/>
      <c r="D158" s="60" t="s">
        <v>459</v>
      </c>
      <c r="E158" s="131">
        <v>90000</v>
      </c>
      <c r="F158" s="137">
        <v>3600</v>
      </c>
      <c r="G158" s="61">
        <f t="shared" si="69"/>
        <v>450000</v>
      </c>
      <c r="H158" s="62">
        <v>55000</v>
      </c>
      <c r="I158" s="104">
        <f t="shared" si="66"/>
        <v>5500</v>
      </c>
      <c r="J158" s="63">
        <f t="shared" si="67"/>
        <v>0.12222222222222222</v>
      </c>
      <c r="K158" s="63">
        <f t="shared" si="68"/>
        <v>8.1818181818181817</v>
      </c>
      <c r="L158" s="45">
        <f t="shared" si="70"/>
        <v>3.8618181818181814</v>
      </c>
      <c r="M158" s="1" t="s">
        <v>607</v>
      </c>
    </row>
    <row r="159" spans="1:13">
      <c r="A159" s="1" t="s">
        <v>77</v>
      </c>
      <c r="B159" s="47" t="s">
        <v>576</v>
      </c>
      <c r="C159" s="84"/>
      <c r="D159" s="28" t="s">
        <v>460</v>
      </c>
      <c r="E159" s="148">
        <v>24000</v>
      </c>
      <c r="F159" s="129">
        <v>600</v>
      </c>
      <c r="G159" s="48">
        <f>150*F159+E159</f>
        <v>114000</v>
      </c>
      <c r="H159" s="49">
        <v>11000</v>
      </c>
      <c r="I159" s="100">
        <f t="shared" si="66"/>
        <v>1100</v>
      </c>
      <c r="J159" s="50">
        <f t="shared" si="67"/>
        <v>9.6491228070175433E-2</v>
      </c>
      <c r="K159" s="50">
        <f t="shared" si="68"/>
        <v>10.363636363636363</v>
      </c>
      <c r="L159" s="45">
        <f>K159/K$2</f>
        <v>4.8916363636363629</v>
      </c>
      <c r="M159" s="1" t="s">
        <v>607</v>
      </c>
    </row>
    <row r="160" spans="1:13">
      <c r="A160" s="1" t="s">
        <v>77</v>
      </c>
      <c r="B160" s="47" t="s">
        <v>577</v>
      </c>
      <c r="C160" s="84"/>
      <c r="D160" s="28" t="s">
        <v>460</v>
      </c>
      <c r="E160" s="148">
        <v>60000</v>
      </c>
      <c r="F160" s="129">
        <v>1600</v>
      </c>
      <c r="G160" s="48">
        <f t="shared" ref="G160:G161" si="71">150*F160+E160</f>
        <v>300000</v>
      </c>
      <c r="H160" s="49">
        <v>33000</v>
      </c>
      <c r="I160" s="100">
        <f t="shared" si="66"/>
        <v>3300</v>
      </c>
      <c r="J160" s="50">
        <f t="shared" si="67"/>
        <v>0.11</v>
      </c>
      <c r="K160" s="50">
        <f t="shared" si="68"/>
        <v>9.0909090909090917</v>
      </c>
      <c r="L160" s="45">
        <f t="shared" ref="L160:L161" si="72">K160/K$2</f>
        <v>4.290909090909091</v>
      </c>
      <c r="M160" s="1" t="s">
        <v>607</v>
      </c>
    </row>
    <row r="161" spans="1:13">
      <c r="A161" s="1" t="s">
        <v>77</v>
      </c>
      <c r="B161" s="47" t="s">
        <v>578</v>
      </c>
      <c r="C161" s="84"/>
      <c r="D161" s="28" t="s">
        <v>460</v>
      </c>
      <c r="E161" s="148">
        <v>90000</v>
      </c>
      <c r="F161" s="129">
        <v>2400</v>
      </c>
      <c r="G161" s="48">
        <f t="shared" si="71"/>
        <v>450000</v>
      </c>
      <c r="H161" s="49">
        <v>55000</v>
      </c>
      <c r="I161" s="100">
        <f t="shared" si="66"/>
        <v>5500</v>
      </c>
      <c r="J161" s="50">
        <f t="shared" si="67"/>
        <v>0.12222222222222222</v>
      </c>
      <c r="K161" s="50">
        <f t="shared" si="68"/>
        <v>8.1818181818181817</v>
      </c>
      <c r="L161" s="45">
        <f t="shared" si="72"/>
        <v>3.8618181818181814</v>
      </c>
      <c r="M161" s="1" t="s">
        <v>607</v>
      </c>
    </row>
    <row r="162" spans="1:13">
      <c r="A162" s="1" t="s">
        <v>77</v>
      </c>
      <c r="B162" s="59" t="s">
        <v>579</v>
      </c>
      <c r="C162" s="86"/>
      <c r="D162" s="60" t="s">
        <v>461</v>
      </c>
      <c r="E162" s="131">
        <v>20000</v>
      </c>
      <c r="F162" s="137">
        <v>500</v>
      </c>
      <c r="G162" s="61">
        <f>200*F162+E162</f>
        <v>120000</v>
      </c>
      <c r="H162" s="62">
        <v>11000</v>
      </c>
      <c r="I162" s="104">
        <f t="shared" si="66"/>
        <v>1100</v>
      </c>
      <c r="J162" s="63">
        <f t="shared" si="67"/>
        <v>9.166666666666666E-2</v>
      </c>
      <c r="K162" s="63">
        <f t="shared" si="68"/>
        <v>10.909090909090908</v>
      </c>
      <c r="L162" s="45">
        <f>K162/K$2</f>
        <v>5.1490909090909085</v>
      </c>
      <c r="M162" s="1" t="s">
        <v>607</v>
      </c>
    </row>
    <row r="163" spans="1:13">
      <c r="A163" s="1" t="s">
        <v>77</v>
      </c>
      <c r="B163" s="59" t="s">
        <v>580</v>
      </c>
      <c r="C163" s="86"/>
      <c r="D163" s="60" t="s">
        <v>461</v>
      </c>
      <c r="E163" s="131">
        <v>60000</v>
      </c>
      <c r="F163" s="137">
        <v>1200</v>
      </c>
      <c r="G163" s="61">
        <f t="shared" ref="G163:G164" si="73">200*F163+E163</f>
        <v>300000</v>
      </c>
      <c r="H163" s="62">
        <v>33000</v>
      </c>
      <c r="I163" s="104">
        <f t="shared" si="66"/>
        <v>3300</v>
      </c>
      <c r="J163" s="63">
        <f t="shared" si="67"/>
        <v>0.11</v>
      </c>
      <c r="K163" s="63">
        <f t="shared" si="68"/>
        <v>9.0909090909090917</v>
      </c>
      <c r="L163" s="45">
        <f t="shared" ref="L163:L164" si="74">K163/K$2</f>
        <v>4.290909090909091</v>
      </c>
      <c r="M163" s="1" t="s">
        <v>607</v>
      </c>
    </row>
    <row r="164" spans="1:13">
      <c r="A164" s="1" t="s">
        <v>77</v>
      </c>
      <c r="B164" s="59" t="s">
        <v>581</v>
      </c>
      <c r="C164" s="86"/>
      <c r="D164" s="60" t="s">
        <v>461</v>
      </c>
      <c r="E164" s="131">
        <v>90000</v>
      </c>
      <c r="F164" s="137">
        <v>1800</v>
      </c>
      <c r="G164" s="61">
        <f t="shared" si="73"/>
        <v>450000</v>
      </c>
      <c r="H164" s="62">
        <v>55000</v>
      </c>
      <c r="I164" s="104">
        <f t="shared" si="66"/>
        <v>5500</v>
      </c>
      <c r="J164" s="63">
        <f t="shared" si="67"/>
        <v>0.12222222222222222</v>
      </c>
      <c r="K164" s="63">
        <f t="shared" si="68"/>
        <v>8.1818181818181817</v>
      </c>
      <c r="L164" s="45">
        <f t="shared" si="74"/>
        <v>3.8618181818181814</v>
      </c>
      <c r="M164" s="1" t="s">
        <v>607</v>
      </c>
    </row>
    <row r="165" spans="1:13">
      <c r="A165" s="1" t="s">
        <v>77</v>
      </c>
      <c r="B165" s="47" t="s">
        <v>582</v>
      </c>
      <c r="C165" s="84"/>
      <c r="D165" s="28" t="s">
        <v>462</v>
      </c>
      <c r="E165" s="148">
        <v>14000</v>
      </c>
      <c r="F165" s="129">
        <v>280000</v>
      </c>
      <c r="G165" s="48">
        <f>(F165/7500*2500)+E165</f>
        <v>107333.33333333334</v>
      </c>
      <c r="H165" s="49">
        <v>11000</v>
      </c>
      <c r="I165" s="100">
        <f t="shared" si="66"/>
        <v>1100</v>
      </c>
      <c r="J165" s="50">
        <f t="shared" si="67"/>
        <v>0.10248447204968943</v>
      </c>
      <c r="K165" s="50">
        <f t="shared" si="68"/>
        <v>9.7575757575757578</v>
      </c>
      <c r="L165" s="45">
        <f t="shared" ref="L165:L171" si="75">K165/K$2</f>
        <v>4.6055757575757577</v>
      </c>
      <c r="M165" s="1" t="s">
        <v>607</v>
      </c>
    </row>
    <row r="166" spans="1:13">
      <c r="A166" s="1" t="s">
        <v>77</v>
      </c>
      <c r="B166" s="47" t="s">
        <v>583</v>
      </c>
      <c r="C166" s="84"/>
      <c r="D166" s="28" t="s">
        <v>462</v>
      </c>
      <c r="E166" s="148">
        <v>42000</v>
      </c>
      <c r="F166" s="129">
        <v>850000</v>
      </c>
      <c r="G166" s="48">
        <f t="shared" ref="G166:G167" si="76">(F166/7500*2500)+E166</f>
        <v>325333.33333333331</v>
      </c>
      <c r="H166" s="49">
        <v>33000</v>
      </c>
      <c r="I166" s="100">
        <f t="shared" si="66"/>
        <v>3300</v>
      </c>
      <c r="J166" s="50">
        <f t="shared" si="67"/>
        <v>0.1014344262295082</v>
      </c>
      <c r="K166" s="50">
        <f t="shared" si="68"/>
        <v>9.8585858585858581</v>
      </c>
      <c r="L166" s="45">
        <f t="shared" si="75"/>
        <v>4.6532525252525243</v>
      </c>
      <c r="M166" s="1" t="s">
        <v>607</v>
      </c>
    </row>
    <row r="167" spans="1:13">
      <c r="A167" s="1" t="s">
        <v>77</v>
      </c>
      <c r="B167" s="47" t="s">
        <v>584</v>
      </c>
      <c r="C167" s="84"/>
      <c r="D167" s="28" t="s">
        <v>462</v>
      </c>
      <c r="E167" s="148">
        <v>70000</v>
      </c>
      <c r="F167" s="129">
        <v>1400000</v>
      </c>
      <c r="G167" s="48">
        <f t="shared" si="76"/>
        <v>536666.66666666663</v>
      </c>
      <c r="H167" s="49">
        <v>55000</v>
      </c>
      <c r="I167" s="100">
        <f t="shared" si="66"/>
        <v>5500</v>
      </c>
      <c r="J167" s="50">
        <f t="shared" si="67"/>
        <v>0.10248447204968945</v>
      </c>
      <c r="K167" s="50">
        <f t="shared" si="68"/>
        <v>9.757575757575756</v>
      </c>
      <c r="L167" s="45">
        <f t="shared" si="75"/>
        <v>4.6055757575757568</v>
      </c>
      <c r="M167" s="1" t="s">
        <v>607</v>
      </c>
    </row>
    <row r="168" spans="1:13">
      <c r="A168" s="1" t="s">
        <v>77</v>
      </c>
      <c r="B168" s="59" t="s">
        <v>585</v>
      </c>
      <c r="C168" s="86"/>
      <c r="D168" s="60" t="s">
        <v>463</v>
      </c>
      <c r="E168" s="131">
        <v>14000</v>
      </c>
      <c r="F168" s="137">
        <v>224000</v>
      </c>
      <c r="G168" s="61">
        <f t="shared" ref="G165:G170" si="77">0.25*F168+E168</f>
        <v>70000</v>
      </c>
      <c r="H168" s="62">
        <v>11000</v>
      </c>
      <c r="I168" s="104">
        <f t="shared" si="66"/>
        <v>1100</v>
      </c>
      <c r="J168" s="63">
        <f t="shared" si="67"/>
        <v>0.15714285714285714</v>
      </c>
      <c r="K168" s="63">
        <f t="shared" si="68"/>
        <v>6.3636363636363633</v>
      </c>
      <c r="L168" s="45">
        <f t="shared" si="75"/>
        <v>3.0036363636363634</v>
      </c>
      <c r="M168" s="1" t="s">
        <v>607</v>
      </c>
    </row>
    <row r="169" spans="1:13">
      <c r="A169" s="1" t="s">
        <v>77</v>
      </c>
      <c r="B169" s="59" t="s">
        <v>586</v>
      </c>
      <c r="C169" s="86"/>
      <c r="D169" s="60" t="s">
        <v>463</v>
      </c>
      <c r="E169" s="131">
        <v>42000</v>
      </c>
      <c r="F169" s="137">
        <v>672000</v>
      </c>
      <c r="G169" s="61">
        <f t="shared" si="77"/>
        <v>210000</v>
      </c>
      <c r="H169" s="62">
        <v>33000</v>
      </c>
      <c r="I169" s="104">
        <f t="shared" si="66"/>
        <v>3300</v>
      </c>
      <c r="J169" s="63">
        <f t="shared" si="67"/>
        <v>0.15714285714285714</v>
      </c>
      <c r="K169" s="63">
        <f t="shared" si="68"/>
        <v>6.3636363636363633</v>
      </c>
      <c r="L169" s="45">
        <f t="shared" si="75"/>
        <v>3.0036363636363634</v>
      </c>
      <c r="M169" s="1" t="s">
        <v>607</v>
      </c>
    </row>
    <row r="170" spans="1:13">
      <c r="A170" s="1" t="s">
        <v>77</v>
      </c>
      <c r="B170" s="59" t="s">
        <v>587</v>
      </c>
      <c r="C170" s="86"/>
      <c r="D170" s="60" t="s">
        <v>463</v>
      </c>
      <c r="E170" s="131">
        <v>70000</v>
      </c>
      <c r="F170" s="137">
        <v>1120000</v>
      </c>
      <c r="G170" s="61">
        <f t="shared" si="77"/>
        <v>350000</v>
      </c>
      <c r="H170" s="62">
        <v>55000</v>
      </c>
      <c r="I170" s="104">
        <f t="shared" si="66"/>
        <v>5500</v>
      </c>
      <c r="J170" s="63">
        <f t="shared" si="67"/>
        <v>0.15714285714285714</v>
      </c>
      <c r="K170" s="63">
        <f t="shared" si="68"/>
        <v>6.3636363636363633</v>
      </c>
      <c r="L170" s="45">
        <f t="shared" si="75"/>
        <v>3.0036363636363634</v>
      </c>
      <c r="M170" s="1" t="s">
        <v>607</v>
      </c>
    </row>
    <row r="171" spans="1:13">
      <c r="A171" s="1" t="s">
        <v>77</v>
      </c>
      <c r="B171" s="28" t="s">
        <v>588</v>
      </c>
      <c r="C171" s="44"/>
      <c r="D171" s="54" t="s">
        <v>363</v>
      </c>
      <c r="E171" s="132"/>
      <c r="F171" s="120">
        <v>2</v>
      </c>
      <c r="G171" s="48">
        <f>4*10000*F171</f>
        <v>80000</v>
      </c>
      <c r="H171" s="49">
        <v>5500</v>
      </c>
      <c r="I171" s="100">
        <f t="shared" si="66"/>
        <v>550</v>
      </c>
      <c r="J171" s="50">
        <f t="shared" si="67"/>
        <v>6.8750000000000006E-2</v>
      </c>
      <c r="K171" s="50">
        <f t="shared" si="68"/>
        <v>14.545454545454545</v>
      </c>
      <c r="L171" s="45">
        <f t="shared" si="75"/>
        <v>6.8654545454545453</v>
      </c>
      <c r="M171" s="1" t="s">
        <v>607</v>
      </c>
    </row>
    <row r="172" spans="1:13">
      <c r="A172" s="1" t="s">
        <v>77</v>
      </c>
      <c r="B172" s="28" t="s">
        <v>589</v>
      </c>
      <c r="C172" s="44"/>
      <c r="D172" s="54" t="s">
        <v>363</v>
      </c>
      <c r="E172" s="132"/>
      <c r="F172" s="120">
        <v>3</v>
      </c>
      <c r="G172" s="48">
        <f>4*10000*F172</f>
        <v>120000</v>
      </c>
      <c r="H172" s="49">
        <v>11000</v>
      </c>
      <c r="I172" s="100">
        <f t="shared" si="66"/>
        <v>1100</v>
      </c>
      <c r="J172" s="50">
        <f t="shared" si="67"/>
        <v>9.166666666666666E-2</v>
      </c>
      <c r="K172" s="50">
        <f t="shared" si="68"/>
        <v>10.909090909090908</v>
      </c>
      <c r="L172" s="45">
        <f t="shared" ref="L172" si="78">K172/K$2</f>
        <v>5.1490909090909085</v>
      </c>
      <c r="M172" s="1" t="s">
        <v>607</v>
      </c>
    </row>
    <row r="173" spans="1:13">
      <c r="A173" s="1" t="s">
        <v>77</v>
      </c>
      <c r="B173" s="78" t="s">
        <v>595</v>
      </c>
      <c r="C173" s="81"/>
      <c r="D173" s="78" t="s">
        <v>48</v>
      </c>
      <c r="E173" s="131"/>
      <c r="F173" s="130">
        <v>100000</v>
      </c>
      <c r="G173" s="80">
        <f>F173</f>
        <v>100000</v>
      </c>
      <c r="H173" s="82">
        <v>11000</v>
      </c>
      <c r="I173" s="103">
        <f t="shared" si="66"/>
        <v>1100</v>
      </c>
      <c r="J173" s="83">
        <f t="shared" si="67"/>
        <v>0.11</v>
      </c>
      <c r="K173" s="83">
        <f t="shared" si="68"/>
        <v>9.0909090909090917</v>
      </c>
      <c r="L173" s="45">
        <f>K173/K$2</f>
        <v>4.290909090909091</v>
      </c>
      <c r="M173" s="1" t="s">
        <v>607</v>
      </c>
    </row>
    <row r="174" spans="1:13">
      <c r="A174" s="1" t="s">
        <v>77</v>
      </c>
      <c r="B174" s="78" t="s">
        <v>596</v>
      </c>
      <c r="C174" s="81"/>
      <c r="D174" s="78" t="s">
        <v>48</v>
      </c>
      <c r="E174" s="131"/>
      <c r="F174" s="130">
        <v>300000</v>
      </c>
      <c r="G174" s="80">
        <f>F174</f>
        <v>300000</v>
      </c>
      <c r="H174" s="82">
        <v>33000</v>
      </c>
      <c r="I174" s="103">
        <f t="shared" si="66"/>
        <v>3300</v>
      </c>
      <c r="J174" s="83">
        <f t="shared" si="67"/>
        <v>0.11</v>
      </c>
      <c r="K174" s="83">
        <f t="shared" si="68"/>
        <v>9.0909090909090917</v>
      </c>
      <c r="L174" s="45">
        <f t="shared" ref="L174" si="79">K174/K$2</f>
        <v>4.290909090909091</v>
      </c>
      <c r="M174" s="1" t="s">
        <v>607</v>
      </c>
    </row>
    <row r="175" spans="1:13">
      <c r="A175" s="1" t="s">
        <v>77</v>
      </c>
      <c r="B175" s="78" t="s">
        <v>597</v>
      </c>
      <c r="C175" s="81"/>
      <c r="D175" s="78" t="s">
        <v>48</v>
      </c>
      <c r="E175" s="131"/>
      <c r="F175" s="130">
        <v>500000</v>
      </c>
      <c r="G175" s="80">
        <f>F175</f>
        <v>500000</v>
      </c>
      <c r="H175" s="82">
        <v>55000</v>
      </c>
      <c r="I175" s="103">
        <f t="shared" si="66"/>
        <v>5500</v>
      </c>
      <c r="J175" s="83">
        <f t="shared" si="67"/>
        <v>0.11</v>
      </c>
      <c r="K175" s="83">
        <f t="shared" si="68"/>
        <v>9.0909090909090917</v>
      </c>
      <c r="L175" s="45">
        <f>K175/K$2</f>
        <v>4.290909090909091</v>
      </c>
      <c r="M175" s="1" t="s">
        <v>607</v>
      </c>
    </row>
    <row r="176" spans="1:13">
      <c r="A176" s="1" t="s">
        <v>77</v>
      </c>
      <c r="B176" s="78" t="s">
        <v>598</v>
      </c>
      <c r="C176" s="81"/>
      <c r="D176" s="78" t="s">
        <v>48</v>
      </c>
      <c r="E176" s="131"/>
      <c r="F176" s="130">
        <v>1000000</v>
      </c>
      <c r="G176" s="80">
        <f>F176</f>
        <v>1000000</v>
      </c>
      <c r="H176" s="82">
        <v>110000</v>
      </c>
      <c r="I176" s="103">
        <f t="shared" si="66"/>
        <v>11000</v>
      </c>
      <c r="J176" s="83">
        <f t="shared" si="67"/>
        <v>0.11</v>
      </c>
      <c r="K176" s="83">
        <f t="shared" si="68"/>
        <v>9.0909090909090917</v>
      </c>
      <c r="L176" s="45">
        <f t="shared" ref="L176" si="80">K176/K$2</f>
        <v>4.290909090909091</v>
      </c>
      <c r="M176" s="1" t="s">
        <v>607</v>
      </c>
    </row>
    <row r="177" spans="1:13">
      <c r="A177" s="1" t="s">
        <v>77</v>
      </c>
      <c r="B177" s="28" t="s">
        <v>599</v>
      </c>
      <c r="C177" s="44"/>
      <c r="D177" s="28" t="s">
        <v>34</v>
      </c>
      <c r="E177" s="129"/>
      <c r="F177" s="120">
        <v>1000</v>
      </c>
      <c r="G177" s="48">
        <f>F177*150</f>
        <v>150000</v>
      </c>
      <c r="H177" s="49">
        <v>11000</v>
      </c>
      <c r="I177" s="100">
        <f t="shared" si="66"/>
        <v>1100</v>
      </c>
      <c r="J177" s="50">
        <f t="shared" si="67"/>
        <v>7.3333333333333334E-2</v>
      </c>
      <c r="K177" s="50">
        <f t="shared" si="68"/>
        <v>13.636363636363637</v>
      </c>
      <c r="L177" s="45">
        <f>K177/K$2</f>
        <v>6.4363636363636365</v>
      </c>
      <c r="M177" s="1" t="s">
        <v>607</v>
      </c>
    </row>
    <row r="178" spans="1:13">
      <c r="A178" s="1" t="s">
        <v>77</v>
      </c>
      <c r="B178" s="28" t="s">
        <v>591</v>
      </c>
      <c r="C178" s="44"/>
      <c r="D178" s="28" t="s">
        <v>34</v>
      </c>
      <c r="E178" s="129"/>
      <c r="F178" s="120">
        <v>3000</v>
      </c>
      <c r="G178" s="48">
        <f>F178*150</f>
        <v>450000</v>
      </c>
      <c r="H178" s="49">
        <v>33000</v>
      </c>
      <c r="I178" s="100">
        <f t="shared" si="66"/>
        <v>3300</v>
      </c>
      <c r="J178" s="50">
        <f t="shared" si="67"/>
        <v>7.3333333333333334E-2</v>
      </c>
      <c r="K178" s="50">
        <f t="shared" si="68"/>
        <v>13.636363636363637</v>
      </c>
      <c r="L178" s="45">
        <f>K178/K$2</f>
        <v>6.4363636363636365</v>
      </c>
      <c r="M178" s="1" t="s">
        <v>607</v>
      </c>
    </row>
    <row r="179" spans="1:13">
      <c r="A179" s="1" t="s">
        <v>77</v>
      </c>
      <c r="B179" s="60" t="s">
        <v>592</v>
      </c>
      <c r="C179" s="87"/>
      <c r="D179" s="60" t="s">
        <v>35</v>
      </c>
      <c r="E179" s="137"/>
      <c r="F179" s="134">
        <v>1000</v>
      </c>
      <c r="G179" s="61">
        <f>F179*150</f>
        <v>150000</v>
      </c>
      <c r="H179" s="62">
        <v>11000</v>
      </c>
      <c r="I179" s="104">
        <f>H179/10</f>
        <v>1100</v>
      </c>
      <c r="J179" s="63">
        <f t="shared" si="67"/>
        <v>7.3333333333333334E-2</v>
      </c>
      <c r="K179" s="63">
        <f t="shared" si="68"/>
        <v>13.636363636363637</v>
      </c>
      <c r="L179" s="45">
        <f>K179/K$2</f>
        <v>6.4363636363636365</v>
      </c>
      <c r="M179" s="1" t="s">
        <v>607</v>
      </c>
    </row>
    <row r="180" spans="1:13">
      <c r="A180" s="1" t="s">
        <v>77</v>
      </c>
      <c r="B180" s="60" t="s">
        <v>593</v>
      </c>
      <c r="C180" s="87"/>
      <c r="D180" s="60" t="s">
        <v>35</v>
      </c>
      <c r="E180" s="137"/>
      <c r="F180" s="134">
        <v>3000</v>
      </c>
      <c r="G180" s="61">
        <f>F180*150</f>
        <v>450000</v>
      </c>
      <c r="H180" s="62">
        <v>33000</v>
      </c>
      <c r="I180" s="104">
        <f t="shared" si="66"/>
        <v>3300</v>
      </c>
      <c r="J180" s="63">
        <f t="shared" si="67"/>
        <v>7.3333333333333334E-2</v>
      </c>
      <c r="K180" s="63">
        <f t="shared" si="68"/>
        <v>13.636363636363637</v>
      </c>
      <c r="L180" s="45">
        <f>K180/K$2</f>
        <v>6.4363636363636365</v>
      </c>
      <c r="M180" s="1" t="s">
        <v>607</v>
      </c>
    </row>
    <row r="181" spans="1:13">
      <c r="H181" s="13">
        <f>SUM(H156:H180)</f>
        <v>808500</v>
      </c>
      <c r="I181" s="13"/>
    </row>
    <row r="182" spans="1:13" s="55" customFormat="1">
      <c r="B182" s="56" t="s">
        <v>82</v>
      </c>
      <c r="C182" s="57"/>
      <c r="E182" s="118"/>
      <c r="F182" s="119"/>
      <c r="G182" s="21"/>
      <c r="L182" s="46"/>
    </row>
    <row r="183" spans="1:13">
      <c r="A183" s="1" t="s">
        <v>74</v>
      </c>
      <c r="B183" s="81" t="s">
        <v>83</v>
      </c>
      <c r="C183" s="81"/>
      <c r="D183" s="78" t="s">
        <v>107</v>
      </c>
      <c r="E183" s="131">
        <v>2800</v>
      </c>
      <c r="F183" s="130"/>
      <c r="G183" s="80">
        <f>E183*25</f>
        <v>70000</v>
      </c>
      <c r="H183" s="82">
        <v>5500</v>
      </c>
      <c r="I183" s="103">
        <f t="shared" ref="I183:I192" si="81">H183/10</f>
        <v>550</v>
      </c>
      <c r="J183" s="83">
        <f t="shared" ref="J183:J202" si="82">H183/G183</f>
        <v>7.857142857142857E-2</v>
      </c>
      <c r="K183" s="83">
        <f t="shared" ref="K183:K202" si="83">G183/H183</f>
        <v>12.727272727272727</v>
      </c>
      <c r="L183" s="45">
        <f>K183/K$2</f>
        <v>6.0072727272727269</v>
      </c>
    </row>
    <row r="184" spans="1:13">
      <c r="A184" s="1" t="s">
        <v>74</v>
      </c>
      <c r="B184" s="81" t="s">
        <v>84</v>
      </c>
      <c r="C184" s="81"/>
      <c r="D184" s="78" t="s">
        <v>108</v>
      </c>
      <c r="E184" s="131">
        <v>4000</v>
      </c>
      <c r="F184" s="130"/>
      <c r="G184" s="80">
        <f t="shared" ref="G184:G202" si="84">E184*25</f>
        <v>100000</v>
      </c>
      <c r="H184" s="82">
        <v>7700</v>
      </c>
      <c r="I184" s="103">
        <f t="shared" si="81"/>
        <v>770</v>
      </c>
      <c r="J184" s="83">
        <f t="shared" si="82"/>
        <v>7.6999999999999999E-2</v>
      </c>
      <c r="K184" s="83">
        <f t="shared" si="83"/>
        <v>12.987012987012987</v>
      </c>
      <c r="L184" s="45">
        <f>K184/K$2</f>
        <v>6.1298701298701292</v>
      </c>
    </row>
    <row r="185" spans="1:13">
      <c r="A185" s="1" t="s">
        <v>74</v>
      </c>
      <c r="B185" s="81" t="s">
        <v>85</v>
      </c>
      <c r="C185" s="81"/>
      <c r="D185" s="78" t="s">
        <v>109</v>
      </c>
      <c r="E185" s="131">
        <v>5600</v>
      </c>
      <c r="F185" s="130"/>
      <c r="G185" s="80">
        <f t="shared" si="84"/>
        <v>140000</v>
      </c>
      <c r="H185" s="82">
        <v>11000</v>
      </c>
      <c r="I185" s="103">
        <f t="shared" si="81"/>
        <v>1100</v>
      </c>
      <c r="J185" s="83">
        <f t="shared" si="82"/>
        <v>7.857142857142857E-2</v>
      </c>
      <c r="K185" s="83">
        <f t="shared" si="83"/>
        <v>12.727272727272727</v>
      </c>
      <c r="L185" s="45">
        <f>K185/K$2</f>
        <v>6.0072727272727269</v>
      </c>
    </row>
    <row r="186" spans="1:13">
      <c r="A186" s="1" t="s">
        <v>74</v>
      </c>
      <c r="B186" s="81" t="s">
        <v>86</v>
      </c>
      <c r="C186" s="81"/>
      <c r="D186" s="78" t="s">
        <v>110</v>
      </c>
      <c r="E186" s="131">
        <v>11200</v>
      </c>
      <c r="F186" s="130"/>
      <c r="G186" s="80">
        <f t="shared" si="84"/>
        <v>280000</v>
      </c>
      <c r="H186" s="82">
        <v>22000</v>
      </c>
      <c r="I186" s="103">
        <f t="shared" si="81"/>
        <v>2200</v>
      </c>
      <c r="J186" s="83">
        <f t="shared" si="82"/>
        <v>7.857142857142857E-2</v>
      </c>
      <c r="K186" s="83">
        <f t="shared" si="83"/>
        <v>12.727272727272727</v>
      </c>
      <c r="L186" s="45">
        <f>K186/K$2</f>
        <v>6.0072727272727269</v>
      </c>
    </row>
    <row r="187" spans="1:13">
      <c r="A187" s="1" t="s">
        <v>74</v>
      </c>
      <c r="B187" s="81" t="s">
        <v>87</v>
      </c>
      <c r="C187" s="81"/>
      <c r="D187" s="78" t="s">
        <v>111</v>
      </c>
      <c r="E187" s="131">
        <v>17000</v>
      </c>
      <c r="F187" s="130"/>
      <c r="G187" s="80">
        <f t="shared" si="84"/>
        <v>425000</v>
      </c>
      <c r="H187" s="82">
        <v>33000</v>
      </c>
      <c r="I187" s="103">
        <f t="shared" si="81"/>
        <v>3300</v>
      </c>
      <c r="J187" s="83">
        <f t="shared" si="82"/>
        <v>7.7647058823529416E-2</v>
      </c>
      <c r="K187" s="83">
        <f t="shared" si="83"/>
        <v>12.878787878787879</v>
      </c>
      <c r="L187" s="45">
        <f>K187/K$2</f>
        <v>6.0787878787878782</v>
      </c>
    </row>
    <row r="188" spans="1:13">
      <c r="A188" s="1" t="s">
        <v>74</v>
      </c>
      <c r="B188" s="81" t="s">
        <v>103</v>
      </c>
      <c r="C188" s="81"/>
      <c r="D188" s="78" t="s">
        <v>112</v>
      </c>
      <c r="E188" s="131">
        <v>17000</v>
      </c>
      <c r="F188" s="130"/>
      <c r="G188" s="80">
        <f t="shared" si="84"/>
        <v>425000</v>
      </c>
      <c r="H188" s="82">
        <v>33000</v>
      </c>
      <c r="I188" s="103">
        <f t="shared" si="81"/>
        <v>3300</v>
      </c>
      <c r="J188" s="83">
        <f t="shared" si="82"/>
        <v>7.7647058823529416E-2</v>
      </c>
      <c r="K188" s="83">
        <f t="shared" si="83"/>
        <v>12.878787878787879</v>
      </c>
      <c r="L188" s="45">
        <f t="shared" ref="L188:L192" si="85">K188/K$2</f>
        <v>6.0787878787878782</v>
      </c>
    </row>
    <row r="189" spans="1:13">
      <c r="A189" s="1" t="s">
        <v>74</v>
      </c>
      <c r="B189" s="81" t="s">
        <v>104</v>
      </c>
      <c r="C189" s="81"/>
      <c r="D189" s="78" t="s">
        <v>113</v>
      </c>
      <c r="E189" s="131">
        <v>17000</v>
      </c>
      <c r="F189" s="130"/>
      <c r="G189" s="80">
        <f t="shared" si="84"/>
        <v>425000</v>
      </c>
      <c r="H189" s="82">
        <v>33000</v>
      </c>
      <c r="I189" s="103">
        <f t="shared" si="81"/>
        <v>3300</v>
      </c>
      <c r="J189" s="83">
        <f t="shared" si="82"/>
        <v>7.7647058823529416E-2</v>
      </c>
      <c r="K189" s="83">
        <f t="shared" si="83"/>
        <v>12.878787878787879</v>
      </c>
      <c r="L189" s="45">
        <f t="shared" si="85"/>
        <v>6.0787878787878782</v>
      </c>
    </row>
    <row r="190" spans="1:13">
      <c r="A190" s="1" t="s">
        <v>74</v>
      </c>
      <c r="B190" s="81" t="s">
        <v>105</v>
      </c>
      <c r="C190" s="81"/>
      <c r="D190" s="78" t="s">
        <v>114</v>
      </c>
      <c r="E190" s="131">
        <v>17000</v>
      </c>
      <c r="F190" s="130"/>
      <c r="G190" s="80">
        <f t="shared" si="84"/>
        <v>425000</v>
      </c>
      <c r="H190" s="82">
        <v>33000</v>
      </c>
      <c r="I190" s="103">
        <f t="shared" si="81"/>
        <v>3300</v>
      </c>
      <c r="J190" s="83">
        <f t="shared" si="82"/>
        <v>7.7647058823529416E-2</v>
      </c>
      <c r="K190" s="83">
        <f t="shared" si="83"/>
        <v>12.878787878787879</v>
      </c>
      <c r="L190" s="45">
        <f t="shared" si="85"/>
        <v>6.0787878787878782</v>
      </c>
    </row>
    <row r="191" spans="1:13">
      <c r="A191" s="1" t="s">
        <v>74</v>
      </c>
      <c r="B191" s="81" t="s">
        <v>364</v>
      </c>
      <c r="C191" s="81"/>
      <c r="D191" s="78" t="s">
        <v>365</v>
      </c>
      <c r="E191" s="131">
        <v>17000</v>
      </c>
      <c r="F191" s="130"/>
      <c r="G191" s="80">
        <f t="shared" si="84"/>
        <v>425000</v>
      </c>
      <c r="H191" s="82">
        <v>33000</v>
      </c>
      <c r="I191" s="103">
        <f t="shared" si="81"/>
        <v>3300</v>
      </c>
      <c r="J191" s="83">
        <f t="shared" si="82"/>
        <v>7.7647058823529416E-2</v>
      </c>
      <c r="K191" s="83">
        <f t="shared" si="83"/>
        <v>12.878787878787879</v>
      </c>
      <c r="L191" s="45">
        <f t="shared" si="85"/>
        <v>6.0787878787878782</v>
      </c>
    </row>
    <row r="192" spans="1:13">
      <c r="A192" s="1" t="s">
        <v>74</v>
      </c>
      <c r="B192" s="81" t="s">
        <v>367</v>
      </c>
      <c r="C192" s="81"/>
      <c r="D192" s="78" t="s">
        <v>366</v>
      </c>
      <c r="E192" s="131">
        <v>17000</v>
      </c>
      <c r="F192" s="130"/>
      <c r="G192" s="80">
        <f t="shared" si="84"/>
        <v>425000</v>
      </c>
      <c r="H192" s="82">
        <v>33000</v>
      </c>
      <c r="I192" s="103">
        <f t="shared" si="81"/>
        <v>3300</v>
      </c>
      <c r="J192" s="83">
        <f t="shared" si="82"/>
        <v>7.7647058823529416E-2</v>
      </c>
      <c r="K192" s="83">
        <f t="shared" si="83"/>
        <v>12.878787878787879</v>
      </c>
      <c r="L192" s="45">
        <f t="shared" si="85"/>
        <v>6.0787878787878782</v>
      </c>
    </row>
    <row r="193" spans="1:12">
      <c r="A193" s="1" t="s">
        <v>74</v>
      </c>
      <c r="B193" s="91" t="s">
        <v>512</v>
      </c>
      <c r="C193" s="91"/>
      <c r="D193" s="90" t="s">
        <v>394</v>
      </c>
      <c r="E193" s="135">
        <v>17000</v>
      </c>
      <c r="F193" s="136"/>
      <c r="G193" s="92">
        <f t="shared" si="84"/>
        <v>425000</v>
      </c>
      <c r="H193" s="93">
        <v>33000</v>
      </c>
      <c r="I193" s="93"/>
      <c r="J193" s="94">
        <f t="shared" si="82"/>
        <v>7.7647058823529416E-2</v>
      </c>
      <c r="K193" s="94">
        <f t="shared" si="83"/>
        <v>12.878787878787879</v>
      </c>
      <c r="L193" s="45">
        <f t="shared" ref="L193:L202" si="86">K193/K$2</f>
        <v>6.0787878787878782</v>
      </c>
    </row>
    <row r="194" spans="1:12">
      <c r="A194" s="1" t="s">
        <v>74</v>
      </c>
      <c r="B194" s="91" t="s">
        <v>395</v>
      </c>
      <c r="C194" s="91"/>
      <c r="D194" s="90" t="s">
        <v>396</v>
      </c>
      <c r="E194" s="135">
        <v>17000</v>
      </c>
      <c r="F194" s="136"/>
      <c r="G194" s="92">
        <f t="shared" si="84"/>
        <v>425000</v>
      </c>
      <c r="H194" s="93">
        <v>33000</v>
      </c>
      <c r="I194" s="93"/>
      <c r="J194" s="94">
        <f t="shared" si="82"/>
        <v>7.7647058823529416E-2</v>
      </c>
      <c r="K194" s="94">
        <f t="shared" si="83"/>
        <v>12.878787878787879</v>
      </c>
      <c r="L194" s="45">
        <f t="shared" si="86"/>
        <v>6.0787878787878782</v>
      </c>
    </row>
    <row r="195" spans="1:12">
      <c r="A195" s="1" t="s">
        <v>74</v>
      </c>
      <c r="B195" s="91" t="s">
        <v>397</v>
      </c>
      <c r="C195" s="91"/>
      <c r="D195" s="90" t="s">
        <v>398</v>
      </c>
      <c r="E195" s="135">
        <v>17000</v>
      </c>
      <c r="F195" s="136"/>
      <c r="G195" s="92">
        <f t="shared" si="84"/>
        <v>425000</v>
      </c>
      <c r="H195" s="93">
        <v>33000</v>
      </c>
      <c r="I195" s="93"/>
      <c r="J195" s="94">
        <f t="shared" si="82"/>
        <v>7.7647058823529416E-2</v>
      </c>
      <c r="K195" s="94">
        <f t="shared" si="83"/>
        <v>12.878787878787879</v>
      </c>
      <c r="L195" s="45">
        <f t="shared" si="86"/>
        <v>6.0787878787878782</v>
      </c>
    </row>
    <row r="196" spans="1:12">
      <c r="A196" s="1" t="s">
        <v>74</v>
      </c>
      <c r="B196" s="91" t="s">
        <v>399</v>
      </c>
      <c r="C196" s="91"/>
      <c r="D196" s="90" t="s">
        <v>400</v>
      </c>
      <c r="E196" s="135">
        <v>17000</v>
      </c>
      <c r="F196" s="136"/>
      <c r="G196" s="92">
        <f t="shared" si="84"/>
        <v>425000</v>
      </c>
      <c r="H196" s="93">
        <v>33000</v>
      </c>
      <c r="I196" s="93"/>
      <c r="J196" s="94">
        <f t="shared" si="82"/>
        <v>7.7647058823529416E-2</v>
      </c>
      <c r="K196" s="94">
        <f t="shared" si="83"/>
        <v>12.878787878787879</v>
      </c>
      <c r="L196" s="45">
        <f t="shared" si="86"/>
        <v>6.0787878787878782</v>
      </c>
    </row>
    <row r="197" spans="1:12">
      <c r="A197" s="1" t="s">
        <v>74</v>
      </c>
      <c r="B197" s="91" t="s">
        <v>401</v>
      </c>
      <c r="C197" s="91"/>
      <c r="D197" s="90" t="s">
        <v>402</v>
      </c>
      <c r="E197" s="135">
        <v>17000</v>
      </c>
      <c r="F197" s="136"/>
      <c r="G197" s="92">
        <f t="shared" si="84"/>
        <v>425000</v>
      </c>
      <c r="H197" s="93">
        <v>33000</v>
      </c>
      <c r="I197" s="93"/>
      <c r="J197" s="94">
        <f t="shared" si="82"/>
        <v>7.7647058823529416E-2</v>
      </c>
      <c r="K197" s="94">
        <f t="shared" si="83"/>
        <v>12.878787878787879</v>
      </c>
      <c r="L197" s="45">
        <f t="shared" si="86"/>
        <v>6.0787878787878782</v>
      </c>
    </row>
    <row r="198" spans="1:12">
      <c r="A198" s="1" t="s">
        <v>74</v>
      </c>
      <c r="B198" s="91" t="s">
        <v>403</v>
      </c>
      <c r="C198" s="91"/>
      <c r="D198" s="90" t="s">
        <v>404</v>
      </c>
      <c r="E198" s="135">
        <v>17000</v>
      </c>
      <c r="F198" s="136"/>
      <c r="G198" s="92">
        <f t="shared" si="84"/>
        <v>425000</v>
      </c>
      <c r="H198" s="93">
        <v>33000</v>
      </c>
      <c r="I198" s="93"/>
      <c r="J198" s="94">
        <f t="shared" si="82"/>
        <v>7.7647058823529416E-2</v>
      </c>
      <c r="K198" s="94">
        <f t="shared" si="83"/>
        <v>12.878787878787879</v>
      </c>
      <c r="L198" s="45">
        <f t="shared" si="86"/>
        <v>6.0787878787878782</v>
      </c>
    </row>
    <row r="199" spans="1:12">
      <c r="A199" s="1" t="s">
        <v>74</v>
      </c>
      <c r="B199" s="91" t="s">
        <v>405</v>
      </c>
      <c r="C199" s="91"/>
      <c r="D199" s="90" t="s">
        <v>406</v>
      </c>
      <c r="E199" s="135">
        <v>17000</v>
      </c>
      <c r="F199" s="136"/>
      <c r="G199" s="92">
        <f t="shared" si="84"/>
        <v>425000</v>
      </c>
      <c r="H199" s="93">
        <v>33000</v>
      </c>
      <c r="I199" s="93"/>
      <c r="J199" s="94">
        <f t="shared" si="82"/>
        <v>7.7647058823529416E-2</v>
      </c>
      <c r="K199" s="94">
        <f t="shared" si="83"/>
        <v>12.878787878787879</v>
      </c>
      <c r="L199" s="45">
        <f t="shared" si="86"/>
        <v>6.0787878787878782</v>
      </c>
    </row>
    <row r="200" spans="1:12">
      <c r="A200" s="1" t="s">
        <v>74</v>
      </c>
      <c r="B200" s="91" t="s">
        <v>407</v>
      </c>
      <c r="C200" s="91"/>
      <c r="D200" s="90" t="s">
        <v>408</v>
      </c>
      <c r="E200" s="135">
        <v>17000</v>
      </c>
      <c r="F200" s="136"/>
      <c r="G200" s="92">
        <f t="shared" si="84"/>
        <v>425000</v>
      </c>
      <c r="H200" s="93">
        <v>33000</v>
      </c>
      <c r="I200" s="93"/>
      <c r="J200" s="94">
        <f t="shared" si="82"/>
        <v>7.7647058823529416E-2</v>
      </c>
      <c r="K200" s="94">
        <f t="shared" si="83"/>
        <v>12.878787878787879</v>
      </c>
      <c r="L200" s="45">
        <f t="shared" si="86"/>
        <v>6.0787878787878782</v>
      </c>
    </row>
    <row r="201" spans="1:12">
      <c r="A201" s="1" t="s">
        <v>74</v>
      </c>
      <c r="B201" s="91" t="s">
        <v>409</v>
      </c>
      <c r="C201" s="91"/>
      <c r="D201" s="90" t="s">
        <v>410</v>
      </c>
      <c r="E201" s="135">
        <v>17000</v>
      </c>
      <c r="F201" s="136"/>
      <c r="G201" s="92">
        <f t="shared" si="84"/>
        <v>425000</v>
      </c>
      <c r="H201" s="93">
        <v>33000</v>
      </c>
      <c r="I201" s="93"/>
      <c r="J201" s="94">
        <f t="shared" si="82"/>
        <v>7.7647058823529416E-2</v>
      </c>
      <c r="K201" s="94">
        <f t="shared" si="83"/>
        <v>12.878787878787879</v>
      </c>
      <c r="L201" s="45">
        <f t="shared" si="86"/>
        <v>6.0787878787878782</v>
      </c>
    </row>
    <row r="202" spans="1:12">
      <c r="A202" s="1" t="s">
        <v>74</v>
      </c>
      <c r="B202" s="91" t="s">
        <v>411</v>
      </c>
      <c r="C202" s="91"/>
      <c r="D202" s="90" t="s">
        <v>412</v>
      </c>
      <c r="E202" s="135">
        <v>17000</v>
      </c>
      <c r="F202" s="136"/>
      <c r="G202" s="92">
        <f t="shared" si="84"/>
        <v>425000</v>
      </c>
      <c r="H202" s="93">
        <v>33000</v>
      </c>
      <c r="I202" s="93"/>
      <c r="J202" s="94">
        <f t="shared" si="82"/>
        <v>7.7647058823529416E-2</v>
      </c>
      <c r="K202" s="94">
        <f t="shared" si="83"/>
        <v>12.878787878787879</v>
      </c>
      <c r="L202" s="45">
        <f t="shared" si="86"/>
        <v>6.0787878787878782</v>
      </c>
    </row>
    <row r="203" spans="1:12">
      <c r="G203" s="18">
        <f>SUM(G183:G202)</f>
        <v>7390000</v>
      </c>
      <c r="H203" s="13">
        <f>SUM(H183:H202)</f>
        <v>574200</v>
      </c>
      <c r="I203" s="13"/>
    </row>
    <row r="204" spans="1:12">
      <c r="A204" s="1" t="s">
        <v>74</v>
      </c>
      <c r="B204" s="81" t="s">
        <v>432</v>
      </c>
      <c r="C204" s="81"/>
      <c r="D204" s="78" t="s">
        <v>93</v>
      </c>
      <c r="E204" s="131">
        <v>2800</v>
      </c>
      <c r="F204" s="130"/>
      <c r="G204" s="80">
        <f>E204*25</f>
        <v>70000</v>
      </c>
      <c r="H204" s="82">
        <v>5500</v>
      </c>
      <c r="I204" s="103">
        <f t="shared" ref="I204:I213" si="87">H204/10</f>
        <v>550</v>
      </c>
      <c r="J204" s="83">
        <f t="shared" ref="J204:J223" si="88">H204/G204</f>
        <v>7.857142857142857E-2</v>
      </c>
      <c r="K204" s="83">
        <f t="shared" ref="K204:K223" si="89">G204/H204</f>
        <v>12.727272727272727</v>
      </c>
      <c r="L204" s="45">
        <f t="shared" ref="L204:L213" si="90">K204/K$2</f>
        <v>6.0072727272727269</v>
      </c>
    </row>
    <row r="205" spans="1:12">
      <c r="A205" s="1" t="s">
        <v>74</v>
      </c>
      <c r="B205" s="81" t="s">
        <v>88</v>
      </c>
      <c r="C205" s="81"/>
      <c r="D205" s="78" t="s">
        <v>92</v>
      </c>
      <c r="E205" s="131">
        <v>4000</v>
      </c>
      <c r="F205" s="130"/>
      <c r="G205" s="80">
        <f t="shared" ref="G205:G223" si="91">E205*25</f>
        <v>100000</v>
      </c>
      <c r="H205" s="82">
        <v>7700</v>
      </c>
      <c r="I205" s="103">
        <f t="shared" si="87"/>
        <v>770</v>
      </c>
      <c r="J205" s="83">
        <f t="shared" si="88"/>
        <v>7.6999999999999999E-2</v>
      </c>
      <c r="K205" s="83">
        <f t="shared" si="89"/>
        <v>12.987012987012987</v>
      </c>
      <c r="L205" s="45">
        <f t="shared" si="90"/>
        <v>6.1298701298701292</v>
      </c>
    </row>
    <row r="206" spans="1:12">
      <c r="A206" s="1" t="s">
        <v>74</v>
      </c>
      <c r="B206" s="81" t="s">
        <v>89</v>
      </c>
      <c r="C206" s="81"/>
      <c r="D206" s="78" t="s">
        <v>94</v>
      </c>
      <c r="E206" s="131">
        <v>5600</v>
      </c>
      <c r="F206" s="130"/>
      <c r="G206" s="80">
        <f t="shared" si="91"/>
        <v>140000</v>
      </c>
      <c r="H206" s="82">
        <v>11000</v>
      </c>
      <c r="I206" s="103">
        <f t="shared" si="87"/>
        <v>1100</v>
      </c>
      <c r="J206" s="83">
        <f t="shared" si="88"/>
        <v>7.857142857142857E-2</v>
      </c>
      <c r="K206" s="83">
        <f t="shared" si="89"/>
        <v>12.727272727272727</v>
      </c>
      <c r="L206" s="45">
        <f t="shared" si="90"/>
        <v>6.0072727272727269</v>
      </c>
    </row>
    <row r="207" spans="1:12">
      <c r="A207" s="1" t="s">
        <v>74</v>
      </c>
      <c r="B207" s="81" t="s">
        <v>90</v>
      </c>
      <c r="C207" s="81"/>
      <c r="D207" s="78" t="s">
        <v>95</v>
      </c>
      <c r="E207" s="131">
        <v>11200</v>
      </c>
      <c r="F207" s="130"/>
      <c r="G207" s="80">
        <f t="shared" si="91"/>
        <v>280000</v>
      </c>
      <c r="H207" s="82">
        <v>22000</v>
      </c>
      <c r="I207" s="103">
        <f t="shared" si="87"/>
        <v>2200</v>
      </c>
      <c r="J207" s="83">
        <f t="shared" si="88"/>
        <v>7.857142857142857E-2</v>
      </c>
      <c r="K207" s="83">
        <f t="shared" si="89"/>
        <v>12.727272727272727</v>
      </c>
      <c r="L207" s="45">
        <f t="shared" si="90"/>
        <v>6.0072727272727269</v>
      </c>
    </row>
    <row r="208" spans="1:12">
      <c r="A208" s="1" t="s">
        <v>74</v>
      </c>
      <c r="B208" s="81" t="s">
        <v>91</v>
      </c>
      <c r="C208" s="81"/>
      <c r="D208" s="78" t="s">
        <v>96</v>
      </c>
      <c r="E208" s="131">
        <v>17000</v>
      </c>
      <c r="F208" s="130"/>
      <c r="G208" s="80">
        <f t="shared" si="91"/>
        <v>425000</v>
      </c>
      <c r="H208" s="82">
        <v>33000</v>
      </c>
      <c r="I208" s="103">
        <f t="shared" si="87"/>
        <v>3300</v>
      </c>
      <c r="J208" s="83">
        <f t="shared" si="88"/>
        <v>7.7647058823529416E-2</v>
      </c>
      <c r="K208" s="83">
        <f t="shared" si="89"/>
        <v>12.878787878787879</v>
      </c>
      <c r="L208" s="45">
        <f t="shared" si="90"/>
        <v>6.0787878787878782</v>
      </c>
    </row>
    <row r="209" spans="1:12">
      <c r="A209" s="1" t="s">
        <v>74</v>
      </c>
      <c r="B209" s="81" t="s">
        <v>99</v>
      </c>
      <c r="C209" s="81"/>
      <c r="D209" s="78" t="s">
        <v>97</v>
      </c>
      <c r="E209" s="131">
        <v>17000</v>
      </c>
      <c r="F209" s="130"/>
      <c r="G209" s="80">
        <f t="shared" si="91"/>
        <v>425000</v>
      </c>
      <c r="H209" s="82">
        <v>33000</v>
      </c>
      <c r="I209" s="103">
        <f t="shared" si="87"/>
        <v>3300</v>
      </c>
      <c r="J209" s="83">
        <f t="shared" si="88"/>
        <v>7.7647058823529416E-2</v>
      </c>
      <c r="K209" s="83">
        <f t="shared" si="89"/>
        <v>12.878787878787879</v>
      </c>
      <c r="L209" s="45">
        <f t="shared" si="90"/>
        <v>6.0787878787878782</v>
      </c>
    </row>
    <row r="210" spans="1:12">
      <c r="A210" s="1" t="s">
        <v>74</v>
      </c>
      <c r="B210" s="81" t="s">
        <v>100</v>
      </c>
      <c r="C210" s="81"/>
      <c r="D210" s="78" t="s">
        <v>98</v>
      </c>
      <c r="E210" s="131">
        <v>17000</v>
      </c>
      <c r="F210" s="130"/>
      <c r="G210" s="80">
        <f t="shared" si="91"/>
        <v>425000</v>
      </c>
      <c r="H210" s="82">
        <v>33000</v>
      </c>
      <c r="I210" s="103">
        <f t="shared" si="87"/>
        <v>3300</v>
      </c>
      <c r="J210" s="83">
        <f t="shared" si="88"/>
        <v>7.7647058823529416E-2</v>
      </c>
      <c r="K210" s="83">
        <f t="shared" si="89"/>
        <v>12.878787878787879</v>
      </c>
      <c r="L210" s="45">
        <f t="shared" si="90"/>
        <v>6.0787878787878782</v>
      </c>
    </row>
    <row r="211" spans="1:12">
      <c r="A211" s="1" t="s">
        <v>74</v>
      </c>
      <c r="B211" s="81" t="s">
        <v>101</v>
      </c>
      <c r="C211" s="81"/>
      <c r="D211" s="78" t="s">
        <v>393</v>
      </c>
      <c r="E211" s="131">
        <v>17000</v>
      </c>
      <c r="F211" s="130"/>
      <c r="G211" s="80">
        <f t="shared" si="91"/>
        <v>425000</v>
      </c>
      <c r="H211" s="82">
        <v>33000</v>
      </c>
      <c r="I211" s="103">
        <f t="shared" si="87"/>
        <v>3300</v>
      </c>
      <c r="J211" s="83">
        <f t="shared" si="88"/>
        <v>7.7647058823529416E-2</v>
      </c>
      <c r="K211" s="83">
        <f t="shared" si="89"/>
        <v>12.878787878787879</v>
      </c>
      <c r="L211" s="45">
        <f t="shared" si="90"/>
        <v>6.0787878787878782</v>
      </c>
    </row>
    <row r="212" spans="1:12">
      <c r="A212" s="1" t="s">
        <v>74</v>
      </c>
      <c r="B212" s="81" t="s">
        <v>388</v>
      </c>
      <c r="C212" s="81"/>
      <c r="D212" s="78" t="s">
        <v>389</v>
      </c>
      <c r="E212" s="131">
        <v>17000</v>
      </c>
      <c r="F212" s="130"/>
      <c r="G212" s="80">
        <f t="shared" si="91"/>
        <v>425000</v>
      </c>
      <c r="H212" s="82">
        <v>33000</v>
      </c>
      <c r="I212" s="103">
        <f t="shared" si="87"/>
        <v>3300</v>
      </c>
      <c r="J212" s="83">
        <f t="shared" si="88"/>
        <v>7.7647058823529416E-2</v>
      </c>
      <c r="K212" s="83">
        <f t="shared" si="89"/>
        <v>12.878787878787879</v>
      </c>
      <c r="L212" s="45">
        <f t="shared" si="90"/>
        <v>6.0787878787878782</v>
      </c>
    </row>
    <row r="213" spans="1:12">
      <c r="A213" s="1" t="s">
        <v>74</v>
      </c>
      <c r="B213" s="81" t="s">
        <v>390</v>
      </c>
      <c r="C213" s="81"/>
      <c r="D213" s="78" t="s">
        <v>391</v>
      </c>
      <c r="E213" s="131">
        <v>17000</v>
      </c>
      <c r="F213" s="130"/>
      <c r="G213" s="80">
        <f t="shared" si="91"/>
        <v>425000</v>
      </c>
      <c r="H213" s="82">
        <v>33000</v>
      </c>
      <c r="I213" s="103">
        <f t="shared" si="87"/>
        <v>3300</v>
      </c>
      <c r="J213" s="83">
        <f t="shared" si="88"/>
        <v>7.7647058823529416E-2</v>
      </c>
      <c r="K213" s="83">
        <f t="shared" si="89"/>
        <v>12.878787878787879</v>
      </c>
      <c r="L213" s="45">
        <f t="shared" si="90"/>
        <v>6.0787878787878782</v>
      </c>
    </row>
    <row r="214" spans="1:12">
      <c r="A214" s="1" t="s">
        <v>74</v>
      </c>
      <c r="B214" s="91" t="s">
        <v>513</v>
      </c>
      <c r="C214" s="91"/>
      <c r="D214" s="90" t="s">
        <v>413</v>
      </c>
      <c r="E214" s="135">
        <v>17000</v>
      </c>
      <c r="F214" s="136"/>
      <c r="G214" s="92">
        <f t="shared" si="91"/>
        <v>425000</v>
      </c>
      <c r="H214" s="93">
        <v>33000</v>
      </c>
      <c r="I214" s="93"/>
      <c r="J214" s="94">
        <f t="shared" si="88"/>
        <v>7.7647058823529416E-2</v>
      </c>
      <c r="K214" s="94">
        <f t="shared" si="89"/>
        <v>12.878787878787879</v>
      </c>
      <c r="L214" s="45">
        <f t="shared" ref="L214:L221" si="92">K214/K$2</f>
        <v>6.0787878787878782</v>
      </c>
    </row>
    <row r="215" spans="1:12">
      <c r="A215" s="1" t="s">
        <v>74</v>
      </c>
      <c r="B215" s="91" t="s">
        <v>414</v>
      </c>
      <c r="C215" s="91"/>
      <c r="D215" s="90" t="s">
        <v>415</v>
      </c>
      <c r="E215" s="135">
        <v>17000</v>
      </c>
      <c r="F215" s="136"/>
      <c r="G215" s="92">
        <f t="shared" si="91"/>
        <v>425000</v>
      </c>
      <c r="H215" s="93">
        <v>33000</v>
      </c>
      <c r="I215" s="93"/>
      <c r="J215" s="94">
        <f t="shared" si="88"/>
        <v>7.7647058823529416E-2</v>
      </c>
      <c r="K215" s="94">
        <f t="shared" si="89"/>
        <v>12.878787878787879</v>
      </c>
      <c r="L215" s="45">
        <f t="shared" si="92"/>
        <v>6.0787878787878782</v>
      </c>
    </row>
    <row r="216" spans="1:12">
      <c r="A216" s="1" t="s">
        <v>74</v>
      </c>
      <c r="B216" s="91" t="s">
        <v>416</v>
      </c>
      <c r="C216" s="91"/>
      <c r="D216" s="90" t="s">
        <v>417</v>
      </c>
      <c r="E216" s="135">
        <v>17000</v>
      </c>
      <c r="F216" s="136"/>
      <c r="G216" s="92">
        <f t="shared" si="91"/>
        <v>425000</v>
      </c>
      <c r="H216" s="93">
        <v>33000</v>
      </c>
      <c r="I216" s="93"/>
      <c r="J216" s="94">
        <f t="shared" si="88"/>
        <v>7.7647058823529416E-2</v>
      </c>
      <c r="K216" s="94">
        <f t="shared" si="89"/>
        <v>12.878787878787879</v>
      </c>
      <c r="L216" s="45">
        <f t="shared" si="92"/>
        <v>6.0787878787878782</v>
      </c>
    </row>
    <row r="217" spans="1:12">
      <c r="A217" s="1" t="s">
        <v>74</v>
      </c>
      <c r="B217" s="91" t="s">
        <v>418</v>
      </c>
      <c r="C217" s="91"/>
      <c r="D217" s="90" t="s">
        <v>419</v>
      </c>
      <c r="E217" s="135">
        <v>17000</v>
      </c>
      <c r="F217" s="136"/>
      <c r="G217" s="92">
        <f t="shared" si="91"/>
        <v>425000</v>
      </c>
      <c r="H217" s="93">
        <v>33000</v>
      </c>
      <c r="I217" s="93"/>
      <c r="J217" s="94">
        <f t="shared" si="88"/>
        <v>7.7647058823529416E-2</v>
      </c>
      <c r="K217" s="94">
        <f t="shared" si="89"/>
        <v>12.878787878787879</v>
      </c>
      <c r="L217" s="45">
        <f t="shared" si="92"/>
        <v>6.0787878787878782</v>
      </c>
    </row>
    <row r="218" spans="1:12">
      <c r="A218" s="1" t="s">
        <v>74</v>
      </c>
      <c r="B218" s="91" t="s">
        <v>420</v>
      </c>
      <c r="C218" s="91"/>
      <c r="D218" s="90" t="s">
        <v>421</v>
      </c>
      <c r="E218" s="135">
        <v>17000</v>
      </c>
      <c r="F218" s="136"/>
      <c r="G218" s="92">
        <f t="shared" si="91"/>
        <v>425000</v>
      </c>
      <c r="H218" s="93">
        <v>33000</v>
      </c>
      <c r="I218" s="93"/>
      <c r="J218" s="94">
        <f t="shared" si="88"/>
        <v>7.7647058823529416E-2</v>
      </c>
      <c r="K218" s="94">
        <f t="shared" si="89"/>
        <v>12.878787878787879</v>
      </c>
      <c r="L218" s="45">
        <f t="shared" si="92"/>
        <v>6.0787878787878782</v>
      </c>
    </row>
    <row r="219" spans="1:12">
      <c r="A219" s="1" t="s">
        <v>74</v>
      </c>
      <c r="B219" s="91" t="s">
        <v>422</v>
      </c>
      <c r="C219" s="91"/>
      <c r="D219" s="90" t="s">
        <v>423</v>
      </c>
      <c r="E219" s="135">
        <v>17000</v>
      </c>
      <c r="F219" s="136"/>
      <c r="G219" s="92">
        <f t="shared" si="91"/>
        <v>425000</v>
      </c>
      <c r="H219" s="93">
        <v>33000</v>
      </c>
      <c r="I219" s="93"/>
      <c r="J219" s="94">
        <f t="shared" si="88"/>
        <v>7.7647058823529416E-2</v>
      </c>
      <c r="K219" s="94">
        <f t="shared" si="89"/>
        <v>12.878787878787879</v>
      </c>
      <c r="L219" s="45">
        <f t="shared" si="92"/>
        <v>6.0787878787878782</v>
      </c>
    </row>
    <row r="220" spans="1:12">
      <c r="A220" s="1" t="s">
        <v>74</v>
      </c>
      <c r="B220" s="91" t="s">
        <v>424</v>
      </c>
      <c r="C220" s="91"/>
      <c r="D220" s="90" t="s">
        <v>425</v>
      </c>
      <c r="E220" s="135">
        <v>17000</v>
      </c>
      <c r="F220" s="136"/>
      <c r="G220" s="92">
        <f t="shared" si="91"/>
        <v>425000</v>
      </c>
      <c r="H220" s="93">
        <v>33000</v>
      </c>
      <c r="I220" s="93"/>
      <c r="J220" s="94">
        <f t="shared" si="88"/>
        <v>7.7647058823529416E-2</v>
      </c>
      <c r="K220" s="94">
        <f t="shared" si="89"/>
        <v>12.878787878787879</v>
      </c>
      <c r="L220" s="45">
        <f t="shared" si="92"/>
        <v>6.0787878787878782</v>
      </c>
    </row>
    <row r="221" spans="1:12">
      <c r="A221" s="1" t="s">
        <v>74</v>
      </c>
      <c r="B221" s="91" t="s">
        <v>426</v>
      </c>
      <c r="C221" s="91"/>
      <c r="D221" s="90" t="s">
        <v>427</v>
      </c>
      <c r="E221" s="135">
        <v>17000</v>
      </c>
      <c r="F221" s="136"/>
      <c r="G221" s="92">
        <f t="shared" si="91"/>
        <v>425000</v>
      </c>
      <c r="H221" s="93">
        <v>33000</v>
      </c>
      <c r="I221" s="93"/>
      <c r="J221" s="94">
        <f t="shared" si="88"/>
        <v>7.7647058823529416E-2</v>
      </c>
      <c r="K221" s="94">
        <f t="shared" si="89"/>
        <v>12.878787878787879</v>
      </c>
      <c r="L221" s="45">
        <f t="shared" si="92"/>
        <v>6.0787878787878782</v>
      </c>
    </row>
    <row r="222" spans="1:12">
      <c r="A222" s="1" t="s">
        <v>74</v>
      </c>
      <c r="B222" s="91" t="s">
        <v>428</v>
      </c>
      <c r="C222" s="91"/>
      <c r="D222" s="90" t="s">
        <v>429</v>
      </c>
      <c r="E222" s="135">
        <v>17000</v>
      </c>
      <c r="F222" s="136"/>
      <c r="G222" s="92">
        <f t="shared" si="91"/>
        <v>425000</v>
      </c>
      <c r="H222" s="93">
        <v>33000</v>
      </c>
      <c r="I222" s="93"/>
      <c r="J222" s="94">
        <f t="shared" si="88"/>
        <v>7.7647058823529416E-2</v>
      </c>
      <c r="K222" s="94">
        <f t="shared" si="89"/>
        <v>12.878787878787879</v>
      </c>
      <c r="L222" s="45">
        <f>K222/K$2</f>
        <v>6.0787878787878782</v>
      </c>
    </row>
    <row r="223" spans="1:12">
      <c r="A223" s="1" t="s">
        <v>74</v>
      </c>
      <c r="B223" s="91" t="s">
        <v>430</v>
      </c>
      <c r="C223" s="91"/>
      <c r="D223" s="90" t="s">
        <v>431</v>
      </c>
      <c r="E223" s="135">
        <v>17000</v>
      </c>
      <c r="F223" s="136"/>
      <c r="G223" s="92">
        <f t="shared" si="91"/>
        <v>425000</v>
      </c>
      <c r="H223" s="93">
        <v>33000</v>
      </c>
      <c r="I223" s="93"/>
      <c r="J223" s="94">
        <f t="shared" si="88"/>
        <v>7.7647058823529416E-2</v>
      </c>
      <c r="K223" s="94">
        <f t="shared" si="89"/>
        <v>12.878787878787879</v>
      </c>
      <c r="L223" s="45">
        <f>K223/K$2</f>
        <v>6.0787878787878782</v>
      </c>
    </row>
    <row r="224" spans="1:12">
      <c r="G224" s="18">
        <f>SUM(G204:G223)</f>
        <v>7390000</v>
      </c>
      <c r="H224" s="13">
        <f>SUM(H204:H223)</f>
        <v>574200</v>
      </c>
      <c r="I224" s="13"/>
    </row>
    <row r="225" spans="1:12">
      <c r="A225" s="1" t="s">
        <v>74</v>
      </c>
      <c r="B225" s="81" t="s">
        <v>378</v>
      </c>
      <c r="C225" s="78">
        <v>1250</v>
      </c>
      <c r="D225" s="78" t="s">
        <v>434</v>
      </c>
      <c r="E225" s="131">
        <v>2800</v>
      </c>
      <c r="F225" s="130"/>
      <c r="G225" s="80">
        <f>E225*25</f>
        <v>70000</v>
      </c>
      <c r="H225" s="82">
        <v>5500</v>
      </c>
      <c r="I225" s="103">
        <f t="shared" ref="I225:I257" si="93">H225/10</f>
        <v>550</v>
      </c>
      <c r="J225" s="83">
        <f t="shared" ref="J225:J239" si="94">H225/G225</f>
        <v>7.857142857142857E-2</v>
      </c>
      <c r="K225" s="83">
        <f t="shared" ref="K225:K239" si="95">G225/H225</f>
        <v>12.727272727272727</v>
      </c>
      <c r="L225" s="45">
        <f t="shared" ref="L225:L239" si="96">K225/K$2</f>
        <v>6.0072727272727269</v>
      </c>
    </row>
    <row r="226" spans="1:12">
      <c r="A226" s="1" t="s">
        <v>74</v>
      </c>
      <c r="B226" s="81" t="s">
        <v>379</v>
      </c>
      <c r="C226" s="78">
        <f>C225+1250</f>
        <v>2500</v>
      </c>
      <c r="D226" s="78" t="s">
        <v>434</v>
      </c>
      <c r="E226" s="131">
        <v>4000</v>
      </c>
      <c r="F226" s="130"/>
      <c r="G226" s="80">
        <f t="shared" ref="G226:G239" si="97">E226*25</f>
        <v>100000</v>
      </c>
      <c r="H226" s="82">
        <v>7700</v>
      </c>
      <c r="I226" s="103">
        <f t="shared" si="93"/>
        <v>770</v>
      </c>
      <c r="J226" s="83">
        <f t="shared" si="94"/>
        <v>7.6999999999999999E-2</v>
      </c>
      <c r="K226" s="83">
        <f t="shared" si="95"/>
        <v>12.987012987012987</v>
      </c>
      <c r="L226" s="45">
        <f t="shared" si="96"/>
        <v>6.1298701298701292</v>
      </c>
    </row>
    <row r="227" spans="1:12">
      <c r="A227" s="1" t="s">
        <v>74</v>
      </c>
      <c r="B227" s="81" t="s">
        <v>380</v>
      </c>
      <c r="C227" s="78">
        <f t="shared" ref="C227:C239" si="98">C226+1250</f>
        <v>3750</v>
      </c>
      <c r="D227" s="78" t="s">
        <v>433</v>
      </c>
      <c r="E227" s="131">
        <v>5600</v>
      </c>
      <c r="F227" s="130"/>
      <c r="G227" s="80">
        <f t="shared" si="97"/>
        <v>140000</v>
      </c>
      <c r="H227" s="82">
        <v>11000</v>
      </c>
      <c r="I227" s="103">
        <f t="shared" si="93"/>
        <v>1100</v>
      </c>
      <c r="J227" s="83">
        <f t="shared" si="94"/>
        <v>7.857142857142857E-2</v>
      </c>
      <c r="K227" s="83">
        <f t="shared" si="95"/>
        <v>12.727272727272727</v>
      </c>
      <c r="L227" s="45">
        <f t="shared" si="96"/>
        <v>6.0072727272727269</v>
      </c>
    </row>
    <row r="228" spans="1:12">
      <c r="A228" s="1" t="s">
        <v>74</v>
      </c>
      <c r="B228" s="81" t="s">
        <v>381</v>
      </c>
      <c r="C228" s="78">
        <f t="shared" si="98"/>
        <v>5000</v>
      </c>
      <c r="D228" s="78" t="s">
        <v>433</v>
      </c>
      <c r="E228" s="131">
        <v>11200</v>
      </c>
      <c r="F228" s="130"/>
      <c r="G228" s="80">
        <f t="shared" si="97"/>
        <v>280000</v>
      </c>
      <c r="H228" s="82">
        <v>22000</v>
      </c>
      <c r="I228" s="103">
        <f t="shared" si="93"/>
        <v>2200</v>
      </c>
      <c r="J228" s="83">
        <f t="shared" si="94"/>
        <v>7.857142857142857E-2</v>
      </c>
      <c r="K228" s="83">
        <f t="shared" si="95"/>
        <v>12.727272727272727</v>
      </c>
      <c r="L228" s="45">
        <f t="shared" si="96"/>
        <v>6.0072727272727269</v>
      </c>
    </row>
    <row r="229" spans="1:12">
      <c r="A229" s="1" t="s">
        <v>74</v>
      </c>
      <c r="B229" s="81" t="s">
        <v>382</v>
      </c>
      <c r="C229" s="78">
        <f t="shared" si="98"/>
        <v>6250</v>
      </c>
      <c r="D229" s="78" t="s">
        <v>433</v>
      </c>
      <c r="E229" s="131">
        <v>17000</v>
      </c>
      <c r="F229" s="130"/>
      <c r="G229" s="80">
        <f t="shared" si="97"/>
        <v>425000</v>
      </c>
      <c r="H229" s="82">
        <v>33000</v>
      </c>
      <c r="I229" s="103">
        <f t="shared" si="93"/>
        <v>3300</v>
      </c>
      <c r="J229" s="83">
        <f t="shared" si="94"/>
        <v>7.7647058823529416E-2</v>
      </c>
      <c r="K229" s="83">
        <f t="shared" si="95"/>
        <v>12.878787878787879</v>
      </c>
      <c r="L229" s="45">
        <f t="shared" si="96"/>
        <v>6.0787878787878782</v>
      </c>
    </row>
    <row r="230" spans="1:12">
      <c r="A230" s="1" t="s">
        <v>74</v>
      </c>
      <c r="B230" s="81" t="s">
        <v>383</v>
      </c>
      <c r="C230" s="78">
        <f t="shared" si="98"/>
        <v>7500</v>
      </c>
      <c r="D230" s="78" t="s">
        <v>433</v>
      </c>
      <c r="E230" s="131">
        <v>17000</v>
      </c>
      <c r="F230" s="130"/>
      <c r="G230" s="80">
        <f t="shared" si="97"/>
        <v>425000</v>
      </c>
      <c r="H230" s="82">
        <v>33000</v>
      </c>
      <c r="I230" s="103">
        <f t="shared" si="93"/>
        <v>3300</v>
      </c>
      <c r="J230" s="83">
        <f t="shared" si="94"/>
        <v>7.7647058823529416E-2</v>
      </c>
      <c r="K230" s="83">
        <f t="shared" si="95"/>
        <v>12.878787878787879</v>
      </c>
      <c r="L230" s="45">
        <f t="shared" si="96"/>
        <v>6.0787878787878782</v>
      </c>
    </row>
    <row r="231" spans="1:12">
      <c r="A231" s="1" t="s">
        <v>74</v>
      </c>
      <c r="B231" s="81" t="s">
        <v>384</v>
      </c>
      <c r="C231" s="78">
        <f t="shared" si="98"/>
        <v>8750</v>
      </c>
      <c r="D231" s="78" t="s">
        <v>433</v>
      </c>
      <c r="E231" s="131">
        <v>17000</v>
      </c>
      <c r="F231" s="130"/>
      <c r="G231" s="80">
        <f t="shared" si="97"/>
        <v>425000</v>
      </c>
      <c r="H231" s="82">
        <v>33000</v>
      </c>
      <c r="I231" s="103">
        <f t="shared" si="93"/>
        <v>3300</v>
      </c>
      <c r="J231" s="83">
        <f t="shared" si="94"/>
        <v>7.7647058823529416E-2</v>
      </c>
      <c r="K231" s="83">
        <f t="shared" si="95"/>
        <v>12.878787878787879</v>
      </c>
      <c r="L231" s="45">
        <f t="shared" si="96"/>
        <v>6.0787878787878782</v>
      </c>
    </row>
    <row r="232" spans="1:12">
      <c r="A232" s="1" t="s">
        <v>74</v>
      </c>
      <c r="B232" s="81" t="s">
        <v>385</v>
      </c>
      <c r="C232" s="78">
        <f t="shared" si="98"/>
        <v>10000</v>
      </c>
      <c r="D232" s="78" t="s">
        <v>433</v>
      </c>
      <c r="E232" s="131">
        <v>17000</v>
      </c>
      <c r="F232" s="130"/>
      <c r="G232" s="80">
        <f t="shared" si="97"/>
        <v>425000</v>
      </c>
      <c r="H232" s="82">
        <v>33000</v>
      </c>
      <c r="I232" s="103">
        <f t="shared" si="93"/>
        <v>3300</v>
      </c>
      <c r="J232" s="83">
        <f t="shared" si="94"/>
        <v>7.7647058823529416E-2</v>
      </c>
      <c r="K232" s="83">
        <f t="shared" si="95"/>
        <v>12.878787878787879</v>
      </c>
      <c r="L232" s="45">
        <f t="shared" si="96"/>
        <v>6.0787878787878782</v>
      </c>
    </row>
    <row r="233" spans="1:12">
      <c r="A233" s="1" t="s">
        <v>74</v>
      </c>
      <c r="B233" s="81" t="s">
        <v>386</v>
      </c>
      <c r="C233" s="78">
        <f t="shared" si="98"/>
        <v>11250</v>
      </c>
      <c r="D233" s="78" t="s">
        <v>433</v>
      </c>
      <c r="E233" s="131">
        <v>17000</v>
      </c>
      <c r="F233" s="130"/>
      <c r="G233" s="80">
        <f t="shared" si="97"/>
        <v>425000</v>
      </c>
      <c r="H233" s="82">
        <v>33000</v>
      </c>
      <c r="I233" s="103">
        <f t="shared" si="93"/>
        <v>3300</v>
      </c>
      <c r="J233" s="83">
        <f t="shared" si="94"/>
        <v>7.7647058823529416E-2</v>
      </c>
      <c r="K233" s="83">
        <f t="shared" si="95"/>
        <v>12.878787878787879</v>
      </c>
      <c r="L233" s="45">
        <f t="shared" si="96"/>
        <v>6.0787878787878782</v>
      </c>
    </row>
    <row r="234" spans="1:12">
      <c r="A234" s="1" t="s">
        <v>74</v>
      </c>
      <c r="B234" s="81" t="s">
        <v>387</v>
      </c>
      <c r="C234" s="78">
        <f t="shared" si="98"/>
        <v>12500</v>
      </c>
      <c r="D234" s="78" t="s">
        <v>433</v>
      </c>
      <c r="E234" s="131">
        <v>17000</v>
      </c>
      <c r="F234" s="130"/>
      <c r="G234" s="80">
        <f t="shared" si="97"/>
        <v>425000</v>
      </c>
      <c r="H234" s="82">
        <v>33000</v>
      </c>
      <c r="I234" s="103">
        <f t="shared" si="93"/>
        <v>3300</v>
      </c>
      <c r="J234" s="83">
        <f t="shared" si="94"/>
        <v>7.7647058823529416E-2</v>
      </c>
      <c r="K234" s="83">
        <f t="shared" si="95"/>
        <v>12.878787878787879</v>
      </c>
      <c r="L234" s="45">
        <f t="shared" si="96"/>
        <v>6.0787878787878782</v>
      </c>
    </row>
    <row r="235" spans="1:12">
      <c r="A235" s="1" t="s">
        <v>74</v>
      </c>
      <c r="B235" s="81" t="s">
        <v>435</v>
      </c>
      <c r="C235" s="78">
        <f t="shared" si="98"/>
        <v>13750</v>
      </c>
      <c r="D235" s="78" t="s">
        <v>433</v>
      </c>
      <c r="E235" s="131">
        <v>17000</v>
      </c>
      <c r="F235" s="130"/>
      <c r="G235" s="80">
        <f t="shared" si="97"/>
        <v>425000</v>
      </c>
      <c r="H235" s="82">
        <v>33000</v>
      </c>
      <c r="I235" s="103">
        <f t="shared" si="93"/>
        <v>3300</v>
      </c>
      <c r="J235" s="83">
        <f t="shared" si="94"/>
        <v>7.7647058823529416E-2</v>
      </c>
      <c r="K235" s="83">
        <f t="shared" si="95"/>
        <v>12.878787878787879</v>
      </c>
      <c r="L235" s="45">
        <f t="shared" si="96"/>
        <v>6.0787878787878782</v>
      </c>
    </row>
    <row r="236" spans="1:12">
      <c r="A236" s="1" t="s">
        <v>74</v>
      </c>
      <c r="B236" s="81" t="s">
        <v>436</v>
      </c>
      <c r="C236" s="78">
        <f t="shared" si="98"/>
        <v>15000</v>
      </c>
      <c r="D236" s="78" t="s">
        <v>433</v>
      </c>
      <c r="E236" s="131">
        <v>17000</v>
      </c>
      <c r="F236" s="130"/>
      <c r="G236" s="80">
        <f t="shared" si="97"/>
        <v>425000</v>
      </c>
      <c r="H236" s="82">
        <v>33000</v>
      </c>
      <c r="I236" s="103">
        <f t="shared" si="93"/>
        <v>3300</v>
      </c>
      <c r="J236" s="83">
        <f t="shared" si="94"/>
        <v>7.7647058823529416E-2</v>
      </c>
      <c r="K236" s="83">
        <f t="shared" si="95"/>
        <v>12.878787878787879</v>
      </c>
      <c r="L236" s="45">
        <f t="shared" si="96"/>
        <v>6.0787878787878782</v>
      </c>
    </row>
    <row r="237" spans="1:12">
      <c r="A237" s="1" t="s">
        <v>74</v>
      </c>
      <c r="B237" s="81" t="s">
        <v>437</v>
      </c>
      <c r="C237" s="78">
        <f t="shared" si="98"/>
        <v>16250</v>
      </c>
      <c r="D237" s="78" t="s">
        <v>433</v>
      </c>
      <c r="E237" s="131">
        <v>17000</v>
      </c>
      <c r="F237" s="130"/>
      <c r="G237" s="80">
        <f t="shared" si="97"/>
        <v>425000</v>
      </c>
      <c r="H237" s="82">
        <v>33000</v>
      </c>
      <c r="I237" s="103">
        <f t="shared" si="93"/>
        <v>3300</v>
      </c>
      <c r="J237" s="83">
        <f t="shared" si="94"/>
        <v>7.7647058823529416E-2</v>
      </c>
      <c r="K237" s="83">
        <f t="shared" si="95"/>
        <v>12.878787878787879</v>
      </c>
      <c r="L237" s="45">
        <f t="shared" si="96"/>
        <v>6.0787878787878782</v>
      </c>
    </row>
    <row r="238" spans="1:12">
      <c r="A238" s="1" t="s">
        <v>74</v>
      </c>
      <c r="B238" s="81" t="s">
        <v>438</v>
      </c>
      <c r="C238" s="78">
        <f t="shared" si="98"/>
        <v>17500</v>
      </c>
      <c r="D238" s="78" t="s">
        <v>433</v>
      </c>
      <c r="E238" s="131">
        <v>17000</v>
      </c>
      <c r="F238" s="130"/>
      <c r="G238" s="80">
        <f t="shared" si="97"/>
        <v>425000</v>
      </c>
      <c r="H238" s="82">
        <v>33000</v>
      </c>
      <c r="I238" s="103">
        <f t="shared" si="93"/>
        <v>3300</v>
      </c>
      <c r="J238" s="83">
        <f t="shared" si="94"/>
        <v>7.7647058823529416E-2</v>
      </c>
      <c r="K238" s="83">
        <f t="shared" si="95"/>
        <v>12.878787878787879</v>
      </c>
      <c r="L238" s="45">
        <f t="shared" si="96"/>
        <v>6.0787878787878782</v>
      </c>
    </row>
    <row r="239" spans="1:12">
      <c r="A239" s="1" t="s">
        <v>74</v>
      </c>
      <c r="B239" s="81" t="s">
        <v>439</v>
      </c>
      <c r="C239" s="78">
        <f t="shared" si="98"/>
        <v>18750</v>
      </c>
      <c r="D239" s="78" t="s">
        <v>433</v>
      </c>
      <c r="E239" s="131">
        <v>17000</v>
      </c>
      <c r="F239" s="130"/>
      <c r="G239" s="80">
        <f t="shared" si="97"/>
        <v>425000</v>
      </c>
      <c r="H239" s="82">
        <v>33000</v>
      </c>
      <c r="I239" s="103">
        <f t="shared" si="93"/>
        <v>3300</v>
      </c>
      <c r="J239" s="83">
        <f t="shared" si="94"/>
        <v>7.7647058823529416E-2</v>
      </c>
      <c r="K239" s="83">
        <f t="shared" si="95"/>
        <v>12.878787878787879</v>
      </c>
      <c r="L239" s="45">
        <f t="shared" si="96"/>
        <v>6.0787878787878782</v>
      </c>
    </row>
    <row r="240" spans="1:12">
      <c r="B240" s="12"/>
      <c r="F240" s="117"/>
      <c r="G240" s="17"/>
      <c r="H240" s="9"/>
      <c r="I240" s="9"/>
      <c r="J240" s="6"/>
      <c r="K240" s="6"/>
    </row>
    <row r="241" spans="1:12">
      <c r="A241" s="1" t="s">
        <v>78</v>
      </c>
      <c r="B241" s="81" t="s">
        <v>368</v>
      </c>
      <c r="C241" s="95" t="s">
        <v>441</v>
      </c>
      <c r="D241" s="78" t="s">
        <v>440</v>
      </c>
      <c r="E241" s="131">
        <v>2800</v>
      </c>
      <c r="F241" s="130"/>
      <c r="G241" s="80">
        <f>E241*25</f>
        <v>70000</v>
      </c>
      <c r="H241" s="82">
        <v>5500</v>
      </c>
      <c r="I241" s="103">
        <f t="shared" si="93"/>
        <v>550</v>
      </c>
      <c r="J241" s="83">
        <f t="shared" ref="J241:J250" si="99">H241/G241</f>
        <v>7.857142857142857E-2</v>
      </c>
      <c r="K241" s="83">
        <f t="shared" ref="K241:K250" si="100">G241/H241</f>
        <v>12.727272727272727</v>
      </c>
      <c r="L241" s="45">
        <f t="shared" ref="L241:L250" si="101">K241/K$2</f>
        <v>6.0072727272727269</v>
      </c>
    </row>
    <row r="242" spans="1:12">
      <c r="A242" s="1" t="s">
        <v>78</v>
      </c>
      <c r="B242" s="81" t="s">
        <v>369</v>
      </c>
      <c r="C242" s="95" t="s">
        <v>441</v>
      </c>
      <c r="D242" s="78" t="s">
        <v>440</v>
      </c>
      <c r="E242" s="131">
        <v>4000</v>
      </c>
      <c r="F242" s="130"/>
      <c r="G242" s="80">
        <f t="shared" ref="G242:G250" si="102">E242*25</f>
        <v>100000</v>
      </c>
      <c r="H242" s="82">
        <v>7700</v>
      </c>
      <c r="I242" s="103">
        <f t="shared" si="93"/>
        <v>770</v>
      </c>
      <c r="J242" s="83">
        <f t="shared" si="99"/>
        <v>7.6999999999999999E-2</v>
      </c>
      <c r="K242" s="83">
        <f t="shared" si="100"/>
        <v>12.987012987012987</v>
      </c>
      <c r="L242" s="45">
        <f t="shared" si="101"/>
        <v>6.1298701298701292</v>
      </c>
    </row>
    <row r="243" spans="1:12">
      <c r="A243" s="1" t="s">
        <v>78</v>
      </c>
      <c r="B243" s="81" t="s">
        <v>370</v>
      </c>
      <c r="C243" s="95" t="s">
        <v>441</v>
      </c>
      <c r="D243" s="78" t="s">
        <v>440</v>
      </c>
      <c r="E243" s="131">
        <v>5600</v>
      </c>
      <c r="F243" s="130"/>
      <c r="G243" s="80">
        <f t="shared" si="102"/>
        <v>140000</v>
      </c>
      <c r="H243" s="82">
        <v>11000</v>
      </c>
      <c r="I243" s="103">
        <f t="shared" si="93"/>
        <v>1100</v>
      </c>
      <c r="J243" s="83">
        <f t="shared" si="99"/>
        <v>7.857142857142857E-2</v>
      </c>
      <c r="K243" s="83">
        <f t="shared" si="100"/>
        <v>12.727272727272727</v>
      </c>
      <c r="L243" s="45">
        <f t="shared" si="101"/>
        <v>6.0072727272727269</v>
      </c>
    </row>
    <row r="244" spans="1:12">
      <c r="A244" s="1" t="s">
        <v>78</v>
      </c>
      <c r="B244" s="81" t="s">
        <v>371</v>
      </c>
      <c r="C244" s="95" t="s">
        <v>441</v>
      </c>
      <c r="D244" s="78" t="s">
        <v>440</v>
      </c>
      <c r="E244" s="131">
        <v>11200</v>
      </c>
      <c r="F244" s="130"/>
      <c r="G244" s="80">
        <f t="shared" si="102"/>
        <v>280000</v>
      </c>
      <c r="H244" s="82">
        <v>22000</v>
      </c>
      <c r="I244" s="103">
        <f t="shared" si="93"/>
        <v>2200</v>
      </c>
      <c r="J244" s="83">
        <f t="shared" si="99"/>
        <v>7.857142857142857E-2</v>
      </c>
      <c r="K244" s="83">
        <f t="shared" si="100"/>
        <v>12.727272727272727</v>
      </c>
      <c r="L244" s="45">
        <f t="shared" si="101"/>
        <v>6.0072727272727269</v>
      </c>
    </row>
    <row r="245" spans="1:12">
      <c r="A245" s="1" t="s">
        <v>78</v>
      </c>
      <c r="B245" s="81" t="s">
        <v>372</v>
      </c>
      <c r="C245" s="95" t="s">
        <v>441</v>
      </c>
      <c r="D245" s="78" t="s">
        <v>440</v>
      </c>
      <c r="E245" s="131">
        <v>17000</v>
      </c>
      <c r="F245" s="130"/>
      <c r="G245" s="80">
        <f t="shared" si="102"/>
        <v>425000</v>
      </c>
      <c r="H245" s="82">
        <v>33000</v>
      </c>
      <c r="I245" s="103">
        <f t="shared" si="93"/>
        <v>3300</v>
      </c>
      <c r="J245" s="83">
        <f t="shared" si="99"/>
        <v>7.7647058823529416E-2</v>
      </c>
      <c r="K245" s="83">
        <f t="shared" si="100"/>
        <v>12.878787878787879</v>
      </c>
      <c r="L245" s="45">
        <f t="shared" si="101"/>
        <v>6.0787878787878782</v>
      </c>
    </row>
    <row r="246" spans="1:12">
      <c r="A246" s="1" t="s">
        <v>78</v>
      </c>
      <c r="B246" s="81" t="s">
        <v>373</v>
      </c>
      <c r="C246" s="95" t="s">
        <v>441</v>
      </c>
      <c r="D246" s="78" t="s">
        <v>440</v>
      </c>
      <c r="E246" s="131">
        <v>17000</v>
      </c>
      <c r="F246" s="130"/>
      <c r="G246" s="80">
        <f t="shared" si="102"/>
        <v>425000</v>
      </c>
      <c r="H246" s="82">
        <v>33000</v>
      </c>
      <c r="I246" s="103">
        <f t="shared" si="93"/>
        <v>3300</v>
      </c>
      <c r="J246" s="83">
        <f t="shared" si="99"/>
        <v>7.7647058823529416E-2</v>
      </c>
      <c r="K246" s="83">
        <f t="shared" si="100"/>
        <v>12.878787878787879</v>
      </c>
      <c r="L246" s="45">
        <f t="shared" si="101"/>
        <v>6.0787878787878782</v>
      </c>
    </row>
    <row r="247" spans="1:12">
      <c r="A247" s="1" t="s">
        <v>78</v>
      </c>
      <c r="B247" s="81" t="s">
        <v>374</v>
      </c>
      <c r="C247" s="95" t="s">
        <v>441</v>
      </c>
      <c r="D247" s="78" t="s">
        <v>440</v>
      </c>
      <c r="E247" s="131">
        <v>17000</v>
      </c>
      <c r="F247" s="130"/>
      <c r="G247" s="80">
        <f t="shared" si="102"/>
        <v>425000</v>
      </c>
      <c r="H247" s="82">
        <v>33000</v>
      </c>
      <c r="I247" s="103">
        <f t="shared" si="93"/>
        <v>3300</v>
      </c>
      <c r="J247" s="83">
        <f t="shared" si="99"/>
        <v>7.7647058823529416E-2</v>
      </c>
      <c r="K247" s="83">
        <f t="shared" si="100"/>
        <v>12.878787878787879</v>
      </c>
      <c r="L247" s="45">
        <f t="shared" si="101"/>
        <v>6.0787878787878782</v>
      </c>
    </row>
    <row r="248" spans="1:12">
      <c r="A248" s="1" t="s">
        <v>78</v>
      </c>
      <c r="B248" s="81" t="s">
        <v>377</v>
      </c>
      <c r="C248" s="95" t="s">
        <v>441</v>
      </c>
      <c r="D248" s="78" t="s">
        <v>440</v>
      </c>
      <c r="E248" s="131">
        <v>17000</v>
      </c>
      <c r="F248" s="130"/>
      <c r="G248" s="80">
        <f t="shared" si="102"/>
        <v>425000</v>
      </c>
      <c r="H248" s="82">
        <v>33000</v>
      </c>
      <c r="I248" s="103">
        <f t="shared" si="93"/>
        <v>3300</v>
      </c>
      <c r="J248" s="83">
        <f t="shared" si="99"/>
        <v>7.7647058823529416E-2</v>
      </c>
      <c r="K248" s="83">
        <f t="shared" si="100"/>
        <v>12.878787878787879</v>
      </c>
      <c r="L248" s="45">
        <f t="shared" si="101"/>
        <v>6.0787878787878782</v>
      </c>
    </row>
    <row r="249" spans="1:12">
      <c r="A249" s="1" t="s">
        <v>78</v>
      </c>
      <c r="B249" s="81" t="s">
        <v>375</v>
      </c>
      <c r="C249" s="95" t="s">
        <v>441</v>
      </c>
      <c r="D249" s="78" t="s">
        <v>440</v>
      </c>
      <c r="E249" s="131">
        <v>17000</v>
      </c>
      <c r="F249" s="130"/>
      <c r="G249" s="80">
        <f t="shared" si="102"/>
        <v>425000</v>
      </c>
      <c r="H249" s="82">
        <v>33000</v>
      </c>
      <c r="I249" s="103">
        <f t="shared" si="93"/>
        <v>3300</v>
      </c>
      <c r="J249" s="83">
        <f t="shared" si="99"/>
        <v>7.7647058823529416E-2</v>
      </c>
      <c r="K249" s="83">
        <f t="shared" si="100"/>
        <v>12.878787878787879</v>
      </c>
      <c r="L249" s="45">
        <f t="shared" si="101"/>
        <v>6.0787878787878782</v>
      </c>
    </row>
    <row r="250" spans="1:12">
      <c r="A250" s="1" t="s">
        <v>78</v>
      </c>
      <c r="B250" s="81" t="s">
        <v>376</v>
      </c>
      <c r="C250" s="95" t="s">
        <v>441</v>
      </c>
      <c r="D250" s="78" t="s">
        <v>440</v>
      </c>
      <c r="E250" s="131">
        <v>17000</v>
      </c>
      <c r="F250" s="130"/>
      <c r="G250" s="80">
        <f t="shared" si="102"/>
        <v>425000</v>
      </c>
      <c r="H250" s="82">
        <v>33000</v>
      </c>
      <c r="I250" s="103">
        <f t="shared" si="93"/>
        <v>3300</v>
      </c>
      <c r="J250" s="83">
        <f t="shared" si="99"/>
        <v>7.7647058823529416E-2</v>
      </c>
      <c r="K250" s="83">
        <f t="shared" si="100"/>
        <v>12.878787878787879</v>
      </c>
      <c r="L250" s="45">
        <f t="shared" si="101"/>
        <v>6.0787878787878782</v>
      </c>
    </row>
    <row r="251" spans="1:12">
      <c r="H251" s="13">
        <f>SUM(H241:H250)</f>
        <v>244200</v>
      </c>
      <c r="I251" s="13"/>
    </row>
    <row r="252" spans="1:12" s="55" customFormat="1">
      <c r="B252" s="56" t="s">
        <v>609</v>
      </c>
      <c r="C252" s="57"/>
      <c r="E252" s="118"/>
      <c r="F252" s="119"/>
      <c r="G252" s="21"/>
      <c r="L252" s="46"/>
    </row>
    <row r="253" spans="1:12">
      <c r="A253" s="1" t="s">
        <v>115</v>
      </c>
      <c r="B253" s="28" t="s">
        <v>447</v>
      </c>
      <c r="D253" s="164" t="s">
        <v>443</v>
      </c>
      <c r="E253" s="138"/>
      <c r="F253" s="120">
        <v>1000000</v>
      </c>
      <c r="G253" s="48">
        <f>F253</f>
        <v>1000000</v>
      </c>
      <c r="H253" s="49">
        <v>19800</v>
      </c>
      <c r="I253" s="100">
        <f t="shared" si="93"/>
        <v>1980</v>
      </c>
      <c r="J253" s="50">
        <f>H253/G253</f>
        <v>1.9800000000000002E-2</v>
      </c>
      <c r="K253" s="50">
        <f>G253/H253</f>
        <v>50.505050505050505</v>
      </c>
      <c r="L253" s="45">
        <f>K253/K$2</f>
        <v>23.838383838383837</v>
      </c>
    </row>
    <row r="254" spans="1:12">
      <c r="B254" s="1" t="s">
        <v>448</v>
      </c>
      <c r="D254" s="164"/>
      <c r="F254" s="117"/>
      <c r="G254" s="17"/>
      <c r="H254" s="9"/>
      <c r="I254" s="9"/>
      <c r="J254" s="6"/>
      <c r="K254" s="6"/>
    </row>
    <row r="255" spans="1:12">
      <c r="D255" s="164"/>
      <c r="F255" s="117"/>
      <c r="G255" s="17"/>
      <c r="H255" s="9"/>
      <c r="I255" s="9"/>
      <c r="J255" s="6"/>
      <c r="K255" s="6"/>
    </row>
    <row r="256" spans="1:12">
      <c r="D256" s="51"/>
    </row>
    <row r="257" spans="1:13">
      <c r="A257" s="1" t="s">
        <v>78</v>
      </c>
      <c r="B257" s="28" t="s">
        <v>444</v>
      </c>
      <c r="D257" s="164" t="s">
        <v>501</v>
      </c>
      <c r="E257" s="138"/>
      <c r="F257" s="120">
        <v>360000</v>
      </c>
      <c r="G257" s="48">
        <f>F257</f>
        <v>360000</v>
      </c>
      <c r="H257" s="49">
        <v>6600</v>
      </c>
      <c r="I257" s="100">
        <f t="shared" si="93"/>
        <v>660</v>
      </c>
      <c r="J257" s="50">
        <f>H257/G257</f>
        <v>1.8333333333333333E-2</v>
      </c>
      <c r="K257" s="50">
        <f>G257/H257</f>
        <v>54.545454545454547</v>
      </c>
      <c r="L257" s="45">
        <f>K257/K$2</f>
        <v>25.745454545454546</v>
      </c>
    </row>
    <row r="258" spans="1:13">
      <c r="B258" s="1" t="s">
        <v>446</v>
      </c>
      <c r="D258" s="164"/>
      <c r="E258" s="138"/>
    </row>
    <row r="259" spans="1:13">
      <c r="D259" s="164"/>
      <c r="E259" s="138"/>
    </row>
    <row r="260" spans="1:13" ht="13.5" customHeight="1">
      <c r="D260" s="164"/>
      <c r="E260" s="138"/>
    </row>
    <row r="261" spans="1:13">
      <c r="D261" s="51"/>
    </row>
    <row r="262" spans="1:13" ht="16.5" customHeight="1">
      <c r="A262" s="1" t="s">
        <v>78</v>
      </c>
      <c r="B262" s="28" t="s">
        <v>445</v>
      </c>
      <c r="D262" s="164" t="s">
        <v>442</v>
      </c>
      <c r="E262" s="138"/>
      <c r="F262" s="120">
        <v>400000</v>
      </c>
      <c r="G262" s="48">
        <f>F262</f>
        <v>400000</v>
      </c>
      <c r="H262" s="49">
        <v>6600</v>
      </c>
      <c r="I262" s="100">
        <f t="shared" ref="I262" si="103">H262/10</f>
        <v>660</v>
      </c>
      <c r="J262" s="50">
        <f>H262/G262</f>
        <v>1.6500000000000001E-2</v>
      </c>
      <c r="K262" s="50">
        <f>G262/H262</f>
        <v>60.606060606060609</v>
      </c>
      <c r="L262" s="45">
        <f>K262/K$2</f>
        <v>28.606060606060606</v>
      </c>
    </row>
    <row r="263" spans="1:13">
      <c r="B263" s="1" t="s">
        <v>446</v>
      </c>
      <c r="D263" s="164"/>
      <c r="E263" s="138"/>
    </row>
    <row r="264" spans="1:13">
      <c r="D264" s="164"/>
      <c r="E264" s="138"/>
    </row>
    <row r="265" spans="1:13">
      <c r="D265" s="164"/>
      <c r="E265" s="138"/>
    </row>
    <row r="267" spans="1:13" s="55" customFormat="1">
      <c r="B267" s="56" t="s">
        <v>106</v>
      </c>
      <c r="C267" s="57"/>
      <c r="E267" s="118"/>
      <c r="F267" s="119"/>
      <c r="G267" s="21"/>
      <c r="L267" s="46"/>
    </row>
    <row r="268" spans="1:13">
      <c r="B268" s="22" t="s">
        <v>245</v>
      </c>
      <c r="C268" s="10"/>
      <c r="D268" s="25"/>
      <c r="E268" s="139"/>
      <c r="F268" s="117"/>
      <c r="G268" s="17"/>
    </row>
    <row r="269" spans="1:13">
      <c r="A269" s="1" t="s">
        <v>74</v>
      </c>
      <c r="B269" s="165" t="s">
        <v>133</v>
      </c>
      <c r="C269" s="166" t="s">
        <v>154</v>
      </c>
      <c r="D269" s="176" t="s">
        <v>48</v>
      </c>
      <c r="E269" s="177">
        <v>80000</v>
      </c>
      <c r="F269" s="177"/>
      <c r="G269" s="174">
        <f t="shared" ref="G269:G288" si="104">E269</f>
        <v>80000</v>
      </c>
      <c r="H269" s="169">
        <v>5500</v>
      </c>
      <c r="I269" s="170">
        <f t="shared" ref="I269:I288" si="105">H269/10</f>
        <v>550</v>
      </c>
      <c r="J269" s="175">
        <f t="shared" ref="J269:J288" si="106">H269/G269</f>
        <v>6.8750000000000006E-2</v>
      </c>
      <c r="K269" s="175">
        <f t="shared" ref="K269:K288" si="107">G269/H269</f>
        <v>14.545454545454545</v>
      </c>
      <c r="L269" s="45">
        <f t="shared" ref="L269:L272" si="108">K269/K$2</f>
        <v>6.8654545454545453</v>
      </c>
      <c r="M269" s="1" t="s">
        <v>607</v>
      </c>
    </row>
    <row r="270" spans="1:13">
      <c r="A270" s="1" t="s">
        <v>74</v>
      </c>
      <c r="B270" s="78" t="s">
        <v>152</v>
      </c>
      <c r="C270" s="81" t="s">
        <v>172</v>
      </c>
      <c r="D270" s="96" t="s">
        <v>48</v>
      </c>
      <c r="E270" s="130">
        <v>160000</v>
      </c>
      <c r="F270" s="130"/>
      <c r="G270" s="80">
        <f t="shared" si="104"/>
        <v>160000</v>
      </c>
      <c r="H270" s="82">
        <v>11000</v>
      </c>
      <c r="I270" s="103">
        <f t="shared" si="105"/>
        <v>1100</v>
      </c>
      <c r="J270" s="83">
        <f t="shared" si="106"/>
        <v>6.8750000000000006E-2</v>
      </c>
      <c r="K270" s="83">
        <f t="shared" si="107"/>
        <v>14.545454545454545</v>
      </c>
      <c r="L270" s="45">
        <f t="shared" si="108"/>
        <v>6.8654545454545453</v>
      </c>
      <c r="M270" s="1" t="s">
        <v>607</v>
      </c>
    </row>
    <row r="271" spans="1:13">
      <c r="A271" s="1" t="s">
        <v>74</v>
      </c>
      <c r="B271" s="78" t="s">
        <v>151</v>
      </c>
      <c r="C271" s="81" t="s">
        <v>155</v>
      </c>
      <c r="D271" s="96" t="s">
        <v>48</v>
      </c>
      <c r="E271" s="130">
        <v>480000</v>
      </c>
      <c r="F271" s="130"/>
      <c r="G271" s="80">
        <f t="shared" si="104"/>
        <v>480000</v>
      </c>
      <c r="H271" s="82">
        <v>33000</v>
      </c>
      <c r="I271" s="103">
        <f t="shared" si="105"/>
        <v>3300</v>
      </c>
      <c r="J271" s="83">
        <f t="shared" si="106"/>
        <v>6.8750000000000006E-2</v>
      </c>
      <c r="K271" s="83">
        <f t="shared" si="107"/>
        <v>14.545454545454545</v>
      </c>
      <c r="L271" s="45">
        <f t="shared" si="108"/>
        <v>6.8654545454545453</v>
      </c>
      <c r="M271" s="1" t="s">
        <v>607</v>
      </c>
    </row>
    <row r="272" spans="1:13">
      <c r="A272" s="1" t="s">
        <v>74</v>
      </c>
      <c r="B272" s="78" t="s">
        <v>134</v>
      </c>
      <c r="C272" s="81" t="s">
        <v>156</v>
      </c>
      <c r="D272" s="96" t="s">
        <v>48</v>
      </c>
      <c r="E272" s="130">
        <v>800000</v>
      </c>
      <c r="F272" s="130"/>
      <c r="G272" s="80">
        <f t="shared" si="104"/>
        <v>800000</v>
      </c>
      <c r="H272" s="82">
        <v>55000</v>
      </c>
      <c r="I272" s="103">
        <f t="shared" si="105"/>
        <v>5500</v>
      </c>
      <c r="J272" s="83">
        <f t="shared" si="106"/>
        <v>6.8750000000000006E-2</v>
      </c>
      <c r="K272" s="83">
        <f t="shared" si="107"/>
        <v>14.545454545454545</v>
      </c>
      <c r="L272" s="45">
        <f t="shared" si="108"/>
        <v>6.8654545454545453</v>
      </c>
      <c r="M272" s="1" t="s">
        <v>607</v>
      </c>
    </row>
    <row r="273" spans="1:13">
      <c r="A273" s="1" t="s">
        <v>74</v>
      </c>
      <c r="B273" s="78" t="s">
        <v>135</v>
      </c>
      <c r="C273" s="81" t="s">
        <v>157</v>
      </c>
      <c r="D273" s="96" t="s">
        <v>48</v>
      </c>
      <c r="E273" s="130">
        <v>80000</v>
      </c>
      <c r="F273" s="130"/>
      <c r="G273" s="80">
        <f t="shared" si="104"/>
        <v>80000</v>
      </c>
      <c r="H273" s="82">
        <v>5500</v>
      </c>
      <c r="I273" s="103">
        <f t="shared" si="105"/>
        <v>550</v>
      </c>
      <c r="J273" s="83">
        <f t="shared" si="106"/>
        <v>6.8750000000000006E-2</v>
      </c>
      <c r="K273" s="83">
        <f t="shared" si="107"/>
        <v>14.545454545454545</v>
      </c>
      <c r="L273" s="45">
        <f t="shared" ref="L273:L276" si="109">K273/K$2</f>
        <v>6.8654545454545453</v>
      </c>
      <c r="M273" s="1" t="s">
        <v>607</v>
      </c>
    </row>
    <row r="274" spans="1:13">
      <c r="A274" s="1" t="s">
        <v>74</v>
      </c>
      <c r="B274" s="78" t="s">
        <v>136</v>
      </c>
      <c r="C274" s="81" t="s">
        <v>158</v>
      </c>
      <c r="D274" s="96" t="s">
        <v>48</v>
      </c>
      <c r="E274" s="130">
        <v>160000</v>
      </c>
      <c r="F274" s="130"/>
      <c r="G274" s="80">
        <f t="shared" si="104"/>
        <v>160000</v>
      </c>
      <c r="H274" s="82">
        <v>11000</v>
      </c>
      <c r="I274" s="103">
        <f t="shared" si="105"/>
        <v>1100</v>
      </c>
      <c r="J274" s="83">
        <f t="shared" si="106"/>
        <v>6.8750000000000006E-2</v>
      </c>
      <c r="K274" s="83">
        <f t="shared" si="107"/>
        <v>14.545454545454545</v>
      </c>
      <c r="L274" s="45">
        <f t="shared" si="109"/>
        <v>6.8654545454545453</v>
      </c>
      <c r="M274" s="1" t="s">
        <v>607</v>
      </c>
    </row>
    <row r="275" spans="1:13">
      <c r="A275" s="1" t="s">
        <v>74</v>
      </c>
      <c r="B275" s="78" t="s">
        <v>137</v>
      </c>
      <c r="C275" s="81" t="s">
        <v>159</v>
      </c>
      <c r="D275" s="96" t="s">
        <v>48</v>
      </c>
      <c r="E275" s="130">
        <v>480000</v>
      </c>
      <c r="F275" s="130"/>
      <c r="G275" s="80">
        <f t="shared" si="104"/>
        <v>480000</v>
      </c>
      <c r="H275" s="82">
        <v>33000</v>
      </c>
      <c r="I275" s="103">
        <f t="shared" si="105"/>
        <v>3300</v>
      </c>
      <c r="J275" s="83">
        <f t="shared" si="106"/>
        <v>6.8750000000000006E-2</v>
      </c>
      <c r="K275" s="83">
        <f t="shared" si="107"/>
        <v>14.545454545454545</v>
      </c>
      <c r="L275" s="45">
        <f t="shared" si="109"/>
        <v>6.8654545454545453</v>
      </c>
      <c r="M275" s="1" t="s">
        <v>607</v>
      </c>
    </row>
    <row r="276" spans="1:13">
      <c r="A276" s="1" t="s">
        <v>74</v>
      </c>
      <c r="B276" s="78" t="s">
        <v>138</v>
      </c>
      <c r="C276" s="81" t="s">
        <v>160</v>
      </c>
      <c r="D276" s="96" t="s">
        <v>48</v>
      </c>
      <c r="E276" s="130">
        <v>800000</v>
      </c>
      <c r="F276" s="130"/>
      <c r="G276" s="80">
        <f t="shared" si="104"/>
        <v>800000</v>
      </c>
      <c r="H276" s="82">
        <v>55000</v>
      </c>
      <c r="I276" s="103">
        <f t="shared" si="105"/>
        <v>5500</v>
      </c>
      <c r="J276" s="83">
        <f t="shared" si="106"/>
        <v>6.8750000000000006E-2</v>
      </c>
      <c r="K276" s="83">
        <f t="shared" si="107"/>
        <v>14.545454545454545</v>
      </c>
      <c r="L276" s="45">
        <f t="shared" si="109"/>
        <v>6.8654545454545453</v>
      </c>
      <c r="M276" s="1" t="s">
        <v>607</v>
      </c>
    </row>
    <row r="277" spans="1:13">
      <c r="A277" s="1" t="s">
        <v>74</v>
      </c>
      <c r="B277" s="78" t="s">
        <v>139</v>
      </c>
      <c r="C277" s="81" t="s">
        <v>161</v>
      </c>
      <c r="D277" s="96" t="s">
        <v>48</v>
      </c>
      <c r="E277" s="130">
        <v>1600000</v>
      </c>
      <c r="F277" s="130"/>
      <c r="G277" s="80">
        <f t="shared" si="104"/>
        <v>1600000</v>
      </c>
      <c r="H277" s="82">
        <v>110000</v>
      </c>
      <c r="I277" s="103">
        <f t="shared" si="105"/>
        <v>11000</v>
      </c>
      <c r="J277" s="83">
        <f t="shared" si="106"/>
        <v>6.8750000000000006E-2</v>
      </c>
      <c r="K277" s="83">
        <f t="shared" si="107"/>
        <v>14.545454545454545</v>
      </c>
      <c r="L277" s="45">
        <f>K277/K$2</f>
        <v>6.8654545454545453</v>
      </c>
      <c r="M277" s="1" t="s">
        <v>607</v>
      </c>
    </row>
    <row r="278" spans="1:13">
      <c r="A278" s="1" t="s">
        <v>74</v>
      </c>
      <c r="B278" s="78" t="s">
        <v>140</v>
      </c>
      <c r="C278" s="81" t="s">
        <v>173</v>
      </c>
      <c r="D278" s="96" t="s">
        <v>48</v>
      </c>
      <c r="E278" s="130">
        <v>160000</v>
      </c>
      <c r="F278" s="130"/>
      <c r="G278" s="80">
        <f t="shared" si="104"/>
        <v>160000</v>
      </c>
      <c r="H278" s="82">
        <v>11000</v>
      </c>
      <c r="I278" s="103">
        <f t="shared" si="105"/>
        <v>1100</v>
      </c>
      <c r="J278" s="83">
        <f t="shared" si="106"/>
        <v>6.8750000000000006E-2</v>
      </c>
      <c r="K278" s="83">
        <f t="shared" si="107"/>
        <v>14.545454545454545</v>
      </c>
      <c r="L278" s="45">
        <f t="shared" ref="L278:L280" si="110">K278/K$2</f>
        <v>6.8654545454545453</v>
      </c>
      <c r="M278" s="1" t="s">
        <v>607</v>
      </c>
    </row>
    <row r="279" spans="1:13">
      <c r="A279" s="1" t="s">
        <v>74</v>
      </c>
      <c r="B279" s="78" t="s">
        <v>141</v>
      </c>
      <c r="C279" s="81" t="s">
        <v>162</v>
      </c>
      <c r="D279" s="96" t="s">
        <v>48</v>
      </c>
      <c r="E279" s="130">
        <v>480000</v>
      </c>
      <c r="F279" s="130"/>
      <c r="G279" s="80">
        <f t="shared" si="104"/>
        <v>480000</v>
      </c>
      <c r="H279" s="82">
        <v>33000</v>
      </c>
      <c r="I279" s="103">
        <f t="shared" si="105"/>
        <v>3300</v>
      </c>
      <c r="J279" s="83">
        <f t="shared" si="106"/>
        <v>6.8750000000000006E-2</v>
      </c>
      <c r="K279" s="83">
        <f t="shared" si="107"/>
        <v>14.545454545454545</v>
      </c>
      <c r="L279" s="45">
        <f t="shared" si="110"/>
        <v>6.8654545454545453</v>
      </c>
      <c r="M279" s="1" t="s">
        <v>607</v>
      </c>
    </row>
    <row r="280" spans="1:13">
      <c r="A280" s="1" t="s">
        <v>74</v>
      </c>
      <c r="B280" s="78" t="s">
        <v>142</v>
      </c>
      <c r="C280" s="81" t="s">
        <v>163</v>
      </c>
      <c r="D280" s="96" t="s">
        <v>48</v>
      </c>
      <c r="E280" s="130">
        <v>800000</v>
      </c>
      <c r="F280" s="130"/>
      <c r="G280" s="80">
        <f t="shared" si="104"/>
        <v>800000</v>
      </c>
      <c r="H280" s="82">
        <v>55000</v>
      </c>
      <c r="I280" s="103">
        <f t="shared" si="105"/>
        <v>5500</v>
      </c>
      <c r="J280" s="83">
        <f t="shared" si="106"/>
        <v>6.8750000000000006E-2</v>
      </c>
      <c r="K280" s="83">
        <f t="shared" si="107"/>
        <v>14.545454545454545</v>
      </c>
      <c r="L280" s="45">
        <f t="shared" si="110"/>
        <v>6.8654545454545453</v>
      </c>
      <c r="M280" s="1" t="s">
        <v>607</v>
      </c>
    </row>
    <row r="281" spans="1:13">
      <c r="A281" s="1" t="s">
        <v>74</v>
      </c>
      <c r="B281" s="78" t="s">
        <v>143</v>
      </c>
      <c r="C281" s="81" t="s">
        <v>164</v>
      </c>
      <c r="D281" s="96" t="s">
        <v>48</v>
      </c>
      <c r="E281" s="130">
        <v>1600000</v>
      </c>
      <c r="F281" s="130"/>
      <c r="G281" s="80">
        <f t="shared" si="104"/>
        <v>1600000</v>
      </c>
      <c r="H281" s="82">
        <v>110000</v>
      </c>
      <c r="I281" s="103">
        <f t="shared" si="105"/>
        <v>11000</v>
      </c>
      <c r="J281" s="83">
        <f t="shared" si="106"/>
        <v>6.8750000000000006E-2</v>
      </c>
      <c r="K281" s="83">
        <f t="shared" si="107"/>
        <v>14.545454545454545</v>
      </c>
      <c r="L281" s="45">
        <f>K281/K$2</f>
        <v>6.8654545454545453</v>
      </c>
      <c r="M281" s="1" t="s">
        <v>607</v>
      </c>
    </row>
    <row r="282" spans="1:13">
      <c r="A282" s="1" t="s">
        <v>74</v>
      </c>
      <c r="B282" s="78" t="s">
        <v>144</v>
      </c>
      <c r="C282" s="81" t="s">
        <v>165</v>
      </c>
      <c r="D282" s="96" t="s">
        <v>48</v>
      </c>
      <c r="E282" s="130">
        <v>160000</v>
      </c>
      <c r="F282" s="130"/>
      <c r="G282" s="80">
        <f t="shared" si="104"/>
        <v>160000</v>
      </c>
      <c r="H282" s="82">
        <v>11000</v>
      </c>
      <c r="I282" s="103">
        <f t="shared" si="105"/>
        <v>1100</v>
      </c>
      <c r="J282" s="83">
        <f t="shared" si="106"/>
        <v>6.8750000000000006E-2</v>
      </c>
      <c r="K282" s="83">
        <f t="shared" si="107"/>
        <v>14.545454545454545</v>
      </c>
      <c r="L282" s="45">
        <f t="shared" ref="L282:L284" si="111">K282/K$2</f>
        <v>6.8654545454545453</v>
      </c>
      <c r="M282" s="1" t="s">
        <v>607</v>
      </c>
    </row>
    <row r="283" spans="1:13">
      <c r="A283" s="1" t="s">
        <v>74</v>
      </c>
      <c r="B283" s="78" t="s">
        <v>145</v>
      </c>
      <c r="C283" s="81" t="s">
        <v>166</v>
      </c>
      <c r="D283" s="96" t="s">
        <v>48</v>
      </c>
      <c r="E283" s="130">
        <v>480000</v>
      </c>
      <c r="F283" s="130"/>
      <c r="G283" s="80">
        <f t="shared" si="104"/>
        <v>480000</v>
      </c>
      <c r="H283" s="82">
        <v>33000</v>
      </c>
      <c r="I283" s="103">
        <f t="shared" si="105"/>
        <v>3300</v>
      </c>
      <c r="J283" s="83">
        <f t="shared" si="106"/>
        <v>6.8750000000000006E-2</v>
      </c>
      <c r="K283" s="83">
        <f t="shared" si="107"/>
        <v>14.545454545454545</v>
      </c>
      <c r="L283" s="45">
        <f t="shared" si="111"/>
        <v>6.8654545454545453</v>
      </c>
      <c r="M283" s="1" t="s">
        <v>607</v>
      </c>
    </row>
    <row r="284" spans="1:13">
      <c r="A284" s="1" t="s">
        <v>74</v>
      </c>
      <c r="B284" s="78" t="s">
        <v>146</v>
      </c>
      <c r="C284" s="81" t="s">
        <v>167</v>
      </c>
      <c r="D284" s="96" t="s">
        <v>48</v>
      </c>
      <c r="E284" s="130">
        <v>800000</v>
      </c>
      <c r="F284" s="130"/>
      <c r="G284" s="80">
        <f t="shared" si="104"/>
        <v>800000</v>
      </c>
      <c r="H284" s="82">
        <v>55000</v>
      </c>
      <c r="I284" s="103">
        <f t="shared" si="105"/>
        <v>5500</v>
      </c>
      <c r="J284" s="83">
        <f t="shared" si="106"/>
        <v>6.8750000000000006E-2</v>
      </c>
      <c r="K284" s="83">
        <f t="shared" si="107"/>
        <v>14.545454545454545</v>
      </c>
      <c r="L284" s="45">
        <f t="shared" si="111"/>
        <v>6.8654545454545453</v>
      </c>
      <c r="M284" s="1" t="s">
        <v>607</v>
      </c>
    </row>
    <row r="285" spans="1:13">
      <c r="A285" s="1" t="s">
        <v>74</v>
      </c>
      <c r="B285" s="78" t="s">
        <v>147</v>
      </c>
      <c r="C285" s="81" t="s">
        <v>168</v>
      </c>
      <c r="D285" s="96" t="s">
        <v>48</v>
      </c>
      <c r="E285" s="130">
        <v>1600000</v>
      </c>
      <c r="F285" s="130"/>
      <c r="G285" s="80">
        <f t="shared" si="104"/>
        <v>1600000</v>
      </c>
      <c r="H285" s="82">
        <v>110000</v>
      </c>
      <c r="I285" s="103">
        <f t="shared" si="105"/>
        <v>11000</v>
      </c>
      <c r="J285" s="83">
        <f t="shared" si="106"/>
        <v>6.8750000000000006E-2</v>
      </c>
      <c r="K285" s="83">
        <f t="shared" si="107"/>
        <v>14.545454545454545</v>
      </c>
      <c r="L285" s="45">
        <f>K285/K$2</f>
        <v>6.8654545454545453</v>
      </c>
      <c r="M285" s="1" t="s">
        <v>607</v>
      </c>
    </row>
    <row r="286" spans="1:13">
      <c r="A286" s="1" t="s">
        <v>74</v>
      </c>
      <c r="B286" s="78" t="s">
        <v>148</v>
      </c>
      <c r="C286" s="81" t="s">
        <v>169</v>
      </c>
      <c r="D286" s="96" t="s">
        <v>48</v>
      </c>
      <c r="E286" s="130">
        <v>160000</v>
      </c>
      <c r="F286" s="130"/>
      <c r="G286" s="80">
        <f t="shared" si="104"/>
        <v>160000</v>
      </c>
      <c r="H286" s="82">
        <v>11000</v>
      </c>
      <c r="I286" s="103">
        <f t="shared" si="105"/>
        <v>1100</v>
      </c>
      <c r="J286" s="83">
        <f t="shared" si="106"/>
        <v>6.8750000000000006E-2</v>
      </c>
      <c r="K286" s="83">
        <f t="shared" si="107"/>
        <v>14.545454545454545</v>
      </c>
      <c r="L286" s="45">
        <f t="shared" ref="L286:L288" si="112">K286/K$2</f>
        <v>6.8654545454545453</v>
      </c>
      <c r="M286" s="1" t="s">
        <v>607</v>
      </c>
    </row>
    <row r="287" spans="1:13">
      <c r="A287" s="1" t="s">
        <v>74</v>
      </c>
      <c r="B287" s="78" t="s">
        <v>149</v>
      </c>
      <c r="C287" s="81" t="s">
        <v>170</v>
      </c>
      <c r="D287" s="96" t="s">
        <v>48</v>
      </c>
      <c r="E287" s="130">
        <v>480000</v>
      </c>
      <c r="F287" s="130"/>
      <c r="G287" s="80">
        <f t="shared" si="104"/>
        <v>480000</v>
      </c>
      <c r="H287" s="82">
        <v>33000</v>
      </c>
      <c r="I287" s="103">
        <f t="shared" si="105"/>
        <v>3300</v>
      </c>
      <c r="J287" s="83">
        <f t="shared" si="106"/>
        <v>6.8750000000000006E-2</v>
      </c>
      <c r="K287" s="83">
        <f t="shared" si="107"/>
        <v>14.545454545454545</v>
      </c>
      <c r="L287" s="45">
        <f t="shared" si="112"/>
        <v>6.8654545454545453</v>
      </c>
      <c r="M287" s="1" t="s">
        <v>607</v>
      </c>
    </row>
    <row r="288" spans="1:13">
      <c r="A288" s="1" t="s">
        <v>74</v>
      </c>
      <c r="B288" s="78" t="s">
        <v>150</v>
      </c>
      <c r="C288" s="81" t="s">
        <v>171</v>
      </c>
      <c r="D288" s="96" t="s">
        <v>48</v>
      </c>
      <c r="E288" s="130">
        <v>800000</v>
      </c>
      <c r="F288" s="130"/>
      <c r="G288" s="80">
        <f t="shared" si="104"/>
        <v>800000</v>
      </c>
      <c r="H288" s="82">
        <v>55000</v>
      </c>
      <c r="I288" s="103">
        <f t="shared" si="105"/>
        <v>5500</v>
      </c>
      <c r="J288" s="83">
        <f t="shared" si="106"/>
        <v>6.8750000000000006E-2</v>
      </c>
      <c r="K288" s="83">
        <f t="shared" si="107"/>
        <v>14.545454545454545</v>
      </c>
      <c r="L288" s="45">
        <f t="shared" si="112"/>
        <v>6.8654545454545453</v>
      </c>
      <c r="M288" s="1" t="s">
        <v>607</v>
      </c>
    </row>
    <row r="290" spans="1:13">
      <c r="B290" s="22" t="s">
        <v>246</v>
      </c>
      <c r="D290" s="25"/>
      <c r="E290" s="139"/>
    </row>
    <row r="291" spans="1:13">
      <c r="A291" s="1" t="s">
        <v>74</v>
      </c>
      <c r="B291" s="165" t="s">
        <v>174</v>
      </c>
      <c r="C291" s="166" t="s">
        <v>320</v>
      </c>
      <c r="D291" s="173" t="s">
        <v>516</v>
      </c>
      <c r="E291" s="167">
        <v>4800</v>
      </c>
      <c r="F291" s="167">
        <v>190</v>
      </c>
      <c r="G291" s="174">
        <f>F291*100+E291</f>
        <v>23800</v>
      </c>
      <c r="H291" s="169">
        <v>1100</v>
      </c>
      <c r="I291" s="170">
        <f t="shared" ref="I291:I307" si="113">H291/10</f>
        <v>110</v>
      </c>
      <c r="J291" s="175">
        <f t="shared" ref="J291:J298" si="114">H291/G291</f>
        <v>4.6218487394957986E-2</v>
      </c>
      <c r="K291" s="175">
        <f t="shared" ref="K291:K298" si="115">G291/H291</f>
        <v>21.636363636363637</v>
      </c>
      <c r="L291" s="45">
        <f t="shared" ref="L291:L296" si="116">K291/K$2</f>
        <v>10.212363636363635</v>
      </c>
      <c r="M291" s="1" t="s">
        <v>607</v>
      </c>
    </row>
    <row r="292" spans="1:13">
      <c r="A292" s="1" t="s">
        <v>74</v>
      </c>
      <c r="B292" s="28" t="s">
        <v>175</v>
      </c>
      <c r="C292" s="44" t="s">
        <v>321</v>
      </c>
      <c r="D292" s="69" t="s">
        <v>516</v>
      </c>
      <c r="E292" s="148">
        <v>14000</v>
      </c>
      <c r="F292" s="129">
        <v>580</v>
      </c>
      <c r="G292" s="48">
        <f t="shared" ref="G292:G298" si="117">F292*100+E292</f>
        <v>72000</v>
      </c>
      <c r="H292" s="49">
        <v>3300</v>
      </c>
      <c r="I292" s="100">
        <f t="shared" si="113"/>
        <v>330</v>
      </c>
      <c r="J292" s="50">
        <f t="shared" si="114"/>
        <v>4.583333333333333E-2</v>
      </c>
      <c r="K292" s="50">
        <f t="shared" si="115"/>
        <v>21.818181818181817</v>
      </c>
      <c r="L292" s="45">
        <f t="shared" si="116"/>
        <v>10.298181818181817</v>
      </c>
      <c r="M292" s="1" t="s">
        <v>607</v>
      </c>
    </row>
    <row r="293" spans="1:13">
      <c r="A293" s="1" t="s">
        <v>74</v>
      </c>
      <c r="B293" s="28" t="s">
        <v>176</v>
      </c>
      <c r="C293" s="44" t="s">
        <v>322</v>
      </c>
      <c r="D293" s="69" t="s">
        <v>516</v>
      </c>
      <c r="E293" s="148">
        <v>24000</v>
      </c>
      <c r="F293" s="129">
        <v>960</v>
      </c>
      <c r="G293" s="48">
        <f t="shared" si="117"/>
        <v>120000</v>
      </c>
      <c r="H293" s="49">
        <v>5500</v>
      </c>
      <c r="I293" s="100">
        <f t="shared" si="113"/>
        <v>550</v>
      </c>
      <c r="J293" s="50">
        <f t="shared" si="114"/>
        <v>4.583333333333333E-2</v>
      </c>
      <c r="K293" s="50">
        <f t="shared" si="115"/>
        <v>21.818181818181817</v>
      </c>
      <c r="L293" s="45">
        <f t="shared" si="116"/>
        <v>10.298181818181817</v>
      </c>
      <c r="M293" s="1" t="s">
        <v>607</v>
      </c>
    </row>
    <row r="294" spans="1:13">
      <c r="A294" s="1" t="s">
        <v>74</v>
      </c>
      <c r="B294" s="28" t="s">
        <v>177</v>
      </c>
      <c r="C294" s="44" t="s">
        <v>323</v>
      </c>
      <c r="D294" s="69" t="s">
        <v>516</v>
      </c>
      <c r="E294" s="148">
        <v>41000</v>
      </c>
      <c r="F294" s="129">
        <v>2000</v>
      </c>
      <c r="G294" s="48">
        <f t="shared" si="117"/>
        <v>241000</v>
      </c>
      <c r="H294" s="49">
        <v>11000</v>
      </c>
      <c r="I294" s="100">
        <f t="shared" si="113"/>
        <v>1100</v>
      </c>
      <c r="J294" s="50">
        <f t="shared" si="114"/>
        <v>4.5643153526970952E-2</v>
      </c>
      <c r="K294" s="50">
        <f t="shared" si="115"/>
        <v>21.90909090909091</v>
      </c>
      <c r="L294" s="45">
        <f t="shared" si="116"/>
        <v>10.341090909090909</v>
      </c>
      <c r="M294" s="1" t="s">
        <v>607</v>
      </c>
    </row>
    <row r="295" spans="1:13">
      <c r="A295" s="1" t="s">
        <v>74</v>
      </c>
      <c r="B295" s="28" t="s">
        <v>178</v>
      </c>
      <c r="C295" s="44" t="s">
        <v>324</v>
      </c>
      <c r="D295" s="69" t="s">
        <v>516</v>
      </c>
      <c r="E295" s="148">
        <v>140000</v>
      </c>
      <c r="F295" s="129">
        <v>5800</v>
      </c>
      <c r="G295" s="48">
        <f t="shared" si="117"/>
        <v>720000</v>
      </c>
      <c r="H295" s="49">
        <v>33000</v>
      </c>
      <c r="I295" s="100">
        <f t="shared" si="113"/>
        <v>3300</v>
      </c>
      <c r="J295" s="50">
        <f t="shared" si="114"/>
        <v>4.583333333333333E-2</v>
      </c>
      <c r="K295" s="50">
        <f t="shared" si="115"/>
        <v>21.818181818181817</v>
      </c>
      <c r="L295" s="45">
        <f t="shared" si="116"/>
        <v>10.298181818181817</v>
      </c>
      <c r="M295" s="1" t="s">
        <v>607</v>
      </c>
    </row>
    <row r="296" spans="1:13">
      <c r="A296" s="1" t="s">
        <v>74</v>
      </c>
      <c r="B296" s="28" t="s">
        <v>179</v>
      </c>
      <c r="C296" s="44" t="s">
        <v>325</v>
      </c>
      <c r="D296" s="69" t="s">
        <v>516</v>
      </c>
      <c r="E296" s="148">
        <v>240000</v>
      </c>
      <c r="F296" s="129">
        <v>9600</v>
      </c>
      <c r="G296" s="48">
        <f t="shared" si="117"/>
        <v>1200000</v>
      </c>
      <c r="H296" s="49">
        <v>55000</v>
      </c>
      <c r="I296" s="100">
        <f t="shared" si="113"/>
        <v>5500</v>
      </c>
      <c r="J296" s="50">
        <f t="shared" si="114"/>
        <v>4.583333333333333E-2</v>
      </c>
      <c r="K296" s="50">
        <f t="shared" si="115"/>
        <v>21.818181818181817</v>
      </c>
      <c r="L296" s="45">
        <f t="shared" si="116"/>
        <v>10.298181818181817</v>
      </c>
      <c r="M296" s="1" t="s">
        <v>607</v>
      </c>
    </row>
    <row r="297" spans="1:13">
      <c r="A297" s="1" t="s">
        <v>74</v>
      </c>
      <c r="B297" s="28" t="s">
        <v>180</v>
      </c>
      <c r="C297" s="44" t="s">
        <v>326</v>
      </c>
      <c r="D297" s="69" t="s">
        <v>516</v>
      </c>
      <c r="E297" s="148">
        <v>240000</v>
      </c>
      <c r="F297" s="129">
        <v>9600</v>
      </c>
      <c r="G297" s="48">
        <f t="shared" si="117"/>
        <v>1200000</v>
      </c>
      <c r="H297" s="49">
        <v>55000</v>
      </c>
      <c r="I297" s="100">
        <f t="shared" si="113"/>
        <v>5500</v>
      </c>
      <c r="J297" s="50">
        <f t="shared" si="114"/>
        <v>4.583333333333333E-2</v>
      </c>
      <c r="K297" s="50">
        <f t="shared" si="115"/>
        <v>21.818181818181817</v>
      </c>
      <c r="L297" s="45">
        <f t="shared" ref="L297:L298" si="118">K297/K$2</f>
        <v>10.298181818181817</v>
      </c>
      <c r="M297" s="1" t="s">
        <v>607</v>
      </c>
    </row>
    <row r="298" spans="1:13">
      <c r="A298" s="1" t="s">
        <v>74</v>
      </c>
      <c r="B298" s="28" t="s">
        <v>181</v>
      </c>
      <c r="C298" s="44" t="s">
        <v>327</v>
      </c>
      <c r="D298" s="69" t="s">
        <v>516</v>
      </c>
      <c r="E298" s="148">
        <v>400000</v>
      </c>
      <c r="F298" s="129">
        <v>20000</v>
      </c>
      <c r="G298" s="48">
        <f t="shared" si="117"/>
        <v>2400000</v>
      </c>
      <c r="H298" s="49">
        <v>110000</v>
      </c>
      <c r="I298" s="100">
        <f t="shared" si="113"/>
        <v>11000</v>
      </c>
      <c r="J298" s="50">
        <f t="shared" si="114"/>
        <v>4.583333333333333E-2</v>
      </c>
      <c r="K298" s="50">
        <f t="shared" si="115"/>
        <v>21.818181818181817</v>
      </c>
      <c r="L298" s="45">
        <f t="shared" si="118"/>
        <v>10.298181818181817</v>
      </c>
      <c r="M298" s="1" t="s">
        <v>607</v>
      </c>
    </row>
    <row r="299" spans="1:13">
      <c r="D299" s="26"/>
      <c r="E299" s="140"/>
      <c r="F299" s="141">
        <f>SUM(F291:F298)</f>
        <v>48730</v>
      </c>
      <c r="G299" s="53">
        <f>SUM(G291:G298)</f>
        <v>5976800</v>
      </c>
      <c r="H299" s="52">
        <f>SUM(H291:H298)</f>
        <v>273900</v>
      </c>
      <c r="I299" s="52"/>
      <c r="J299" s="25"/>
      <c r="K299" s="25"/>
      <c r="L299" s="89"/>
    </row>
    <row r="300" spans="1:13">
      <c r="A300" s="1" t="s">
        <v>74</v>
      </c>
      <c r="B300" s="165" t="s">
        <v>493</v>
      </c>
      <c r="C300" s="166" t="s">
        <v>320</v>
      </c>
      <c r="D300" s="173" t="s">
        <v>520</v>
      </c>
      <c r="E300" s="167">
        <v>4800</v>
      </c>
      <c r="F300" s="167">
        <v>190</v>
      </c>
      <c r="G300" s="174">
        <f>F300*100+E300</f>
        <v>23800</v>
      </c>
      <c r="H300" s="169">
        <v>1100</v>
      </c>
      <c r="I300" s="170">
        <f t="shared" si="113"/>
        <v>110</v>
      </c>
      <c r="J300" s="175">
        <f t="shared" ref="J300:J307" si="119">H300/G300</f>
        <v>4.6218487394957986E-2</v>
      </c>
      <c r="K300" s="175">
        <f t="shared" ref="K300:K307" si="120">G300/H300</f>
        <v>21.636363636363637</v>
      </c>
      <c r="L300" s="45">
        <f t="shared" ref="L300:L305" si="121">K300/K$2</f>
        <v>10.212363636363635</v>
      </c>
      <c r="M300" s="1" t="s">
        <v>607</v>
      </c>
    </row>
    <row r="301" spans="1:13">
      <c r="A301" s="1" t="s">
        <v>74</v>
      </c>
      <c r="B301" s="28" t="s">
        <v>494</v>
      </c>
      <c r="C301" s="44" t="s">
        <v>321</v>
      </c>
      <c r="D301" s="69" t="s">
        <v>520</v>
      </c>
      <c r="E301" s="148">
        <v>14000</v>
      </c>
      <c r="F301" s="129">
        <v>580</v>
      </c>
      <c r="G301" s="48">
        <f t="shared" ref="G301:G307" si="122">F301*100+E301</f>
        <v>72000</v>
      </c>
      <c r="H301" s="49">
        <v>3300</v>
      </c>
      <c r="I301" s="100">
        <f t="shared" si="113"/>
        <v>330</v>
      </c>
      <c r="J301" s="50">
        <f t="shared" si="119"/>
        <v>4.583333333333333E-2</v>
      </c>
      <c r="K301" s="50">
        <f t="shared" si="120"/>
        <v>21.818181818181817</v>
      </c>
      <c r="L301" s="45">
        <f t="shared" si="121"/>
        <v>10.298181818181817</v>
      </c>
      <c r="M301" s="1" t="s">
        <v>607</v>
      </c>
    </row>
    <row r="302" spans="1:13">
      <c r="A302" s="1" t="s">
        <v>74</v>
      </c>
      <c r="B302" s="28" t="s">
        <v>495</v>
      </c>
      <c r="C302" s="44" t="s">
        <v>322</v>
      </c>
      <c r="D302" s="69" t="s">
        <v>520</v>
      </c>
      <c r="E302" s="148">
        <v>24000</v>
      </c>
      <c r="F302" s="129">
        <v>960</v>
      </c>
      <c r="G302" s="48">
        <f t="shared" si="122"/>
        <v>120000</v>
      </c>
      <c r="H302" s="49">
        <v>5500</v>
      </c>
      <c r="I302" s="100">
        <f t="shared" si="113"/>
        <v>550</v>
      </c>
      <c r="J302" s="50">
        <f t="shared" si="119"/>
        <v>4.583333333333333E-2</v>
      </c>
      <c r="K302" s="50">
        <f t="shared" si="120"/>
        <v>21.818181818181817</v>
      </c>
      <c r="L302" s="45">
        <f t="shared" si="121"/>
        <v>10.298181818181817</v>
      </c>
      <c r="M302" s="1" t="s">
        <v>607</v>
      </c>
    </row>
    <row r="303" spans="1:13">
      <c r="A303" s="1" t="s">
        <v>74</v>
      </c>
      <c r="B303" s="28" t="s">
        <v>496</v>
      </c>
      <c r="C303" s="44" t="s">
        <v>323</v>
      </c>
      <c r="D303" s="69" t="s">
        <v>520</v>
      </c>
      <c r="E303" s="148">
        <v>41000</v>
      </c>
      <c r="F303" s="129">
        <v>2000</v>
      </c>
      <c r="G303" s="48">
        <f t="shared" si="122"/>
        <v>241000</v>
      </c>
      <c r="H303" s="49">
        <v>11000</v>
      </c>
      <c r="I303" s="100">
        <f t="shared" si="113"/>
        <v>1100</v>
      </c>
      <c r="J303" s="50">
        <f t="shared" si="119"/>
        <v>4.5643153526970952E-2</v>
      </c>
      <c r="K303" s="50">
        <f t="shared" si="120"/>
        <v>21.90909090909091</v>
      </c>
      <c r="L303" s="45">
        <f t="shared" si="121"/>
        <v>10.341090909090909</v>
      </c>
      <c r="M303" s="1" t="s">
        <v>607</v>
      </c>
    </row>
    <row r="304" spans="1:13">
      <c r="A304" s="1" t="s">
        <v>74</v>
      </c>
      <c r="B304" s="28" t="s">
        <v>497</v>
      </c>
      <c r="C304" s="44" t="s">
        <v>324</v>
      </c>
      <c r="D304" s="69" t="s">
        <v>520</v>
      </c>
      <c r="E304" s="148">
        <v>140000</v>
      </c>
      <c r="F304" s="129">
        <v>5800</v>
      </c>
      <c r="G304" s="48">
        <f t="shared" si="122"/>
        <v>720000</v>
      </c>
      <c r="H304" s="49">
        <v>33000</v>
      </c>
      <c r="I304" s="100">
        <f t="shared" si="113"/>
        <v>3300</v>
      </c>
      <c r="J304" s="50">
        <f t="shared" si="119"/>
        <v>4.583333333333333E-2</v>
      </c>
      <c r="K304" s="50">
        <f t="shared" si="120"/>
        <v>21.818181818181817</v>
      </c>
      <c r="L304" s="45">
        <f t="shared" si="121"/>
        <v>10.298181818181817</v>
      </c>
      <c r="M304" s="1" t="s">
        <v>607</v>
      </c>
    </row>
    <row r="305" spans="1:13">
      <c r="A305" s="1" t="s">
        <v>74</v>
      </c>
      <c r="B305" s="28" t="s">
        <v>498</v>
      </c>
      <c r="C305" s="44" t="s">
        <v>325</v>
      </c>
      <c r="D305" s="69" t="s">
        <v>520</v>
      </c>
      <c r="E305" s="148">
        <v>240000</v>
      </c>
      <c r="F305" s="129">
        <v>9600</v>
      </c>
      <c r="G305" s="48">
        <f t="shared" si="122"/>
        <v>1200000</v>
      </c>
      <c r="H305" s="49">
        <v>55000</v>
      </c>
      <c r="I305" s="100">
        <f t="shared" si="113"/>
        <v>5500</v>
      </c>
      <c r="J305" s="50">
        <f t="shared" si="119"/>
        <v>4.583333333333333E-2</v>
      </c>
      <c r="K305" s="50">
        <f t="shared" si="120"/>
        <v>21.818181818181817</v>
      </c>
      <c r="L305" s="45">
        <f t="shared" si="121"/>
        <v>10.298181818181817</v>
      </c>
      <c r="M305" s="1" t="s">
        <v>607</v>
      </c>
    </row>
    <row r="306" spans="1:13">
      <c r="A306" s="1" t="s">
        <v>74</v>
      </c>
      <c r="B306" s="28" t="s">
        <v>499</v>
      </c>
      <c r="C306" s="44" t="s">
        <v>326</v>
      </c>
      <c r="D306" s="69" t="s">
        <v>520</v>
      </c>
      <c r="E306" s="148">
        <v>240000</v>
      </c>
      <c r="F306" s="129">
        <v>9600</v>
      </c>
      <c r="G306" s="48">
        <f t="shared" si="122"/>
        <v>1200000</v>
      </c>
      <c r="H306" s="49">
        <v>55000</v>
      </c>
      <c r="I306" s="100">
        <f t="shared" si="113"/>
        <v>5500</v>
      </c>
      <c r="J306" s="50">
        <f t="shared" si="119"/>
        <v>4.583333333333333E-2</v>
      </c>
      <c r="K306" s="50">
        <f t="shared" si="120"/>
        <v>21.818181818181817</v>
      </c>
      <c r="L306" s="45">
        <f t="shared" ref="L306:L307" si="123">K306/K$2</f>
        <v>10.298181818181817</v>
      </c>
      <c r="M306" s="1" t="s">
        <v>607</v>
      </c>
    </row>
    <row r="307" spans="1:13">
      <c r="A307" s="1" t="s">
        <v>74</v>
      </c>
      <c r="B307" s="28" t="s">
        <v>500</v>
      </c>
      <c r="C307" s="44" t="s">
        <v>327</v>
      </c>
      <c r="D307" s="69" t="s">
        <v>520</v>
      </c>
      <c r="E307" s="148">
        <v>400000</v>
      </c>
      <c r="F307" s="129">
        <v>20000</v>
      </c>
      <c r="G307" s="48">
        <f t="shared" si="122"/>
        <v>2400000</v>
      </c>
      <c r="H307" s="49">
        <v>110000</v>
      </c>
      <c r="I307" s="100">
        <f t="shared" si="113"/>
        <v>11000</v>
      </c>
      <c r="J307" s="50">
        <f t="shared" si="119"/>
        <v>4.583333333333333E-2</v>
      </c>
      <c r="K307" s="50">
        <f t="shared" si="120"/>
        <v>21.818181818181817</v>
      </c>
      <c r="L307" s="45">
        <f t="shared" si="123"/>
        <v>10.298181818181817</v>
      </c>
      <c r="M307" s="1" t="s">
        <v>607</v>
      </c>
    </row>
    <row r="308" spans="1:13">
      <c r="D308" s="8"/>
      <c r="E308" s="67"/>
      <c r="F308" s="141">
        <f>SUM(F300:F307)</f>
        <v>48730</v>
      </c>
      <c r="G308" s="53">
        <f>SUM(G300:G307)</f>
        <v>5976800</v>
      </c>
      <c r="H308" s="52">
        <f>SUM(H300:H307)</f>
        <v>273900</v>
      </c>
      <c r="I308" s="52"/>
      <c r="J308" s="25"/>
      <c r="K308" s="25"/>
      <c r="L308" s="89"/>
    </row>
    <row r="309" spans="1:13">
      <c r="B309" s="22" t="s">
        <v>315</v>
      </c>
      <c r="D309" s="26"/>
      <c r="E309" s="140"/>
      <c r="F309" s="142"/>
      <c r="G309" s="24"/>
      <c r="H309" s="25"/>
      <c r="I309" s="25"/>
      <c r="J309" s="25"/>
      <c r="K309" s="25"/>
      <c r="L309" s="89"/>
    </row>
    <row r="310" spans="1:13">
      <c r="A310" s="1" t="s">
        <v>74</v>
      </c>
      <c r="B310" s="165" t="s">
        <v>182</v>
      </c>
      <c r="C310" s="166" t="s">
        <v>320</v>
      </c>
      <c r="D310" s="173" t="s">
        <v>518</v>
      </c>
      <c r="E310" s="167">
        <v>4500</v>
      </c>
      <c r="F310" s="167">
        <v>130</v>
      </c>
      <c r="G310" s="168">
        <f>F310*150+E310</f>
        <v>24000</v>
      </c>
      <c r="H310" s="169">
        <v>1100</v>
      </c>
      <c r="I310" s="170">
        <f t="shared" ref="I310:I326" si="124">H310/10</f>
        <v>110</v>
      </c>
      <c r="J310" s="171">
        <f t="shared" ref="J310:J317" si="125">H310/G310</f>
        <v>4.583333333333333E-2</v>
      </c>
      <c r="K310" s="171">
        <f t="shared" ref="K310:K317" si="126">G310/H310</f>
        <v>21.818181818181817</v>
      </c>
      <c r="L310" s="88">
        <f t="shared" ref="L310:L317" si="127">K310/K$2</f>
        <v>10.298181818181817</v>
      </c>
      <c r="M310" s="1" t="s">
        <v>607</v>
      </c>
    </row>
    <row r="311" spans="1:13">
      <c r="A311" s="1" t="s">
        <v>74</v>
      </c>
      <c r="B311" s="28" t="s">
        <v>183</v>
      </c>
      <c r="C311" s="44" t="s">
        <v>321</v>
      </c>
      <c r="D311" s="69" t="s">
        <v>518</v>
      </c>
      <c r="E311" s="148">
        <v>12000</v>
      </c>
      <c r="F311" s="129">
        <v>400</v>
      </c>
      <c r="G311" s="32">
        <f t="shared" ref="G311:G317" si="128">F311*150+E311</f>
        <v>72000</v>
      </c>
      <c r="H311" s="49">
        <v>3300</v>
      </c>
      <c r="I311" s="100">
        <f t="shared" si="124"/>
        <v>330</v>
      </c>
      <c r="J311" s="34">
        <f t="shared" si="125"/>
        <v>4.583333333333333E-2</v>
      </c>
      <c r="K311" s="34">
        <f t="shared" si="126"/>
        <v>21.818181818181817</v>
      </c>
      <c r="L311" s="88">
        <f t="shared" si="127"/>
        <v>10.298181818181817</v>
      </c>
      <c r="M311" s="1" t="s">
        <v>607</v>
      </c>
    </row>
    <row r="312" spans="1:13">
      <c r="A312" s="1" t="s">
        <v>74</v>
      </c>
      <c r="B312" s="28" t="s">
        <v>184</v>
      </c>
      <c r="C312" s="44" t="s">
        <v>322</v>
      </c>
      <c r="D312" s="69" t="s">
        <v>518</v>
      </c>
      <c r="E312" s="148">
        <v>23000</v>
      </c>
      <c r="F312" s="129">
        <v>650</v>
      </c>
      <c r="G312" s="32">
        <f t="shared" si="128"/>
        <v>120500</v>
      </c>
      <c r="H312" s="49">
        <v>5500</v>
      </c>
      <c r="I312" s="100">
        <f t="shared" si="124"/>
        <v>550</v>
      </c>
      <c r="J312" s="34">
        <f t="shared" si="125"/>
        <v>4.5643153526970952E-2</v>
      </c>
      <c r="K312" s="34">
        <f t="shared" si="126"/>
        <v>21.90909090909091</v>
      </c>
      <c r="L312" s="88">
        <f t="shared" si="127"/>
        <v>10.341090909090909</v>
      </c>
      <c r="M312" s="1" t="s">
        <v>607</v>
      </c>
    </row>
    <row r="313" spans="1:13">
      <c r="A313" s="1" t="s">
        <v>74</v>
      </c>
      <c r="B313" s="28" t="s">
        <v>185</v>
      </c>
      <c r="C313" s="44" t="s">
        <v>323</v>
      </c>
      <c r="D313" s="69" t="s">
        <v>518</v>
      </c>
      <c r="E313" s="148">
        <v>45000</v>
      </c>
      <c r="F313" s="129">
        <v>1300</v>
      </c>
      <c r="G313" s="32">
        <f t="shared" si="128"/>
        <v>240000</v>
      </c>
      <c r="H313" s="49">
        <v>11000</v>
      </c>
      <c r="I313" s="100">
        <f t="shared" si="124"/>
        <v>1100</v>
      </c>
      <c r="J313" s="34">
        <f t="shared" si="125"/>
        <v>4.583333333333333E-2</v>
      </c>
      <c r="K313" s="34">
        <f t="shared" si="126"/>
        <v>21.818181818181817</v>
      </c>
      <c r="L313" s="88">
        <f t="shared" si="127"/>
        <v>10.298181818181817</v>
      </c>
      <c r="M313" s="1" t="s">
        <v>607</v>
      </c>
    </row>
    <row r="314" spans="1:13">
      <c r="A314" s="1" t="s">
        <v>74</v>
      </c>
      <c r="B314" s="28" t="s">
        <v>186</v>
      </c>
      <c r="C314" s="44" t="s">
        <v>324</v>
      </c>
      <c r="D314" s="69" t="s">
        <v>518</v>
      </c>
      <c r="E314" s="148">
        <v>150000</v>
      </c>
      <c r="F314" s="129">
        <v>3800</v>
      </c>
      <c r="G314" s="32">
        <f t="shared" si="128"/>
        <v>720000</v>
      </c>
      <c r="H314" s="49">
        <v>33000</v>
      </c>
      <c r="I314" s="100">
        <f t="shared" si="124"/>
        <v>3300</v>
      </c>
      <c r="J314" s="34">
        <f t="shared" si="125"/>
        <v>4.583333333333333E-2</v>
      </c>
      <c r="K314" s="34">
        <f t="shared" si="126"/>
        <v>21.818181818181817</v>
      </c>
      <c r="L314" s="88">
        <f t="shared" si="127"/>
        <v>10.298181818181817</v>
      </c>
      <c r="M314" s="1" t="s">
        <v>607</v>
      </c>
    </row>
    <row r="315" spans="1:13">
      <c r="A315" s="1" t="s">
        <v>74</v>
      </c>
      <c r="B315" s="28" t="s">
        <v>187</v>
      </c>
      <c r="C315" s="44" t="s">
        <v>325</v>
      </c>
      <c r="D315" s="69" t="s">
        <v>518</v>
      </c>
      <c r="E315" s="148">
        <v>210000</v>
      </c>
      <c r="F315" s="129">
        <v>6600</v>
      </c>
      <c r="G315" s="32">
        <f t="shared" si="128"/>
        <v>1200000</v>
      </c>
      <c r="H315" s="49">
        <v>55000</v>
      </c>
      <c r="I315" s="100">
        <f t="shared" si="124"/>
        <v>5500</v>
      </c>
      <c r="J315" s="34">
        <f t="shared" si="125"/>
        <v>4.583333333333333E-2</v>
      </c>
      <c r="K315" s="34">
        <f t="shared" si="126"/>
        <v>21.818181818181817</v>
      </c>
      <c r="L315" s="88">
        <f t="shared" si="127"/>
        <v>10.298181818181817</v>
      </c>
      <c r="M315" s="1" t="s">
        <v>607</v>
      </c>
    </row>
    <row r="316" spans="1:13">
      <c r="A316" s="1" t="s">
        <v>74</v>
      </c>
      <c r="B316" s="28" t="s">
        <v>188</v>
      </c>
      <c r="C316" s="44" t="s">
        <v>326</v>
      </c>
      <c r="D316" s="69" t="s">
        <v>518</v>
      </c>
      <c r="E316" s="148">
        <v>210000</v>
      </c>
      <c r="F316" s="129">
        <v>6600</v>
      </c>
      <c r="G316" s="32">
        <f t="shared" si="128"/>
        <v>1200000</v>
      </c>
      <c r="H316" s="49">
        <v>55000</v>
      </c>
      <c r="I316" s="100">
        <f t="shared" si="124"/>
        <v>5500</v>
      </c>
      <c r="J316" s="34">
        <f t="shared" si="125"/>
        <v>4.583333333333333E-2</v>
      </c>
      <c r="K316" s="34">
        <f t="shared" si="126"/>
        <v>21.818181818181817</v>
      </c>
      <c r="L316" s="88">
        <f t="shared" si="127"/>
        <v>10.298181818181817</v>
      </c>
      <c r="M316" s="1" t="s">
        <v>607</v>
      </c>
    </row>
    <row r="317" spans="1:13">
      <c r="A317" s="1" t="s">
        <v>74</v>
      </c>
      <c r="B317" s="28" t="s">
        <v>189</v>
      </c>
      <c r="C317" s="44" t="s">
        <v>327</v>
      </c>
      <c r="D317" s="69" t="s">
        <v>518</v>
      </c>
      <c r="E317" s="148">
        <v>450000</v>
      </c>
      <c r="F317" s="129">
        <v>13000</v>
      </c>
      <c r="G317" s="32">
        <f t="shared" si="128"/>
        <v>2400000</v>
      </c>
      <c r="H317" s="49">
        <v>110000</v>
      </c>
      <c r="I317" s="100">
        <f t="shared" si="124"/>
        <v>11000</v>
      </c>
      <c r="J317" s="34">
        <f t="shared" si="125"/>
        <v>4.583333333333333E-2</v>
      </c>
      <c r="K317" s="34">
        <f t="shared" si="126"/>
        <v>21.818181818181817</v>
      </c>
      <c r="L317" s="88">
        <f t="shared" si="127"/>
        <v>10.298181818181817</v>
      </c>
      <c r="M317" s="1" t="s">
        <v>607</v>
      </c>
    </row>
    <row r="318" spans="1:13">
      <c r="D318" s="26"/>
      <c r="E318" s="140"/>
    </row>
    <row r="319" spans="1:13">
      <c r="A319" s="1" t="s">
        <v>74</v>
      </c>
      <c r="B319" s="165" t="s">
        <v>190</v>
      </c>
      <c r="C319" s="166" t="s">
        <v>320</v>
      </c>
      <c r="D319" s="166" t="s">
        <v>519</v>
      </c>
      <c r="E319" s="167">
        <v>4500</v>
      </c>
      <c r="F319" s="167">
        <v>130</v>
      </c>
      <c r="G319" s="168">
        <f>F319*150+E319</f>
        <v>24000</v>
      </c>
      <c r="H319" s="169">
        <v>1100</v>
      </c>
      <c r="I319" s="170">
        <f t="shared" si="124"/>
        <v>110</v>
      </c>
      <c r="J319" s="171">
        <f t="shared" ref="J319:J326" si="129">H319/G319</f>
        <v>4.583333333333333E-2</v>
      </c>
      <c r="K319" s="171">
        <f t="shared" ref="K319:K326" si="130">G319/H319</f>
        <v>21.818181818181817</v>
      </c>
      <c r="L319" s="172">
        <f t="shared" ref="L319:L326" si="131">K319/K$2</f>
        <v>10.298181818181817</v>
      </c>
      <c r="M319" s="1" t="s">
        <v>607</v>
      </c>
    </row>
    <row r="320" spans="1:13">
      <c r="A320" s="1" t="s">
        <v>74</v>
      </c>
      <c r="B320" s="28" t="s">
        <v>191</v>
      </c>
      <c r="C320" s="44" t="s">
        <v>321</v>
      </c>
      <c r="D320" s="44" t="s">
        <v>519</v>
      </c>
      <c r="E320" s="148">
        <v>12000</v>
      </c>
      <c r="F320" s="129">
        <v>400</v>
      </c>
      <c r="G320" s="32">
        <f t="shared" ref="G320:G326" si="132">F320*150+E320</f>
        <v>72000</v>
      </c>
      <c r="H320" s="49">
        <v>3300</v>
      </c>
      <c r="I320" s="100">
        <f t="shared" si="124"/>
        <v>330</v>
      </c>
      <c r="J320" s="34">
        <f t="shared" si="129"/>
        <v>4.583333333333333E-2</v>
      </c>
      <c r="K320" s="34">
        <f t="shared" si="130"/>
        <v>21.818181818181817</v>
      </c>
      <c r="L320" s="88">
        <f t="shared" si="131"/>
        <v>10.298181818181817</v>
      </c>
      <c r="M320" s="1" t="s">
        <v>607</v>
      </c>
    </row>
    <row r="321" spans="1:13">
      <c r="A321" s="1" t="s">
        <v>74</v>
      </c>
      <c r="B321" s="28" t="s">
        <v>192</v>
      </c>
      <c r="C321" s="44" t="s">
        <v>322</v>
      </c>
      <c r="D321" s="44" t="s">
        <v>519</v>
      </c>
      <c r="E321" s="148">
        <v>23000</v>
      </c>
      <c r="F321" s="129">
        <v>650</v>
      </c>
      <c r="G321" s="32">
        <f t="shared" si="132"/>
        <v>120500</v>
      </c>
      <c r="H321" s="49">
        <v>5500</v>
      </c>
      <c r="I321" s="100">
        <f t="shared" si="124"/>
        <v>550</v>
      </c>
      <c r="J321" s="34">
        <f t="shared" si="129"/>
        <v>4.5643153526970952E-2</v>
      </c>
      <c r="K321" s="34">
        <f t="shared" si="130"/>
        <v>21.90909090909091</v>
      </c>
      <c r="L321" s="88">
        <f t="shared" si="131"/>
        <v>10.341090909090909</v>
      </c>
      <c r="M321" s="1" t="s">
        <v>607</v>
      </c>
    </row>
    <row r="322" spans="1:13">
      <c r="A322" s="1" t="s">
        <v>74</v>
      </c>
      <c r="B322" s="28" t="s">
        <v>193</v>
      </c>
      <c r="C322" s="44" t="s">
        <v>323</v>
      </c>
      <c r="D322" s="44" t="s">
        <v>519</v>
      </c>
      <c r="E322" s="148">
        <v>45000</v>
      </c>
      <c r="F322" s="129">
        <v>1300</v>
      </c>
      <c r="G322" s="32">
        <f t="shared" si="132"/>
        <v>240000</v>
      </c>
      <c r="H322" s="49">
        <v>11000</v>
      </c>
      <c r="I322" s="100">
        <f t="shared" si="124"/>
        <v>1100</v>
      </c>
      <c r="J322" s="34">
        <f t="shared" si="129"/>
        <v>4.583333333333333E-2</v>
      </c>
      <c r="K322" s="34">
        <f t="shared" si="130"/>
        <v>21.818181818181817</v>
      </c>
      <c r="L322" s="88">
        <f t="shared" si="131"/>
        <v>10.298181818181817</v>
      </c>
      <c r="M322" s="1" t="s">
        <v>607</v>
      </c>
    </row>
    <row r="323" spans="1:13">
      <c r="A323" s="1" t="s">
        <v>74</v>
      </c>
      <c r="B323" s="28" t="s">
        <v>194</v>
      </c>
      <c r="C323" s="44" t="s">
        <v>324</v>
      </c>
      <c r="D323" s="44" t="s">
        <v>519</v>
      </c>
      <c r="E323" s="148">
        <v>150000</v>
      </c>
      <c r="F323" s="129">
        <v>3800</v>
      </c>
      <c r="G323" s="32">
        <f t="shared" si="132"/>
        <v>720000</v>
      </c>
      <c r="H323" s="49">
        <v>33000</v>
      </c>
      <c r="I323" s="100">
        <f t="shared" si="124"/>
        <v>3300</v>
      </c>
      <c r="J323" s="34">
        <f t="shared" si="129"/>
        <v>4.583333333333333E-2</v>
      </c>
      <c r="K323" s="34">
        <f t="shared" si="130"/>
        <v>21.818181818181817</v>
      </c>
      <c r="L323" s="88">
        <f t="shared" si="131"/>
        <v>10.298181818181817</v>
      </c>
      <c r="M323" s="1" t="s">
        <v>607</v>
      </c>
    </row>
    <row r="324" spans="1:13">
      <c r="A324" s="1" t="s">
        <v>74</v>
      </c>
      <c r="B324" s="28" t="s">
        <v>195</v>
      </c>
      <c r="C324" s="44" t="s">
        <v>325</v>
      </c>
      <c r="D324" s="44" t="s">
        <v>519</v>
      </c>
      <c r="E324" s="148">
        <v>210000</v>
      </c>
      <c r="F324" s="129">
        <v>6600</v>
      </c>
      <c r="G324" s="32">
        <f t="shared" si="132"/>
        <v>1200000</v>
      </c>
      <c r="H324" s="49">
        <v>55000</v>
      </c>
      <c r="I324" s="100">
        <f t="shared" si="124"/>
        <v>5500</v>
      </c>
      <c r="J324" s="34">
        <f t="shared" si="129"/>
        <v>4.583333333333333E-2</v>
      </c>
      <c r="K324" s="34">
        <f t="shared" si="130"/>
        <v>21.818181818181817</v>
      </c>
      <c r="L324" s="88">
        <f t="shared" si="131"/>
        <v>10.298181818181817</v>
      </c>
      <c r="M324" s="1" t="s">
        <v>607</v>
      </c>
    </row>
    <row r="325" spans="1:13">
      <c r="A325" s="1" t="s">
        <v>74</v>
      </c>
      <c r="B325" s="28" t="s">
        <v>196</v>
      </c>
      <c r="C325" s="44" t="s">
        <v>326</v>
      </c>
      <c r="D325" s="44" t="s">
        <v>519</v>
      </c>
      <c r="E325" s="148">
        <v>210000</v>
      </c>
      <c r="F325" s="129">
        <v>6600</v>
      </c>
      <c r="G325" s="32">
        <f t="shared" si="132"/>
        <v>1200000</v>
      </c>
      <c r="H325" s="49">
        <v>55000</v>
      </c>
      <c r="I325" s="100">
        <f t="shared" si="124"/>
        <v>5500</v>
      </c>
      <c r="J325" s="34">
        <f t="shared" si="129"/>
        <v>4.583333333333333E-2</v>
      </c>
      <c r="K325" s="34">
        <f t="shared" si="130"/>
        <v>21.818181818181817</v>
      </c>
      <c r="L325" s="88">
        <f t="shared" si="131"/>
        <v>10.298181818181817</v>
      </c>
      <c r="M325" s="1" t="s">
        <v>607</v>
      </c>
    </row>
    <row r="326" spans="1:13">
      <c r="A326" s="1" t="s">
        <v>74</v>
      </c>
      <c r="B326" s="28" t="s">
        <v>197</v>
      </c>
      <c r="C326" s="44" t="s">
        <v>327</v>
      </c>
      <c r="D326" s="44" t="s">
        <v>519</v>
      </c>
      <c r="E326" s="148">
        <v>450000</v>
      </c>
      <c r="F326" s="129">
        <v>13000</v>
      </c>
      <c r="G326" s="32">
        <f t="shared" si="132"/>
        <v>2400000</v>
      </c>
      <c r="H326" s="49">
        <v>110000</v>
      </c>
      <c r="I326" s="100">
        <f t="shared" si="124"/>
        <v>11000</v>
      </c>
      <c r="J326" s="34">
        <f t="shared" si="129"/>
        <v>4.583333333333333E-2</v>
      </c>
      <c r="K326" s="34">
        <f t="shared" si="130"/>
        <v>21.818181818181817</v>
      </c>
      <c r="L326" s="88">
        <f t="shared" si="131"/>
        <v>10.298181818181817</v>
      </c>
      <c r="M326" s="1" t="s">
        <v>607</v>
      </c>
    </row>
    <row r="327" spans="1:13">
      <c r="D327" s="12"/>
    </row>
    <row r="328" spans="1:13">
      <c r="A328" s="1" t="s">
        <v>74</v>
      </c>
      <c r="B328" s="90" t="s">
        <v>514</v>
      </c>
      <c r="C328" s="91" t="s">
        <v>328</v>
      </c>
      <c r="D328" s="90" t="s">
        <v>34</v>
      </c>
      <c r="E328" s="135"/>
      <c r="F328" s="143">
        <v>1000</v>
      </c>
      <c r="G328" s="97">
        <f t="shared" ref="G328:G338" si="133">F328*150</f>
        <v>150000</v>
      </c>
      <c r="H328" s="93">
        <v>11000</v>
      </c>
      <c r="I328" s="93"/>
      <c r="J328" s="98">
        <f>H328/G328</f>
        <v>7.3333333333333334E-2</v>
      </c>
      <c r="K328" s="98">
        <f>G328/H328</f>
        <v>13.636363636363637</v>
      </c>
      <c r="L328" s="88">
        <f t="shared" ref="L328:L329" si="134">K328/K$2</f>
        <v>6.4363636363636365</v>
      </c>
    </row>
    <row r="329" spans="1:13">
      <c r="A329" s="1" t="s">
        <v>74</v>
      </c>
      <c r="B329" s="90" t="s">
        <v>316</v>
      </c>
      <c r="C329" s="91" t="s">
        <v>329</v>
      </c>
      <c r="D329" s="90" t="s">
        <v>34</v>
      </c>
      <c r="E329" s="135"/>
      <c r="F329" s="143">
        <v>3000</v>
      </c>
      <c r="G329" s="97">
        <f t="shared" si="133"/>
        <v>450000</v>
      </c>
      <c r="H329" s="93">
        <v>33000</v>
      </c>
      <c r="I329" s="93"/>
      <c r="J329" s="98">
        <f>H329/G329</f>
        <v>7.3333333333333334E-2</v>
      </c>
      <c r="K329" s="98">
        <f>G329/H329</f>
        <v>13.636363636363637</v>
      </c>
      <c r="L329" s="88">
        <f t="shared" si="134"/>
        <v>6.4363636363636365</v>
      </c>
    </row>
    <row r="330" spans="1:13">
      <c r="A330" s="1" t="s">
        <v>74</v>
      </c>
      <c r="B330" s="90" t="s">
        <v>317</v>
      </c>
      <c r="C330" s="91" t="s">
        <v>330</v>
      </c>
      <c r="D330" s="90" t="s">
        <v>34</v>
      </c>
      <c r="E330" s="135"/>
      <c r="F330" s="143">
        <v>5600</v>
      </c>
      <c r="G330" s="97">
        <f t="shared" si="133"/>
        <v>840000</v>
      </c>
      <c r="H330" s="93">
        <v>55000</v>
      </c>
      <c r="I330" s="93"/>
      <c r="J330" s="98">
        <f>H330/G330</f>
        <v>6.5476190476190479E-2</v>
      </c>
      <c r="K330" s="98">
        <f>G330/H330</f>
        <v>15.272727272727273</v>
      </c>
      <c r="L330" s="88">
        <f t="shared" ref="L330:L332" si="135">K330/K$2</f>
        <v>7.2087272727272724</v>
      </c>
    </row>
    <row r="331" spans="1:13">
      <c r="A331" s="1" t="s">
        <v>74</v>
      </c>
      <c r="B331" s="90" t="s">
        <v>318</v>
      </c>
      <c r="C331" s="91" t="s">
        <v>331</v>
      </c>
      <c r="D331" s="90" t="s">
        <v>34</v>
      </c>
      <c r="E331" s="135"/>
      <c r="F331" s="143">
        <v>16000</v>
      </c>
      <c r="G331" s="97">
        <f t="shared" si="133"/>
        <v>2400000</v>
      </c>
      <c r="H331" s="93">
        <v>110000</v>
      </c>
      <c r="I331" s="93"/>
      <c r="J331" s="98">
        <f>H331/G331</f>
        <v>4.583333333333333E-2</v>
      </c>
      <c r="K331" s="98">
        <f>G331/H331</f>
        <v>21.818181818181817</v>
      </c>
      <c r="L331" s="88">
        <f t="shared" si="135"/>
        <v>10.298181818181817</v>
      </c>
    </row>
    <row r="332" spans="1:13">
      <c r="A332" s="1" t="s">
        <v>74</v>
      </c>
      <c r="B332" s="90" t="s">
        <v>319</v>
      </c>
      <c r="C332" s="91" t="s">
        <v>332</v>
      </c>
      <c r="D332" s="90" t="s">
        <v>34</v>
      </c>
      <c r="E332" s="135"/>
      <c r="F332" s="143">
        <v>16000</v>
      </c>
      <c r="G332" s="97">
        <f t="shared" si="133"/>
        <v>2400000</v>
      </c>
      <c r="H332" s="93">
        <v>110000</v>
      </c>
      <c r="I332" s="93"/>
      <c r="J332" s="98">
        <f>H332/G332</f>
        <v>4.583333333333333E-2</v>
      </c>
      <c r="K332" s="98">
        <f>G332/H332</f>
        <v>21.818181818181817</v>
      </c>
      <c r="L332" s="88">
        <f t="shared" si="135"/>
        <v>10.298181818181817</v>
      </c>
    </row>
    <row r="333" spans="1:13">
      <c r="F333" s="117"/>
      <c r="G333" s="17"/>
    </row>
    <row r="334" spans="1:13">
      <c r="A334" s="1" t="s">
        <v>74</v>
      </c>
      <c r="B334" s="90" t="s">
        <v>333</v>
      </c>
      <c r="C334" s="91" t="s">
        <v>328</v>
      </c>
      <c r="D334" s="90" t="s">
        <v>34</v>
      </c>
      <c r="E334" s="135"/>
      <c r="F334" s="143">
        <v>1600</v>
      </c>
      <c r="G334" s="97">
        <f t="shared" si="133"/>
        <v>240000</v>
      </c>
      <c r="H334" s="93">
        <v>11000</v>
      </c>
      <c r="I334" s="93"/>
      <c r="J334" s="98">
        <f>H334/G334</f>
        <v>4.583333333333333E-2</v>
      </c>
      <c r="K334" s="98">
        <f>G334/H334</f>
        <v>21.818181818181817</v>
      </c>
      <c r="L334" s="88">
        <f t="shared" ref="L334:L338" si="136">K334/K$2</f>
        <v>10.298181818181817</v>
      </c>
    </row>
    <row r="335" spans="1:13">
      <c r="A335" s="1" t="s">
        <v>74</v>
      </c>
      <c r="B335" s="90" t="s">
        <v>334</v>
      </c>
      <c r="C335" s="91" t="s">
        <v>329</v>
      </c>
      <c r="D335" s="90" t="s">
        <v>34</v>
      </c>
      <c r="E335" s="135"/>
      <c r="F335" s="143">
        <v>4800</v>
      </c>
      <c r="G335" s="97">
        <f t="shared" si="133"/>
        <v>720000</v>
      </c>
      <c r="H335" s="93">
        <v>33000</v>
      </c>
      <c r="I335" s="93"/>
      <c r="J335" s="98">
        <f>H335/G335</f>
        <v>4.583333333333333E-2</v>
      </c>
      <c r="K335" s="98">
        <f>G335/H335</f>
        <v>21.818181818181817</v>
      </c>
      <c r="L335" s="88">
        <f t="shared" si="136"/>
        <v>10.298181818181817</v>
      </c>
    </row>
    <row r="336" spans="1:13">
      <c r="A336" s="1" t="s">
        <v>74</v>
      </c>
      <c r="B336" s="90" t="s">
        <v>335</v>
      </c>
      <c r="C336" s="91" t="s">
        <v>330</v>
      </c>
      <c r="D336" s="90" t="s">
        <v>34</v>
      </c>
      <c r="E336" s="135"/>
      <c r="F336" s="143">
        <v>8000</v>
      </c>
      <c r="G336" s="97">
        <f t="shared" si="133"/>
        <v>1200000</v>
      </c>
      <c r="H336" s="93">
        <v>55000</v>
      </c>
      <c r="I336" s="93"/>
      <c r="J336" s="98">
        <f>H336/G336</f>
        <v>4.583333333333333E-2</v>
      </c>
      <c r="K336" s="98">
        <f>G336/H336</f>
        <v>21.818181818181817</v>
      </c>
      <c r="L336" s="88">
        <f t="shared" si="136"/>
        <v>10.298181818181817</v>
      </c>
    </row>
    <row r="337" spans="1:12">
      <c r="A337" s="1" t="s">
        <v>74</v>
      </c>
      <c r="B337" s="90" t="s">
        <v>336</v>
      </c>
      <c r="C337" s="91" t="s">
        <v>331</v>
      </c>
      <c r="D337" s="90" t="s">
        <v>34</v>
      </c>
      <c r="E337" s="135"/>
      <c r="F337" s="143">
        <v>16000</v>
      </c>
      <c r="G337" s="97">
        <f t="shared" si="133"/>
        <v>2400000</v>
      </c>
      <c r="H337" s="93">
        <v>110000</v>
      </c>
      <c r="I337" s="93"/>
      <c r="J337" s="98">
        <f>H337/G337</f>
        <v>4.583333333333333E-2</v>
      </c>
      <c r="K337" s="98">
        <f>G337/H337</f>
        <v>21.818181818181817</v>
      </c>
      <c r="L337" s="88">
        <f t="shared" si="136"/>
        <v>10.298181818181817</v>
      </c>
    </row>
    <row r="338" spans="1:12">
      <c r="A338" s="1" t="s">
        <v>74</v>
      </c>
      <c r="B338" s="90" t="s">
        <v>337</v>
      </c>
      <c r="C338" s="91" t="s">
        <v>332</v>
      </c>
      <c r="D338" s="90" t="s">
        <v>34</v>
      </c>
      <c r="E338" s="135"/>
      <c r="F338" s="143">
        <v>16000</v>
      </c>
      <c r="G338" s="97">
        <f t="shared" si="133"/>
        <v>2400000</v>
      </c>
      <c r="H338" s="93">
        <v>110000</v>
      </c>
      <c r="I338" s="93"/>
      <c r="J338" s="98">
        <f>H338/G338</f>
        <v>4.583333333333333E-2</v>
      </c>
      <c r="K338" s="98">
        <f>G338/H338</f>
        <v>21.818181818181817</v>
      </c>
      <c r="L338" s="88">
        <f t="shared" si="136"/>
        <v>10.298181818181817</v>
      </c>
    </row>
    <row r="339" spans="1:12">
      <c r="D339" s="12"/>
    </row>
    <row r="340" spans="1:12">
      <c r="A340" s="1" t="s">
        <v>74</v>
      </c>
      <c r="B340" s="90" t="s">
        <v>338</v>
      </c>
      <c r="C340" s="91" t="s">
        <v>328</v>
      </c>
      <c r="D340" s="90"/>
      <c r="E340" s="135"/>
      <c r="F340" s="136"/>
      <c r="G340" s="92"/>
      <c r="H340" s="90"/>
      <c r="I340" s="90"/>
      <c r="J340" s="90"/>
      <c r="K340" s="90"/>
    </row>
    <row r="341" spans="1:12">
      <c r="A341" s="1" t="s">
        <v>74</v>
      </c>
      <c r="B341" s="90" t="s">
        <v>339</v>
      </c>
      <c r="C341" s="91" t="s">
        <v>329</v>
      </c>
      <c r="D341" s="91"/>
      <c r="E341" s="135"/>
      <c r="F341" s="136"/>
      <c r="G341" s="92"/>
      <c r="H341" s="90"/>
      <c r="I341" s="90"/>
      <c r="J341" s="90"/>
      <c r="K341" s="90"/>
    </row>
    <row r="342" spans="1:12">
      <c r="A342" s="1" t="s">
        <v>74</v>
      </c>
      <c r="B342" s="90" t="s">
        <v>340</v>
      </c>
      <c r="C342" s="91" t="s">
        <v>330</v>
      </c>
      <c r="D342" s="91"/>
      <c r="E342" s="135"/>
      <c r="F342" s="136"/>
      <c r="G342" s="92"/>
      <c r="H342" s="90"/>
      <c r="I342" s="90"/>
      <c r="J342" s="90"/>
      <c r="K342" s="90"/>
    </row>
    <row r="343" spans="1:12">
      <c r="A343" s="1" t="s">
        <v>74</v>
      </c>
      <c r="B343" s="90" t="s">
        <v>341</v>
      </c>
      <c r="C343" s="91" t="s">
        <v>331</v>
      </c>
      <c r="D343" s="90"/>
      <c r="E343" s="135"/>
      <c r="F343" s="136"/>
      <c r="G343" s="92"/>
      <c r="H343" s="90"/>
      <c r="I343" s="90"/>
      <c r="J343" s="90"/>
      <c r="K343" s="90"/>
    </row>
    <row r="344" spans="1:12">
      <c r="A344" s="1" t="s">
        <v>74</v>
      </c>
      <c r="B344" s="90" t="s">
        <v>342</v>
      </c>
      <c r="C344" s="91" t="s">
        <v>332</v>
      </c>
      <c r="D344" s="90"/>
      <c r="E344" s="135"/>
      <c r="F344" s="136"/>
      <c r="G344" s="92"/>
      <c r="H344" s="90"/>
      <c r="I344" s="90"/>
      <c r="J344" s="90"/>
      <c r="K344" s="90"/>
    </row>
    <row r="346" spans="1:12">
      <c r="A346" s="1" t="s">
        <v>74</v>
      </c>
      <c r="B346" s="90" t="s">
        <v>343</v>
      </c>
      <c r="C346" s="91" t="s">
        <v>328</v>
      </c>
      <c r="D346" s="90"/>
      <c r="E346" s="135"/>
      <c r="F346" s="136"/>
      <c r="G346" s="92"/>
      <c r="H346" s="90"/>
      <c r="I346" s="90"/>
      <c r="J346" s="90"/>
      <c r="K346" s="90"/>
    </row>
    <row r="347" spans="1:12">
      <c r="A347" s="1" t="s">
        <v>74</v>
      </c>
      <c r="B347" s="90" t="s">
        <v>344</v>
      </c>
      <c r="C347" s="91" t="s">
        <v>329</v>
      </c>
      <c r="D347" s="90"/>
      <c r="E347" s="135"/>
      <c r="F347" s="136"/>
      <c r="G347" s="92"/>
      <c r="H347" s="90"/>
      <c r="I347" s="90"/>
      <c r="J347" s="90"/>
      <c r="K347" s="90"/>
    </row>
    <row r="348" spans="1:12">
      <c r="A348" s="1" t="s">
        <v>74</v>
      </c>
      <c r="B348" s="90" t="s">
        <v>345</v>
      </c>
      <c r="C348" s="91" t="s">
        <v>330</v>
      </c>
      <c r="D348" s="91"/>
      <c r="E348" s="135"/>
      <c r="F348" s="136"/>
      <c r="G348" s="92"/>
      <c r="H348" s="90"/>
      <c r="I348" s="90"/>
      <c r="J348" s="90"/>
      <c r="K348" s="90"/>
    </row>
    <row r="349" spans="1:12">
      <c r="A349" s="1" t="s">
        <v>74</v>
      </c>
      <c r="B349" s="90" t="s">
        <v>346</v>
      </c>
      <c r="C349" s="91" t="s">
        <v>331</v>
      </c>
      <c r="D349" s="91"/>
      <c r="E349" s="135"/>
      <c r="F349" s="136"/>
      <c r="G349" s="92"/>
      <c r="H349" s="90"/>
      <c r="I349" s="90"/>
      <c r="J349" s="90"/>
      <c r="K349" s="90"/>
    </row>
    <row r="350" spans="1:12">
      <c r="A350" s="1" t="s">
        <v>74</v>
      </c>
      <c r="B350" s="90" t="s">
        <v>347</v>
      </c>
      <c r="C350" s="91" t="s">
        <v>332</v>
      </c>
      <c r="D350" s="91"/>
      <c r="E350" s="135"/>
      <c r="F350" s="136"/>
      <c r="G350" s="92"/>
      <c r="H350" s="90"/>
      <c r="I350" s="90"/>
      <c r="J350" s="90"/>
      <c r="K350" s="90"/>
    </row>
    <row r="351" spans="1:12">
      <c r="D351" s="12"/>
    </row>
    <row r="352" spans="1:12">
      <c r="A352" s="1" t="s">
        <v>74</v>
      </c>
      <c r="B352" s="90" t="s">
        <v>348</v>
      </c>
      <c r="C352" s="91" t="s">
        <v>328</v>
      </c>
      <c r="D352" s="90"/>
      <c r="E352" s="135"/>
      <c r="F352" s="136"/>
      <c r="G352" s="92"/>
      <c r="H352" s="90"/>
      <c r="I352" s="90"/>
      <c r="J352" s="90"/>
      <c r="K352" s="90"/>
    </row>
    <row r="353" spans="1:13">
      <c r="A353" s="1" t="s">
        <v>74</v>
      </c>
      <c r="B353" s="90" t="s">
        <v>349</v>
      </c>
      <c r="C353" s="91" t="s">
        <v>329</v>
      </c>
      <c r="D353" s="91"/>
      <c r="E353" s="135"/>
      <c r="F353" s="136"/>
      <c r="G353" s="92"/>
      <c r="H353" s="90"/>
      <c r="I353" s="90"/>
      <c r="J353" s="90"/>
      <c r="K353" s="90"/>
    </row>
    <row r="354" spans="1:13">
      <c r="A354" s="1" t="s">
        <v>74</v>
      </c>
      <c r="B354" s="90" t="s">
        <v>350</v>
      </c>
      <c r="C354" s="91" t="s">
        <v>330</v>
      </c>
      <c r="D354" s="91"/>
      <c r="E354" s="135"/>
      <c r="F354" s="136"/>
      <c r="G354" s="92"/>
      <c r="H354" s="90"/>
      <c r="I354" s="90"/>
      <c r="J354" s="90"/>
      <c r="K354" s="90"/>
    </row>
    <row r="355" spans="1:13">
      <c r="A355" s="1" t="s">
        <v>74</v>
      </c>
      <c r="B355" s="90" t="s">
        <v>351</v>
      </c>
      <c r="C355" s="91" t="s">
        <v>331</v>
      </c>
      <c r="D355" s="91"/>
      <c r="E355" s="135"/>
      <c r="F355" s="136"/>
      <c r="G355" s="92"/>
      <c r="H355" s="90"/>
      <c r="I355" s="90"/>
      <c r="J355" s="90"/>
      <c r="K355" s="90"/>
    </row>
    <row r="356" spans="1:13">
      <c r="A356" s="1" t="s">
        <v>74</v>
      </c>
      <c r="B356" s="90" t="s">
        <v>352</v>
      </c>
      <c r="C356" s="91" t="s">
        <v>332</v>
      </c>
      <c r="D356" s="91"/>
      <c r="E356" s="135"/>
      <c r="F356" s="136"/>
      <c r="G356" s="92"/>
      <c r="H356" s="90"/>
      <c r="I356" s="90"/>
      <c r="J356" s="90"/>
      <c r="K356" s="90"/>
    </row>
    <row r="357" spans="1:13">
      <c r="D357" s="12"/>
    </row>
    <row r="358" spans="1:13">
      <c r="A358" s="1" t="s">
        <v>74</v>
      </c>
      <c r="B358" s="90" t="s">
        <v>353</v>
      </c>
      <c r="C358" s="91" t="s">
        <v>328</v>
      </c>
      <c r="D358" s="90"/>
      <c r="E358" s="135"/>
      <c r="F358" s="136"/>
      <c r="G358" s="92"/>
      <c r="H358" s="90"/>
      <c r="I358" s="90"/>
      <c r="J358" s="90"/>
      <c r="K358" s="90"/>
    </row>
    <row r="359" spans="1:13">
      <c r="A359" s="1" t="s">
        <v>74</v>
      </c>
      <c r="B359" s="90" t="s">
        <v>354</v>
      </c>
      <c r="C359" s="91" t="s">
        <v>329</v>
      </c>
      <c r="D359" s="91"/>
      <c r="E359" s="135"/>
      <c r="F359" s="136"/>
      <c r="G359" s="92"/>
      <c r="H359" s="90"/>
      <c r="I359" s="90"/>
      <c r="J359" s="90"/>
      <c r="K359" s="90"/>
    </row>
    <row r="360" spans="1:13">
      <c r="A360" s="1" t="s">
        <v>74</v>
      </c>
      <c r="B360" s="90" t="s">
        <v>355</v>
      </c>
      <c r="C360" s="91" t="s">
        <v>330</v>
      </c>
      <c r="D360" s="91"/>
      <c r="E360" s="135"/>
      <c r="F360" s="136"/>
      <c r="G360" s="92"/>
      <c r="H360" s="90"/>
      <c r="I360" s="90"/>
      <c r="J360" s="90"/>
      <c r="K360" s="90"/>
    </row>
    <row r="361" spans="1:13">
      <c r="A361" s="1" t="s">
        <v>74</v>
      </c>
      <c r="B361" s="90" t="s">
        <v>356</v>
      </c>
      <c r="C361" s="91" t="s">
        <v>331</v>
      </c>
      <c r="D361" s="91"/>
      <c r="E361" s="135"/>
      <c r="F361" s="136"/>
      <c r="G361" s="92"/>
      <c r="H361" s="90"/>
      <c r="I361" s="90"/>
      <c r="J361" s="90"/>
      <c r="K361" s="90"/>
    </row>
    <row r="362" spans="1:13">
      <c r="A362" s="1" t="s">
        <v>74</v>
      </c>
      <c r="B362" s="90" t="s">
        <v>357</v>
      </c>
      <c r="C362" s="91" t="s">
        <v>332</v>
      </c>
      <c r="D362" s="91"/>
      <c r="E362" s="135"/>
      <c r="F362" s="136"/>
      <c r="G362" s="92"/>
      <c r="H362" s="90"/>
      <c r="I362" s="90"/>
      <c r="J362" s="90"/>
      <c r="K362" s="90"/>
    </row>
    <row r="363" spans="1:13">
      <c r="D363" s="12"/>
    </row>
    <row r="364" spans="1:13">
      <c r="B364" s="22" t="s">
        <v>247</v>
      </c>
      <c r="D364" s="26"/>
      <c r="E364" s="140"/>
    </row>
    <row r="365" spans="1:13">
      <c r="A365" s="1" t="s">
        <v>74</v>
      </c>
      <c r="B365" s="28" t="s">
        <v>198</v>
      </c>
      <c r="C365" s="44" t="s">
        <v>208</v>
      </c>
      <c r="D365" s="28" t="s">
        <v>461</v>
      </c>
      <c r="E365" s="148">
        <v>14000</v>
      </c>
      <c r="F365" s="129">
        <v>290</v>
      </c>
      <c r="G365" s="32">
        <f>F365*200+E365</f>
        <v>72000</v>
      </c>
      <c r="H365" s="33">
        <v>3300</v>
      </c>
      <c r="I365" s="102">
        <f t="shared" ref="I365:I393" si="137">H365/10</f>
        <v>330</v>
      </c>
      <c r="J365" s="34">
        <f t="shared" ref="J365:J374" si="138">H365/G365</f>
        <v>4.583333333333333E-2</v>
      </c>
      <c r="K365" s="34">
        <f t="shared" ref="K365:K374" si="139">G365/H365</f>
        <v>21.818181818181817</v>
      </c>
      <c r="L365" s="88">
        <f>K365/K$2</f>
        <v>10.298181818181817</v>
      </c>
      <c r="M365" s="1" t="s">
        <v>608</v>
      </c>
    </row>
    <row r="366" spans="1:13">
      <c r="A366" s="1" t="s">
        <v>74</v>
      </c>
      <c r="B366" s="28" t="s">
        <v>199</v>
      </c>
      <c r="C366" s="44" t="s">
        <v>209</v>
      </c>
      <c r="D366" s="28" t="s">
        <v>461</v>
      </c>
      <c r="E366" s="148">
        <v>20000</v>
      </c>
      <c r="F366" s="129">
        <v>500</v>
      </c>
      <c r="G366" s="32">
        <f t="shared" ref="G366:G374" si="140">F366*200+E366</f>
        <v>120000</v>
      </c>
      <c r="H366" s="33">
        <v>5500</v>
      </c>
      <c r="I366" s="102">
        <f t="shared" si="137"/>
        <v>550</v>
      </c>
      <c r="J366" s="34">
        <f t="shared" si="138"/>
        <v>4.583333333333333E-2</v>
      </c>
      <c r="K366" s="34">
        <f t="shared" si="139"/>
        <v>21.818181818181817</v>
      </c>
      <c r="L366" s="88">
        <f t="shared" ref="L366:L373" si="141">K366/K$2</f>
        <v>10.298181818181817</v>
      </c>
      <c r="M366" s="1" t="s">
        <v>608</v>
      </c>
    </row>
    <row r="367" spans="1:13">
      <c r="A367" s="1" t="s">
        <v>74</v>
      </c>
      <c r="B367" s="28" t="s">
        <v>200</v>
      </c>
      <c r="C367" s="44" t="s">
        <v>210</v>
      </c>
      <c r="D367" s="28" t="s">
        <v>461</v>
      </c>
      <c r="E367" s="148">
        <v>40000</v>
      </c>
      <c r="F367" s="129">
        <v>1000</v>
      </c>
      <c r="G367" s="32">
        <f t="shared" si="140"/>
        <v>240000</v>
      </c>
      <c r="H367" s="33">
        <v>11000</v>
      </c>
      <c r="I367" s="102">
        <f t="shared" si="137"/>
        <v>1100</v>
      </c>
      <c r="J367" s="34">
        <f t="shared" si="138"/>
        <v>4.583333333333333E-2</v>
      </c>
      <c r="K367" s="34">
        <f t="shared" si="139"/>
        <v>21.818181818181817</v>
      </c>
      <c r="L367" s="88">
        <f t="shared" si="141"/>
        <v>10.298181818181817</v>
      </c>
      <c r="M367" s="1" t="s">
        <v>608</v>
      </c>
    </row>
    <row r="368" spans="1:13">
      <c r="A368" s="1" t="s">
        <v>74</v>
      </c>
      <c r="B368" s="28" t="s">
        <v>201</v>
      </c>
      <c r="C368" s="44" t="s">
        <v>211</v>
      </c>
      <c r="D368" s="28" t="s">
        <v>461</v>
      </c>
      <c r="E368" s="148">
        <v>120000</v>
      </c>
      <c r="F368" s="129">
        <v>3000</v>
      </c>
      <c r="G368" s="32">
        <f t="shared" si="140"/>
        <v>720000</v>
      </c>
      <c r="H368" s="33">
        <v>33000</v>
      </c>
      <c r="I368" s="102">
        <f t="shared" si="137"/>
        <v>3300</v>
      </c>
      <c r="J368" s="34">
        <f t="shared" si="138"/>
        <v>4.583333333333333E-2</v>
      </c>
      <c r="K368" s="34">
        <f t="shared" si="139"/>
        <v>21.818181818181817</v>
      </c>
      <c r="L368" s="88">
        <f t="shared" si="141"/>
        <v>10.298181818181817</v>
      </c>
      <c r="M368" s="1" t="s">
        <v>608</v>
      </c>
    </row>
    <row r="369" spans="1:14">
      <c r="A369" s="1" t="s">
        <v>74</v>
      </c>
      <c r="B369" s="28" t="s">
        <v>202</v>
      </c>
      <c r="C369" s="44" t="s">
        <v>212</v>
      </c>
      <c r="D369" s="28" t="s">
        <v>461</v>
      </c>
      <c r="E369" s="148">
        <v>240000</v>
      </c>
      <c r="F369" s="129">
        <v>4800</v>
      </c>
      <c r="G369" s="32">
        <f t="shared" si="140"/>
        <v>1200000</v>
      </c>
      <c r="H369" s="33">
        <v>55000</v>
      </c>
      <c r="I369" s="102">
        <f t="shared" si="137"/>
        <v>5500</v>
      </c>
      <c r="J369" s="34">
        <f t="shared" si="138"/>
        <v>4.583333333333333E-2</v>
      </c>
      <c r="K369" s="34">
        <f t="shared" si="139"/>
        <v>21.818181818181817</v>
      </c>
      <c r="L369" s="88">
        <f t="shared" si="141"/>
        <v>10.298181818181817</v>
      </c>
      <c r="M369" s="1" t="s">
        <v>608</v>
      </c>
    </row>
    <row r="370" spans="1:14">
      <c r="A370" s="1" t="s">
        <v>74</v>
      </c>
      <c r="B370" s="28" t="s">
        <v>203</v>
      </c>
      <c r="C370" s="44" t="s">
        <v>213</v>
      </c>
      <c r="D370" s="28" t="s">
        <v>461</v>
      </c>
      <c r="E370" s="148">
        <v>40000</v>
      </c>
      <c r="F370" s="129">
        <v>1000</v>
      </c>
      <c r="G370" s="32">
        <f t="shared" si="140"/>
        <v>240000</v>
      </c>
      <c r="H370" s="33">
        <v>11000</v>
      </c>
      <c r="I370" s="102">
        <f t="shared" si="137"/>
        <v>1100</v>
      </c>
      <c r="J370" s="34">
        <f t="shared" si="138"/>
        <v>4.583333333333333E-2</v>
      </c>
      <c r="K370" s="34">
        <f t="shared" si="139"/>
        <v>21.818181818181817</v>
      </c>
      <c r="L370" s="88">
        <f t="shared" si="141"/>
        <v>10.298181818181817</v>
      </c>
      <c r="M370" s="1" t="s">
        <v>608</v>
      </c>
    </row>
    <row r="371" spans="1:14">
      <c r="A371" s="1" t="s">
        <v>74</v>
      </c>
      <c r="B371" s="28" t="s">
        <v>204</v>
      </c>
      <c r="C371" s="44" t="s">
        <v>214</v>
      </c>
      <c r="D371" s="28" t="s">
        <v>461</v>
      </c>
      <c r="E371" s="148">
        <v>120000</v>
      </c>
      <c r="F371" s="129">
        <v>3000</v>
      </c>
      <c r="G371" s="32">
        <f t="shared" si="140"/>
        <v>720000</v>
      </c>
      <c r="H371" s="33">
        <v>33000</v>
      </c>
      <c r="I371" s="102">
        <f t="shared" si="137"/>
        <v>3300</v>
      </c>
      <c r="J371" s="34">
        <f t="shared" si="138"/>
        <v>4.583333333333333E-2</v>
      </c>
      <c r="K371" s="34">
        <f t="shared" si="139"/>
        <v>21.818181818181817</v>
      </c>
      <c r="L371" s="88">
        <f t="shared" si="141"/>
        <v>10.298181818181817</v>
      </c>
      <c r="M371" s="1" t="s">
        <v>608</v>
      </c>
    </row>
    <row r="372" spans="1:14">
      <c r="A372" s="1" t="s">
        <v>74</v>
      </c>
      <c r="B372" s="28" t="s">
        <v>205</v>
      </c>
      <c r="C372" s="44" t="s">
        <v>215</v>
      </c>
      <c r="D372" s="28" t="s">
        <v>461</v>
      </c>
      <c r="E372" s="148">
        <v>240000</v>
      </c>
      <c r="F372" s="129">
        <v>4800</v>
      </c>
      <c r="G372" s="32">
        <f t="shared" si="140"/>
        <v>1200000</v>
      </c>
      <c r="H372" s="33">
        <v>55000</v>
      </c>
      <c r="I372" s="102">
        <f t="shared" si="137"/>
        <v>5500</v>
      </c>
      <c r="J372" s="34">
        <f t="shared" si="138"/>
        <v>4.583333333333333E-2</v>
      </c>
      <c r="K372" s="34">
        <f t="shared" si="139"/>
        <v>21.818181818181817</v>
      </c>
      <c r="L372" s="88">
        <f t="shared" si="141"/>
        <v>10.298181818181817</v>
      </c>
      <c r="M372" s="1" t="s">
        <v>608</v>
      </c>
    </row>
    <row r="373" spans="1:14">
      <c r="A373" s="1" t="s">
        <v>74</v>
      </c>
      <c r="B373" s="28" t="s">
        <v>206</v>
      </c>
      <c r="C373" s="44" t="s">
        <v>216</v>
      </c>
      <c r="D373" s="28" t="s">
        <v>461</v>
      </c>
      <c r="E373" s="148">
        <v>120000</v>
      </c>
      <c r="F373" s="129">
        <v>3000</v>
      </c>
      <c r="G373" s="32">
        <f t="shared" si="140"/>
        <v>720000</v>
      </c>
      <c r="H373" s="33">
        <v>33000</v>
      </c>
      <c r="I373" s="102">
        <f t="shared" si="137"/>
        <v>3300</v>
      </c>
      <c r="J373" s="34">
        <f t="shared" si="138"/>
        <v>4.583333333333333E-2</v>
      </c>
      <c r="K373" s="34">
        <f t="shared" si="139"/>
        <v>21.818181818181817</v>
      </c>
      <c r="L373" s="88">
        <f t="shared" si="141"/>
        <v>10.298181818181817</v>
      </c>
      <c r="M373" s="1" t="s">
        <v>608</v>
      </c>
    </row>
    <row r="374" spans="1:14">
      <c r="A374" s="1" t="s">
        <v>74</v>
      </c>
      <c r="B374" s="28" t="s">
        <v>207</v>
      </c>
      <c r="C374" s="44" t="s">
        <v>217</v>
      </c>
      <c r="D374" s="28" t="s">
        <v>461</v>
      </c>
      <c r="E374" s="148">
        <v>240000</v>
      </c>
      <c r="F374" s="129">
        <v>4800</v>
      </c>
      <c r="G374" s="32">
        <f t="shared" si="140"/>
        <v>1200000</v>
      </c>
      <c r="H374" s="33">
        <v>55000</v>
      </c>
      <c r="I374" s="102">
        <f t="shared" si="137"/>
        <v>5500</v>
      </c>
      <c r="J374" s="34">
        <f t="shared" si="138"/>
        <v>4.583333333333333E-2</v>
      </c>
      <c r="K374" s="34">
        <f t="shared" si="139"/>
        <v>21.818181818181817</v>
      </c>
      <c r="L374" s="88">
        <f>K374/K$2</f>
        <v>10.298181818181817</v>
      </c>
      <c r="M374" s="1" t="s">
        <v>608</v>
      </c>
    </row>
    <row r="375" spans="1:14">
      <c r="E375" s="144" t="s">
        <v>509</v>
      </c>
      <c r="F375" s="114" t="s">
        <v>11</v>
      </c>
    </row>
    <row r="376" spans="1:14">
      <c r="A376" s="1" t="s">
        <v>74</v>
      </c>
      <c r="B376" s="28" t="s">
        <v>218</v>
      </c>
      <c r="C376" s="44" t="s">
        <v>228</v>
      </c>
      <c r="D376" s="28" t="s">
        <v>508</v>
      </c>
      <c r="E376" s="129">
        <v>70</v>
      </c>
      <c r="F376" s="150">
        <v>33000</v>
      </c>
      <c r="G376" s="29">
        <v>72500</v>
      </c>
      <c r="H376" s="30">
        <v>3300</v>
      </c>
      <c r="I376" s="106">
        <f t="shared" si="137"/>
        <v>330</v>
      </c>
      <c r="J376" s="31">
        <f t="shared" ref="J376:J393" si="142">H376/G376</f>
        <v>4.5517241379310347E-2</v>
      </c>
      <c r="K376" s="31">
        <f t="shared" ref="K376:K393" si="143">G376/H376</f>
        <v>21.969696969696969</v>
      </c>
      <c r="L376" s="88">
        <f>K376/K$2</f>
        <v>10.369696969696969</v>
      </c>
      <c r="M376" s="68" t="s">
        <v>510</v>
      </c>
      <c r="N376" s="1" t="s">
        <v>607</v>
      </c>
    </row>
    <row r="377" spans="1:14">
      <c r="A377" s="1" t="s">
        <v>74</v>
      </c>
      <c r="B377" s="28" t="s">
        <v>219</v>
      </c>
      <c r="C377" s="44" t="s">
        <v>228</v>
      </c>
      <c r="D377" s="28" t="s">
        <v>502</v>
      </c>
      <c r="E377" s="129">
        <v>57</v>
      </c>
      <c r="F377" s="150">
        <v>57000</v>
      </c>
      <c r="G377" s="29">
        <v>119700</v>
      </c>
      <c r="H377" s="30">
        <v>5500</v>
      </c>
      <c r="I377" s="106">
        <f t="shared" si="137"/>
        <v>550</v>
      </c>
      <c r="J377" s="31">
        <f t="shared" si="142"/>
        <v>4.5948203842940682E-2</v>
      </c>
      <c r="K377" s="31">
        <f t="shared" si="143"/>
        <v>21.763636363636362</v>
      </c>
      <c r="L377" s="88">
        <f t="shared" ref="L377:L393" si="144">K377/K$2</f>
        <v>10.272436363636363</v>
      </c>
      <c r="M377" s="68" t="s">
        <v>510</v>
      </c>
      <c r="N377" s="1" t="s">
        <v>607</v>
      </c>
    </row>
    <row r="378" spans="1:14">
      <c r="A378" s="1" t="s">
        <v>74</v>
      </c>
      <c r="B378" s="28" t="s">
        <v>220</v>
      </c>
      <c r="C378" s="44" t="s">
        <v>229</v>
      </c>
      <c r="D378" s="28" t="s">
        <v>503</v>
      </c>
      <c r="E378" s="129">
        <v>77</v>
      </c>
      <c r="F378" s="150">
        <v>110000</v>
      </c>
      <c r="G378" s="29">
        <v>239800</v>
      </c>
      <c r="H378" s="30">
        <v>11000</v>
      </c>
      <c r="I378" s="106">
        <f t="shared" si="137"/>
        <v>1100</v>
      </c>
      <c r="J378" s="31">
        <f t="shared" si="142"/>
        <v>4.5871559633027525E-2</v>
      </c>
      <c r="K378" s="31">
        <f t="shared" si="143"/>
        <v>21.8</v>
      </c>
      <c r="L378" s="88">
        <f t="shared" si="144"/>
        <v>10.2896</v>
      </c>
      <c r="M378" s="68" t="s">
        <v>510</v>
      </c>
      <c r="N378" s="1" t="s">
        <v>607</v>
      </c>
    </row>
    <row r="379" spans="1:14">
      <c r="A379" s="1" t="s">
        <v>74</v>
      </c>
      <c r="B379" s="28" t="s">
        <v>221</v>
      </c>
      <c r="C379" s="44" t="s">
        <v>229</v>
      </c>
      <c r="D379" s="28" t="s">
        <v>504</v>
      </c>
      <c r="E379" s="129">
        <v>137</v>
      </c>
      <c r="F379" s="150">
        <v>340000</v>
      </c>
      <c r="G379" s="29">
        <v>718000</v>
      </c>
      <c r="H379" s="30">
        <v>33000</v>
      </c>
      <c r="I379" s="106">
        <f t="shared" si="137"/>
        <v>3300</v>
      </c>
      <c r="J379" s="31">
        <f t="shared" si="142"/>
        <v>4.596100278551532E-2</v>
      </c>
      <c r="K379" s="31">
        <f t="shared" si="143"/>
        <v>21.757575757575758</v>
      </c>
      <c r="L379" s="88">
        <f t="shared" si="144"/>
        <v>10.269575757575756</v>
      </c>
      <c r="M379" s="68" t="s">
        <v>510</v>
      </c>
      <c r="N379" s="1" t="s">
        <v>607</v>
      </c>
    </row>
    <row r="380" spans="1:14">
      <c r="A380" s="1" t="s">
        <v>74</v>
      </c>
      <c r="B380" s="28" t="s">
        <v>222</v>
      </c>
      <c r="C380" s="44" t="s">
        <v>230</v>
      </c>
      <c r="D380" s="28" t="s">
        <v>505</v>
      </c>
      <c r="E380" s="129">
        <v>110</v>
      </c>
      <c r="F380" s="150">
        <v>300000</v>
      </c>
      <c r="G380" s="29">
        <v>1206000</v>
      </c>
      <c r="H380" s="30">
        <v>55000</v>
      </c>
      <c r="I380" s="106">
        <f t="shared" si="137"/>
        <v>5500</v>
      </c>
      <c r="J380" s="31">
        <f t="shared" si="142"/>
        <v>4.5605306799336651E-2</v>
      </c>
      <c r="K380" s="31">
        <f t="shared" si="143"/>
        <v>21.927272727272726</v>
      </c>
      <c r="L380" s="88">
        <f t="shared" si="144"/>
        <v>10.349672727272726</v>
      </c>
      <c r="M380" s="68" t="s">
        <v>510</v>
      </c>
      <c r="N380" s="1" t="s">
        <v>607</v>
      </c>
    </row>
    <row r="381" spans="1:14">
      <c r="A381" s="1" t="s">
        <v>74</v>
      </c>
      <c r="B381" s="28" t="s">
        <v>223</v>
      </c>
      <c r="C381" s="44" t="s">
        <v>230</v>
      </c>
      <c r="D381" s="28" t="s">
        <v>506</v>
      </c>
      <c r="E381" s="129">
        <v>29</v>
      </c>
      <c r="F381" s="150">
        <v>60000</v>
      </c>
      <c r="G381" s="32">
        <v>238800</v>
      </c>
      <c r="H381" s="33">
        <v>11000</v>
      </c>
      <c r="I381" s="102">
        <f t="shared" si="137"/>
        <v>1100</v>
      </c>
      <c r="J381" s="34">
        <f t="shared" si="142"/>
        <v>4.6063651591289785E-2</v>
      </c>
      <c r="K381" s="34">
        <f t="shared" si="143"/>
        <v>21.709090909090911</v>
      </c>
      <c r="L381" s="88">
        <f t="shared" si="144"/>
        <v>10.246690909090908</v>
      </c>
      <c r="M381" s="68" t="s">
        <v>510</v>
      </c>
      <c r="N381" s="1" t="s">
        <v>607</v>
      </c>
    </row>
    <row r="382" spans="1:14">
      <c r="A382" s="1" t="s">
        <v>74</v>
      </c>
      <c r="B382" s="28" t="s">
        <v>224</v>
      </c>
      <c r="C382" s="44" t="s">
        <v>231</v>
      </c>
      <c r="D382" s="28" t="s">
        <v>505</v>
      </c>
      <c r="E382" s="129">
        <v>50</v>
      </c>
      <c r="F382" s="150">
        <v>480000</v>
      </c>
      <c r="G382" s="32">
        <v>720000</v>
      </c>
      <c r="H382" s="33">
        <v>33000</v>
      </c>
      <c r="I382" s="102">
        <f t="shared" si="137"/>
        <v>3300</v>
      </c>
      <c r="J382" s="34">
        <f t="shared" si="142"/>
        <v>4.583333333333333E-2</v>
      </c>
      <c r="K382" s="34">
        <f t="shared" si="143"/>
        <v>21.818181818181817</v>
      </c>
      <c r="L382" s="88">
        <f t="shared" si="144"/>
        <v>10.298181818181817</v>
      </c>
      <c r="M382" s="68" t="s">
        <v>510</v>
      </c>
      <c r="N382" s="1" t="s">
        <v>607</v>
      </c>
    </row>
    <row r="383" spans="1:14">
      <c r="A383" s="1" t="s">
        <v>74</v>
      </c>
      <c r="B383" s="28" t="s">
        <v>225</v>
      </c>
      <c r="C383" s="44" t="s">
        <v>231</v>
      </c>
      <c r="D383" s="28" t="s">
        <v>507</v>
      </c>
      <c r="E383" s="129">
        <v>84</v>
      </c>
      <c r="F383" s="150">
        <v>260000</v>
      </c>
      <c r="G383" s="32">
        <v>1205200</v>
      </c>
      <c r="H383" s="33">
        <v>55000</v>
      </c>
      <c r="I383" s="102">
        <f t="shared" si="137"/>
        <v>5500</v>
      </c>
      <c r="J383" s="34">
        <f t="shared" si="142"/>
        <v>4.5635579156986392E-2</v>
      </c>
      <c r="K383" s="34">
        <f t="shared" si="143"/>
        <v>21.912727272727274</v>
      </c>
      <c r="L383" s="88">
        <f t="shared" si="144"/>
        <v>10.342807272727272</v>
      </c>
      <c r="M383" s="68" t="s">
        <v>510</v>
      </c>
      <c r="N383" s="1" t="s">
        <v>607</v>
      </c>
    </row>
    <row r="384" spans="1:14">
      <c r="A384" s="1" t="s">
        <v>74</v>
      </c>
      <c r="B384" s="28" t="s">
        <v>226</v>
      </c>
      <c r="C384" s="44" t="s">
        <v>232</v>
      </c>
      <c r="D384" s="28" t="s">
        <v>506</v>
      </c>
      <c r="E384" s="129">
        <v>30</v>
      </c>
      <c r="F384" s="150">
        <v>50000</v>
      </c>
      <c r="G384" s="35">
        <v>241000</v>
      </c>
      <c r="H384" s="36">
        <v>11000</v>
      </c>
      <c r="I384" s="107">
        <f t="shared" si="137"/>
        <v>1100</v>
      </c>
      <c r="J384" s="37">
        <f t="shared" si="142"/>
        <v>4.5643153526970952E-2</v>
      </c>
      <c r="K384" s="37">
        <f t="shared" si="143"/>
        <v>21.90909090909091</v>
      </c>
      <c r="L384" s="88">
        <f t="shared" si="144"/>
        <v>10.341090909090909</v>
      </c>
      <c r="M384" s="68" t="s">
        <v>510</v>
      </c>
      <c r="N384" s="1" t="s">
        <v>607</v>
      </c>
    </row>
    <row r="385" spans="1:14">
      <c r="A385" s="1" t="s">
        <v>74</v>
      </c>
      <c r="B385" s="28" t="s">
        <v>227</v>
      </c>
      <c r="C385" s="44" t="s">
        <v>232</v>
      </c>
      <c r="D385" s="28" t="s">
        <v>504</v>
      </c>
      <c r="E385" s="129">
        <v>160</v>
      </c>
      <c r="F385" s="150">
        <v>160000</v>
      </c>
      <c r="G385" s="35">
        <v>720000</v>
      </c>
      <c r="H385" s="36">
        <v>33000</v>
      </c>
      <c r="I385" s="107">
        <f t="shared" si="137"/>
        <v>3300</v>
      </c>
      <c r="J385" s="37">
        <f t="shared" si="142"/>
        <v>4.583333333333333E-2</v>
      </c>
      <c r="K385" s="37">
        <f t="shared" si="143"/>
        <v>21.818181818181817</v>
      </c>
      <c r="L385" s="88">
        <f t="shared" si="144"/>
        <v>10.298181818181817</v>
      </c>
      <c r="M385" s="68" t="s">
        <v>510</v>
      </c>
      <c r="N385" s="1" t="s">
        <v>607</v>
      </c>
    </row>
    <row r="386" spans="1:14">
      <c r="A386" s="1" t="s">
        <v>74</v>
      </c>
      <c r="B386" s="28" t="s">
        <v>237</v>
      </c>
      <c r="C386" s="44" t="s">
        <v>233</v>
      </c>
      <c r="D386" s="28" t="s">
        <v>505</v>
      </c>
      <c r="E386" s="129">
        <v>110</v>
      </c>
      <c r="F386" s="150">
        <v>300000</v>
      </c>
      <c r="G386" s="35">
        <v>1206000</v>
      </c>
      <c r="H386" s="36">
        <v>55000</v>
      </c>
      <c r="I386" s="107">
        <f t="shared" si="137"/>
        <v>5500</v>
      </c>
      <c r="J386" s="37">
        <f t="shared" si="142"/>
        <v>4.5605306799336651E-2</v>
      </c>
      <c r="K386" s="37">
        <f t="shared" si="143"/>
        <v>21.927272727272726</v>
      </c>
      <c r="L386" s="88">
        <f t="shared" si="144"/>
        <v>10.349672727272726</v>
      </c>
      <c r="M386" s="68" t="s">
        <v>510</v>
      </c>
      <c r="N386" s="1" t="s">
        <v>607</v>
      </c>
    </row>
    <row r="387" spans="1:14">
      <c r="A387" s="1" t="s">
        <v>74</v>
      </c>
      <c r="B387" s="28" t="s">
        <v>238</v>
      </c>
      <c r="C387" s="44" t="s">
        <v>233</v>
      </c>
      <c r="D387" s="28" t="s">
        <v>503</v>
      </c>
      <c r="E387" s="129">
        <v>85</v>
      </c>
      <c r="F387" s="150">
        <v>75000</v>
      </c>
      <c r="G387" s="38">
        <v>241500</v>
      </c>
      <c r="H387" s="39">
        <v>11000</v>
      </c>
      <c r="I387" s="108">
        <f t="shared" si="137"/>
        <v>1100</v>
      </c>
      <c r="J387" s="40">
        <f t="shared" si="142"/>
        <v>4.5548654244306416E-2</v>
      </c>
      <c r="K387" s="40">
        <f t="shared" si="143"/>
        <v>21.954545454545453</v>
      </c>
      <c r="L387" s="88">
        <f t="shared" si="144"/>
        <v>10.362545454545453</v>
      </c>
      <c r="M387" s="68" t="s">
        <v>510</v>
      </c>
      <c r="N387" s="1" t="s">
        <v>607</v>
      </c>
    </row>
    <row r="388" spans="1:14">
      <c r="A388" s="1" t="s">
        <v>74</v>
      </c>
      <c r="B388" s="28" t="s">
        <v>239</v>
      </c>
      <c r="C388" s="44" t="s">
        <v>234</v>
      </c>
      <c r="D388" s="28" t="s">
        <v>507</v>
      </c>
      <c r="E388" s="129">
        <v>50</v>
      </c>
      <c r="F388" s="150">
        <v>160000</v>
      </c>
      <c r="G388" s="38">
        <v>720000</v>
      </c>
      <c r="H388" s="39">
        <v>33000</v>
      </c>
      <c r="I388" s="108">
        <f t="shared" si="137"/>
        <v>3300</v>
      </c>
      <c r="J388" s="40">
        <f t="shared" si="142"/>
        <v>4.583333333333333E-2</v>
      </c>
      <c r="K388" s="40">
        <f t="shared" si="143"/>
        <v>21.818181818181817</v>
      </c>
      <c r="L388" s="88">
        <f t="shared" si="144"/>
        <v>10.298181818181817</v>
      </c>
      <c r="M388" s="68" t="s">
        <v>510</v>
      </c>
      <c r="N388" s="1" t="s">
        <v>607</v>
      </c>
    </row>
    <row r="389" spans="1:14">
      <c r="A389" s="1" t="s">
        <v>74</v>
      </c>
      <c r="B389" s="28" t="s">
        <v>240</v>
      </c>
      <c r="C389" s="44" t="s">
        <v>234</v>
      </c>
      <c r="D389" s="28" t="s">
        <v>505</v>
      </c>
      <c r="E389" s="129">
        <v>110</v>
      </c>
      <c r="F389" s="150">
        <v>300000</v>
      </c>
      <c r="G389" s="38">
        <v>1201000</v>
      </c>
      <c r="H389" s="39">
        <v>55000</v>
      </c>
      <c r="I389" s="108">
        <f t="shared" si="137"/>
        <v>5500</v>
      </c>
      <c r="J389" s="40">
        <f t="shared" si="142"/>
        <v>4.5795170691090757E-2</v>
      </c>
      <c r="K389" s="40">
        <f t="shared" si="143"/>
        <v>21.836363636363636</v>
      </c>
      <c r="L389" s="88">
        <f t="shared" si="144"/>
        <v>10.306763636363636</v>
      </c>
      <c r="M389" s="68" t="s">
        <v>510</v>
      </c>
      <c r="N389" s="1" t="s">
        <v>607</v>
      </c>
    </row>
    <row r="390" spans="1:14">
      <c r="A390" s="1" t="s">
        <v>74</v>
      </c>
      <c r="B390" s="28" t="s">
        <v>241</v>
      </c>
      <c r="C390" s="44" t="s">
        <v>235</v>
      </c>
      <c r="D390" s="28" t="s">
        <v>504</v>
      </c>
      <c r="E390" s="129">
        <v>160</v>
      </c>
      <c r="F390" s="150">
        <v>160000</v>
      </c>
      <c r="G390" s="41">
        <v>720000</v>
      </c>
      <c r="H390" s="42">
        <v>33000</v>
      </c>
      <c r="I390" s="109">
        <f t="shared" si="137"/>
        <v>3300</v>
      </c>
      <c r="J390" s="43">
        <f t="shared" si="142"/>
        <v>4.583333333333333E-2</v>
      </c>
      <c r="K390" s="43">
        <f t="shared" si="143"/>
        <v>21.818181818181817</v>
      </c>
      <c r="L390" s="88">
        <f t="shared" si="144"/>
        <v>10.298181818181817</v>
      </c>
      <c r="M390" s="68" t="s">
        <v>510</v>
      </c>
      <c r="N390" s="1" t="s">
        <v>607</v>
      </c>
    </row>
    <row r="391" spans="1:14">
      <c r="A391" s="1" t="s">
        <v>74</v>
      </c>
      <c r="B391" s="28" t="s">
        <v>242</v>
      </c>
      <c r="C391" s="44" t="s">
        <v>235</v>
      </c>
      <c r="D391" s="28" t="s">
        <v>503</v>
      </c>
      <c r="E391" s="129">
        <v>270</v>
      </c>
      <c r="F391" s="150">
        <v>140000</v>
      </c>
      <c r="G391" s="41">
        <v>718000</v>
      </c>
      <c r="H391" s="42">
        <v>33000</v>
      </c>
      <c r="I391" s="109">
        <f t="shared" si="137"/>
        <v>3300</v>
      </c>
      <c r="J391" s="43">
        <f t="shared" si="142"/>
        <v>4.596100278551532E-2</v>
      </c>
      <c r="K391" s="43">
        <f t="shared" si="143"/>
        <v>21.757575757575758</v>
      </c>
      <c r="L391" s="88">
        <f t="shared" si="144"/>
        <v>10.269575757575756</v>
      </c>
      <c r="M391" s="68" t="s">
        <v>510</v>
      </c>
      <c r="N391" s="1" t="s">
        <v>607</v>
      </c>
    </row>
    <row r="392" spans="1:14">
      <c r="A392" s="1" t="s">
        <v>74</v>
      </c>
      <c r="B392" s="28" t="s">
        <v>243</v>
      </c>
      <c r="C392" s="44" t="s">
        <v>236</v>
      </c>
      <c r="D392" s="28" t="s">
        <v>505</v>
      </c>
      <c r="E392" s="129">
        <v>110</v>
      </c>
      <c r="F392" s="150">
        <v>300000</v>
      </c>
      <c r="G392" s="41">
        <v>1206000</v>
      </c>
      <c r="H392" s="42">
        <v>55000</v>
      </c>
      <c r="I392" s="109">
        <f t="shared" si="137"/>
        <v>5500</v>
      </c>
      <c r="J392" s="43">
        <f t="shared" si="142"/>
        <v>4.5605306799336651E-2</v>
      </c>
      <c r="K392" s="43">
        <f t="shared" si="143"/>
        <v>21.927272727272726</v>
      </c>
      <c r="L392" s="88">
        <f t="shared" si="144"/>
        <v>10.349672727272726</v>
      </c>
      <c r="M392" s="68" t="s">
        <v>510</v>
      </c>
      <c r="N392" s="1" t="s">
        <v>607</v>
      </c>
    </row>
    <row r="393" spans="1:14">
      <c r="A393" s="1" t="s">
        <v>74</v>
      </c>
      <c r="B393" s="28" t="s">
        <v>244</v>
      </c>
      <c r="C393" s="44" t="s">
        <v>236</v>
      </c>
      <c r="D393" s="28" t="s">
        <v>506</v>
      </c>
      <c r="E393" s="129">
        <v>89</v>
      </c>
      <c r="F393" s="150">
        <v>160000</v>
      </c>
      <c r="G393" s="32">
        <v>720800</v>
      </c>
      <c r="H393" s="33">
        <v>33000</v>
      </c>
      <c r="I393" s="102">
        <f t="shared" si="137"/>
        <v>3300</v>
      </c>
      <c r="J393" s="34">
        <f t="shared" si="142"/>
        <v>4.5782463928967815E-2</v>
      </c>
      <c r="K393" s="34">
        <f t="shared" si="143"/>
        <v>21.842424242424244</v>
      </c>
      <c r="L393" s="88">
        <f t="shared" si="144"/>
        <v>10.309624242424242</v>
      </c>
      <c r="M393" s="68" t="s">
        <v>510</v>
      </c>
      <c r="N393" s="1" t="s">
        <v>607</v>
      </c>
    </row>
    <row r="394" spans="1:14">
      <c r="F394" s="145"/>
    </row>
    <row r="395" spans="1:14">
      <c r="B395" s="22" t="s">
        <v>248</v>
      </c>
      <c r="F395" s="145" t="s">
        <v>511</v>
      </c>
    </row>
    <row r="396" spans="1:14">
      <c r="A396" s="1" t="s">
        <v>74</v>
      </c>
      <c r="B396" s="28" t="s">
        <v>249</v>
      </c>
      <c r="C396" s="44">
        <v>1000</v>
      </c>
      <c r="D396" s="28" t="s">
        <v>610</v>
      </c>
      <c r="E396" s="148">
        <v>24000</v>
      </c>
      <c r="F396" s="129">
        <v>2744056000</v>
      </c>
      <c r="G396" s="32">
        <v>72000</v>
      </c>
      <c r="H396" s="33">
        <v>5500</v>
      </c>
      <c r="I396" s="102">
        <f t="shared" ref="I396:I435" si="145">H396/10</f>
        <v>550</v>
      </c>
      <c r="J396" s="50">
        <f t="shared" ref="J396:J405" si="146">H396/G396</f>
        <v>7.6388888888888895E-2</v>
      </c>
      <c r="K396" s="50">
        <f t="shared" ref="K396:K405" si="147">G396/H396</f>
        <v>13.090909090909092</v>
      </c>
      <c r="L396" s="45">
        <f t="shared" ref="L396" si="148">K396/K$2</f>
        <v>6.1789090909090909</v>
      </c>
      <c r="M396" s="68" t="s">
        <v>510</v>
      </c>
      <c r="N396" s="1" t="s">
        <v>607</v>
      </c>
    </row>
    <row r="397" spans="1:14">
      <c r="A397" s="1" t="s">
        <v>74</v>
      </c>
      <c r="B397" s="28" t="s">
        <v>250</v>
      </c>
      <c r="C397" s="44">
        <v>3000</v>
      </c>
      <c r="D397" s="28" t="s">
        <v>611</v>
      </c>
      <c r="E397" s="148">
        <v>24000</v>
      </c>
      <c r="F397" s="129">
        <v>18341848000</v>
      </c>
      <c r="G397" s="32">
        <v>120000</v>
      </c>
      <c r="H397" s="33">
        <v>5500</v>
      </c>
      <c r="I397" s="102">
        <f t="shared" si="145"/>
        <v>550</v>
      </c>
      <c r="J397" s="50">
        <f t="shared" si="146"/>
        <v>4.583333333333333E-2</v>
      </c>
      <c r="K397" s="50">
        <f t="shared" si="147"/>
        <v>21.818181818181817</v>
      </c>
      <c r="L397" s="45">
        <f t="shared" ref="L397:L405" si="149">K397/K$2</f>
        <v>10.298181818181817</v>
      </c>
      <c r="M397" s="68" t="s">
        <v>510</v>
      </c>
      <c r="N397" s="1" t="s">
        <v>607</v>
      </c>
    </row>
    <row r="398" spans="1:14">
      <c r="A398" s="1" t="s">
        <v>74</v>
      </c>
      <c r="B398" s="28" t="s">
        <v>251</v>
      </c>
      <c r="C398" s="44">
        <v>5000</v>
      </c>
      <c r="D398" s="28" t="s">
        <v>611</v>
      </c>
      <c r="E398" s="148">
        <v>48000</v>
      </c>
      <c r="F398" s="129">
        <v>47804344000</v>
      </c>
      <c r="G398" s="32">
        <v>240000</v>
      </c>
      <c r="H398" s="33">
        <v>11000</v>
      </c>
      <c r="I398" s="102">
        <f t="shared" si="145"/>
        <v>1100</v>
      </c>
      <c r="J398" s="50">
        <f t="shared" si="146"/>
        <v>4.583333333333333E-2</v>
      </c>
      <c r="K398" s="50">
        <f t="shared" si="147"/>
        <v>21.818181818181817</v>
      </c>
      <c r="L398" s="45">
        <f t="shared" si="149"/>
        <v>10.298181818181817</v>
      </c>
      <c r="M398" s="68" t="s">
        <v>510</v>
      </c>
      <c r="N398" s="1" t="s">
        <v>607</v>
      </c>
    </row>
    <row r="399" spans="1:14">
      <c r="A399" s="1" t="s">
        <v>74</v>
      </c>
      <c r="B399" s="28" t="s">
        <v>252</v>
      </c>
      <c r="C399" s="44">
        <v>7000</v>
      </c>
      <c r="D399" s="28" t="s">
        <v>611</v>
      </c>
      <c r="E399" s="148">
        <v>48000</v>
      </c>
      <c r="F399" s="129">
        <v>79740101000</v>
      </c>
      <c r="G399" s="32">
        <v>240000</v>
      </c>
      <c r="H399" s="33">
        <v>11000</v>
      </c>
      <c r="I399" s="102">
        <f t="shared" si="145"/>
        <v>1100</v>
      </c>
      <c r="J399" s="50">
        <f t="shared" si="146"/>
        <v>4.583333333333333E-2</v>
      </c>
      <c r="K399" s="50">
        <f t="shared" si="147"/>
        <v>21.818181818181817</v>
      </c>
      <c r="L399" s="45">
        <f t="shared" si="149"/>
        <v>10.298181818181817</v>
      </c>
      <c r="M399" s="68" t="s">
        <v>510</v>
      </c>
      <c r="N399" s="1" t="s">
        <v>607</v>
      </c>
    </row>
    <row r="400" spans="1:14">
      <c r="A400" s="1" t="s">
        <v>74</v>
      </c>
      <c r="B400" s="28" t="s">
        <v>253</v>
      </c>
      <c r="C400" s="44">
        <v>9000</v>
      </c>
      <c r="D400" s="28" t="s">
        <v>611</v>
      </c>
      <c r="E400" s="148">
        <v>48000</v>
      </c>
      <c r="F400" s="129">
        <v>129783016999.99998</v>
      </c>
      <c r="G400" s="32">
        <v>240000</v>
      </c>
      <c r="H400" s="33">
        <v>11000</v>
      </c>
      <c r="I400" s="102">
        <f t="shared" si="145"/>
        <v>1100</v>
      </c>
      <c r="J400" s="50">
        <f t="shared" si="146"/>
        <v>4.583333333333333E-2</v>
      </c>
      <c r="K400" s="50">
        <f t="shared" si="147"/>
        <v>21.818181818181817</v>
      </c>
      <c r="L400" s="45">
        <f t="shared" si="149"/>
        <v>10.298181818181817</v>
      </c>
      <c r="M400" s="68" t="s">
        <v>510</v>
      </c>
      <c r="N400" s="1" t="s">
        <v>607</v>
      </c>
    </row>
    <row r="401" spans="1:14">
      <c r="A401" s="1" t="s">
        <v>74</v>
      </c>
      <c r="B401" s="28" t="s">
        <v>254</v>
      </c>
      <c r="C401" s="44">
        <v>11000</v>
      </c>
      <c r="D401" s="28" t="s">
        <v>611</v>
      </c>
      <c r="E401" s="148">
        <v>48000</v>
      </c>
      <c r="F401" s="129">
        <v>164535042000</v>
      </c>
      <c r="G401" s="32">
        <v>240000</v>
      </c>
      <c r="H401" s="33">
        <v>11000</v>
      </c>
      <c r="I401" s="102">
        <f t="shared" si="145"/>
        <v>1100</v>
      </c>
      <c r="J401" s="50">
        <f t="shared" si="146"/>
        <v>4.583333333333333E-2</v>
      </c>
      <c r="K401" s="50">
        <f t="shared" si="147"/>
        <v>21.818181818181817</v>
      </c>
      <c r="L401" s="45">
        <f t="shared" si="149"/>
        <v>10.298181818181817</v>
      </c>
      <c r="M401" s="68" t="s">
        <v>510</v>
      </c>
      <c r="N401" s="1" t="s">
        <v>607</v>
      </c>
    </row>
    <row r="402" spans="1:14">
      <c r="A402" s="1" t="s">
        <v>74</v>
      </c>
      <c r="B402" s="28" t="s">
        <v>255</v>
      </c>
      <c r="C402" s="44">
        <v>13000</v>
      </c>
      <c r="D402" s="28" t="s">
        <v>611</v>
      </c>
      <c r="E402" s="148">
        <v>100000</v>
      </c>
      <c r="F402" s="129">
        <v>190188355000</v>
      </c>
      <c r="G402" s="32">
        <v>240000</v>
      </c>
      <c r="H402" s="33">
        <v>22000</v>
      </c>
      <c r="I402" s="102">
        <f t="shared" si="145"/>
        <v>2200</v>
      </c>
      <c r="J402" s="50">
        <f t="shared" si="146"/>
        <v>9.166666666666666E-2</v>
      </c>
      <c r="K402" s="50">
        <f t="shared" si="147"/>
        <v>10.909090909090908</v>
      </c>
      <c r="L402" s="45">
        <f t="shared" si="149"/>
        <v>5.1490909090909085</v>
      </c>
      <c r="M402" s="68" t="s">
        <v>510</v>
      </c>
      <c r="N402" s="1" t="s">
        <v>607</v>
      </c>
    </row>
    <row r="403" spans="1:14">
      <c r="A403" s="1" t="s">
        <v>74</v>
      </c>
      <c r="B403" s="28" t="s">
        <v>256</v>
      </c>
      <c r="C403" s="44">
        <v>15000</v>
      </c>
      <c r="D403" s="28" t="s">
        <v>611</v>
      </c>
      <c r="E403" s="148">
        <v>100000</v>
      </c>
      <c r="F403" s="129">
        <v>201543692000</v>
      </c>
      <c r="G403" s="32">
        <v>240000</v>
      </c>
      <c r="H403" s="33">
        <v>22000</v>
      </c>
      <c r="I403" s="102">
        <f t="shared" si="145"/>
        <v>2200</v>
      </c>
      <c r="J403" s="50">
        <f t="shared" si="146"/>
        <v>9.166666666666666E-2</v>
      </c>
      <c r="K403" s="50">
        <f t="shared" si="147"/>
        <v>10.909090909090908</v>
      </c>
      <c r="L403" s="45">
        <f t="shared" si="149"/>
        <v>5.1490909090909085</v>
      </c>
      <c r="M403" s="68" t="s">
        <v>510</v>
      </c>
      <c r="N403" s="1" t="s">
        <v>607</v>
      </c>
    </row>
    <row r="404" spans="1:14">
      <c r="A404" s="1" t="s">
        <v>74</v>
      </c>
      <c r="B404" s="28" t="s">
        <v>257</v>
      </c>
      <c r="C404" s="44">
        <v>17000</v>
      </c>
      <c r="D404" s="28" t="s">
        <v>611</v>
      </c>
      <c r="E404" s="148">
        <v>100000</v>
      </c>
      <c r="F404" s="129">
        <v>257869052000</v>
      </c>
      <c r="G404" s="32">
        <v>240000</v>
      </c>
      <c r="H404" s="33">
        <v>22000</v>
      </c>
      <c r="I404" s="102">
        <f t="shared" si="145"/>
        <v>2200</v>
      </c>
      <c r="J404" s="50">
        <f t="shared" si="146"/>
        <v>9.166666666666666E-2</v>
      </c>
      <c r="K404" s="50">
        <f t="shared" si="147"/>
        <v>10.909090909090908</v>
      </c>
      <c r="L404" s="45">
        <f t="shared" si="149"/>
        <v>5.1490909090909085</v>
      </c>
      <c r="M404" s="68" t="s">
        <v>510</v>
      </c>
      <c r="N404" s="1" t="s">
        <v>607</v>
      </c>
    </row>
    <row r="405" spans="1:14">
      <c r="A405" s="1" t="s">
        <v>74</v>
      </c>
      <c r="B405" s="28" t="s">
        <v>258</v>
      </c>
      <c r="C405" s="44">
        <v>19000</v>
      </c>
      <c r="D405" s="28" t="s">
        <v>611</v>
      </c>
      <c r="E405" s="148">
        <v>100000</v>
      </c>
      <c r="F405" s="129">
        <v>321126764000</v>
      </c>
      <c r="G405" s="32">
        <v>240000</v>
      </c>
      <c r="H405" s="33">
        <v>22000</v>
      </c>
      <c r="I405" s="102">
        <f t="shared" si="145"/>
        <v>2200</v>
      </c>
      <c r="J405" s="50">
        <f t="shared" si="146"/>
        <v>9.166666666666666E-2</v>
      </c>
      <c r="K405" s="50">
        <f t="shared" si="147"/>
        <v>10.909090909090908</v>
      </c>
      <c r="L405" s="45">
        <f t="shared" si="149"/>
        <v>5.1490909090909085</v>
      </c>
      <c r="M405" s="68" t="s">
        <v>510</v>
      </c>
      <c r="N405" s="1" t="s">
        <v>607</v>
      </c>
    </row>
    <row r="407" spans="1:14">
      <c r="A407" s="1" t="s">
        <v>74</v>
      </c>
      <c r="B407" s="28" t="s">
        <v>259</v>
      </c>
      <c r="C407" s="44" t="s">
        <v>268</v>
      </c>
      <c r="D407" s="28" t="s">
        <v>612</v>
      </c>
      <c r="E407" s="149">
        <v>14000</v>
      </c>
      <c r="F407" s="120">
        <v>2</v>
      </c>
      <c r="G407" s="48">
        <f>4*10000*F407+E407</f>
        <v>94000</v>
      </c>
      <c r="H407" s="33">
        <v>3300</v>
      </c>
      <c r="I407" s="102">
        <f t="shared" si="145"/>
        <v>330</v>
      </c>
      <c r="J407" s="50">
        <f t="shared" ref="J407:J415" si="150">H407/G407</f>
        <v>3.5106382978723406E-2</v>
      </c>
      <c r="K407" s="50">
        <f t="shared" ref="K407:K415" si="151">G407/H407</f>
        <v>28.484848484848484</v>
      </c>
      <c r="L407" s="45">
        <f t="shared" ref="L407" si="152">K407/K$2</f>
        <v>13.444848484848483</v>
      </c>
      <c r="M407" s="1" t="s">
        <v>607</v>
      </c>
    </row>
    <row r="408" spans="1:14">
      <c r="A408" s="1" t="s">
        <v>74</v>
      </c>
      <c r="B408" s="28" t="s">
        <v>260</v>
      </c>
      <c r="C408" s="44" t="s">
        <v>269</v>
      </c>
      <c r="D408" s="28" t="s">
        <v>612</v>
      </c>
      <c r="E408" s="149">
        <v>24000</v>
      </c>
      <c r="F408" s="120">
        <v>3</v>
      </c>
      <c r="G408" s="48">
        <f t="shared" ref="G408:G415" si="153">4*10000*F408+E408</f>
        <v>144000</v>
      </c>
      <c r="H408" s="33">
        <v>5500</v>
      </c>
      <c r="I408" s="102">
        <f t="shared" si="145"/>
        <v>550</v>
      </c>
      <c r="J408" s="50">
        <f t="shared" si="150"/>
        <v>3.8194444444444448E-2</v>
      </c>
      <c r="K408" s="50">
        <f t="shared" si="151"/>
        <v>26.181818181818183</v>
      </c>
      <c r="L408" s="45">
        <f t="shared" ref="L408:L411" si="154">K408/K$2</f>
        <v>12.357818181818182</v>
      </c>
      <c r="M408" s="1" t="s">
        <v>607</v>
      </c>
    </row>
    <row r="409" spans="1:14">
      <c r="A409" s="1" t="s">
        <v>74</v>
      </c>
      <c r="B409" s="28" t="s">
        <v>261</v>
      </c>
      <c r="C409" s="44" t="s">
        <v>270</v>
      </c>
      <c r="D409" s="28" t="s">
        <v>612</v>
      </c>
      <c r="E409" s="149">
        <v>48000</v>
      </c>
      <c r="F409" s="120">
        <v>4</v>
      </c>
      <c r="G409" s="48">
        <f t="shared" si="153"/>
        <v>208000</v>
      </c>
      <c r="H409" s="33">
        <v>11000</v>
      </c>
      <c r="I409" s="102">
        <f t="shared" si="145"/>
        <v>1100</v>
      </c>
      <c r="J409" s="50">
        <f t="shared" si="150"/>
        <v>5.2884615384615384E-2</v>
      </c>
      <c r="K409" s="50">
        <f t="shared" si="151"/>
        <v>18.90909090909091</v>
      </c>
      <c r="L409" s="45">
        <f t="shared" si="154"/>
        <v>8.9250909090909083</v>
      </c>
      <c r="M409" s="1" t="s">
        <v>607</v>
      </c>
    </row>
    <row r="410" spans="1:14">
      <c r="A410" s="1" t="s">
        <v>74</v>
      </c>
      <c r="B410" s="28" t="s">
        <v>262</v>
      </c>
      <c r="C410" s="44" t="s">
        <v>271</v>
      </c>
      <c r="D410" s="28" t="s">
        <v>612</v>
      </c>
      <c r="E410" s="148">
        <v>150000</v>
      </c>
      <c r="F410" s="120">
        <v>10</v>
      </c>
      <c r="G410" s="48">
        <f t="shared" si="153"/>
        <v>550000</v>
      </c>
      <c r="H410" s="33">
        <v>33000</v>
      </c>
      <c r="I410" s="102">
        <f t="shared" si="145"/>
        <v>3300</v>
      </c>
      <c r="J410" s="50">
        <f t="shared" si="150"/>
        <v>0.06</v>
      </c>
      <c r="K410" s="50">
        <f t="shared" si="151"/>
        <v>16.666666666666668</v>
      </c>
      <c r="L410" s="45">
        <f t="shared" si="154"/>
        <v>7.8666666666666671</v>
      </c>
      <c r="M410" s="1" t="s">
        <v>607</v>
      </c>
    </row>
    <row r="411" spans="1:14">
      <c r="A411" s="1" t="s">
        <v>74</v>
      </c>
      <c r="B411" s="28" t="s">
        <v>263</v>
      </c>
      <c r="C411" s="44" t="s">
        <v>272</v>
      </c>
      <c r="D411" s="28" t="s">
        <v>612</v>
      </c>
      <c r="E411" s="148">
        <v>200000</v>
      </c>
      <c r="F411" s="120">
        <v>15</v>
      </c>
      <c r="G411" s="48">
        <f t="shared" si="153"/>
        <v>800000</v>
      </c>
      <c r="H411" s="33">
        <v>55000</v>
      </c>
      <c r="I411" s="102">
        <f t="shared" si="145"/>
        <v>5500</v>
      </c>
      <c r="J411" s="50">
        <f t="shared" si="150"/>
        <v>6.8750000000000006E-2</v>
      </c>
      <c r="K411" s="50">
        <f t="shared" si="151"/>
        <v>14.545454545454545</v>
      </c>
      <c r="L411" s="45">
        <f t="shared" si="154"/>
        <v>6.8654545454545453</v>
      </c>
      <c r="M411" s="1" t="s">
        <v>607</v>
      </c>
    </row>
    <row r="412" spans="1:14">
      <c r="A412" s="1" t="s">
        <v>74</v>
      </c>
      <c r="B412" s="28" t="s">
        <v>264</v>
      </c>
      <c r="C412" s="44" t="s">
        <v>273</v>
      </c>
      <c r="D412" s="28" t="s">
        <v>612</v>
      </c>
      <c r="E412" s="148">
        <v>200000</v>
      </c>
      <c r="F412" s="120">
        <v>15</v>
      </c>
      <c r="G412" s="48">
        <f t="shared" si="153"/>
        <v>800000</v>
      </c>
      <c r="H412" s="33">
        <v>55000</v>
      </c>
      <c r="I412" s="102">
        <f t="shared" si="145"/>
        <v>5500</v>
      </c>
      <c r="J412" s="50">
        <f t="shared" si="150"/>
        <v>6.8750000000000006E-2</v>
      </c>
      <c r="K412" s="50">
        <f t="shared" si="151"/>
        <v>14.545454545454545</v>
      </c>
      <c r="L412" s="45">
        <f t="shared" ref="L412:L415" si="155">K412/K$2</f>
        <v>6.8654545454545453</v>
      </c>
      <c r="M412" s="1" t="s">
        <v>607</v>
      </c>
    </row>
    <row r="413" spans="1:14">
      <c r="A413" s="1" t="s">
        <v>74</v>
      </c>
      <c r="B413" s="28" t="s">
        <v>265</v>
      </c>
      <c r="C413" s="44" t="s">
        <v>274</v>
      </c>
      <c r="D413" s="28" t="s">
        <v>612</v>
      </c>
      <c r="E413" s="148">
        <v>200000</v>
      </c>
      <c r="F413" s="120">
        <v>15</v>
      </c>
      <c r="G413" s="48">
        <f t="shared" si="153"/>
        <v>800000</v>
      </c>
      <c r="H413" s="33">
        <v>55000</v>
      </c>
      <c r="I413" s="102">
        <f t="shared" si="145"/>
        <v>5500</v>
      </c>
      <c r="J413" s="50">
        <f t="shared" si="150"/>
        <v>6.8750000000000006E-2</v>
      </c>
      <c r="K413" s="50">
        <f t="shared" si="151"/>
        <v>14.545454545454545</v>
      </c>
      <c r="L413" s="45">
        <f t="shared" si="155"/>
        <v>6.8654545454545453</v>
      </c>
      <c r="M413" s="1" t="s">
        <v>607</v>
      </c>
    </row>
    <row r="414" spans="1:14">
      <c r="A414" s="1" t="s">
        <v>74</v>
      </c>
      <c r="B414" s="28" t="s">
        <v>266</v>
      </c>
      <c r="C414" s="44" t="s">
        <v>275</v>
      </c>
      <c r="D414" s="28" t="s">
        <v>612</v>
      </c>
      <c r="E414" s="148">
        <v>200000</v>
      </c>
      <c r="F414" s="120">
        <v>15</v>
      </c>
      <c r="G414" s="48">
        <f t="shared" si="153"/>
        <v>800000</v>
      </c>
      <c r="H414" s="33">
        <v>55000</v>
      </c>
      <c r="I414" s="102">
        <f t="shared" si="145"/>
        <v>5500</v>
      </c>
      <c r="J414" s="50">
        <f t="shared" si="150"/>
        <v>6.8750000000000006E-2</v>
      </c>
      <c r="K414" s="50">
        <f t="shared" si="151"/>
        <v>14.545454545454545</v>
      </c>
      <c r="L414" s="45">
        <f t="shared" si="155"/>
        <v>6.8654545454545453</v>
      </c>
      <c r="M414" s="1" t="s">
        <v>607</v>
      </c>
    </row>
    <row r="415" spans="1:14">
      <c r="A415" s="1" t="s">
        <v>74</v>
      </c>
      <c r="B415" s="28" t="s">
        <v>267</v>
      </c>
      <c r="C415" s="44" t="s">
        <v>276</v>
      </c>
      <c r="D415" s="28" t="s">
        <v>612</v>
      </c>
      <c r="E415" s="148">
        <v>200000</v>
      </c>
      <c r="F415" s="120">
        <v>15</v>
      </c>
      <c r="G415" s="48">
        <f t="shared" si="153"/>
        <v>800000</v>
      </c>
      <c r="H415" s="33">
        <v>55000</v>
      </c>
      <c r="I415" s="102">
        <f t="shared" si="145"/>
        <v>5500</v>
      </c>
      <c r="J415" s="50">
        <f t="shared" si="150"/>
        <v>6.8750000000000006E-2</v>
      </c>
      <c r="K415" s="50">
        <f t="shared" si="151"/>
        <v>14.545454545454545</v>
      </c>
      <c r="L415" s="45">
        <f t="shared" si="155"/>
        <v>6.8654545454545453</v>
      </c>
      <c r="M415" s="1" t="s">
        <v>607</v>
      </c>
    </row>
    <row r="417" spans="1:12">
      <c r="A417" s="1" t="s">
        <v>74</v>
      </c>
      <c r="B417" s="90" t="s">
        <v>296</v>
      </c>
      <c r="C417" s="91" t="s">
        <v>277</v>
      </c>
      <c r="D417" s="90" t="s">
        <v>449</v>
      </c>
      <c r="E417" s="136">
        <v>14000</v>
      </c>
      <c r="F417" s="136">
        <v>4</v>
      </c>
      <c r="G417" s="92">
        <f>10000*F417+E417</f>
        <v>54000</v>
      </c>
      <c r="H417" s="146">
        <v>11000</v>
      </c>
      <c r="I417" s="147">
        <f t="shared" si="145"/>
        <v>1100</v>
      </c>
      <c r="J417" s="94">
        <f t="shared" ref="J417:J435" si="156">H417/G417</f>
        <v>0.20370370370370369</v>
      </c>
      <c r="K417" s="94">
        <f t="shared" ref="K417:K435" si="157">G417/H417</f>
        <v>4.9090909090909092</v>
      </c>
      <c r="L417" s="45">
        <f t="shared" ref="L417" si="158">K417/K$2</f>
        <v>2.3170909090909091</v>
      </c>
    </row>
    <row r="418" spans="1:12">
      <c r="A418" s="1" t="s">
        <v>74</v>
      </c>
      <c r="B418" s="90" t="s">
        <v>297</v>
      </c>
      <c r="C418" s="91" t="s">
        <v>278</v>
      </c>
      <c r="D418" s="90" t="s">
        <v>449</v>
      </c>
      <c r="E418" s="136">
        <v>28000</v>
      </c>
      <c r="F418" s="136">
        <v>8</v>
      </c>
      <c r="G418" s="92">
        <f t="shared" ref="G418:G435" si="159">10000*F418+E418</f>
        <v>108000</v>
      </c>
      <c r="H418" s="146">
        <v>22000</v>
      </c>
      <c r="I418" s="147">
        <f t="shared" si="145"/>
        <v>2200</v>
      </c>
      <c r="J418" s="94">
        <f t="shared" si="156"/>
        <v>0.20370370370370369</v>
      </c>
      <c r="K418" s="94">
        <f t="shared" si="157"/>
        <v>4.9090909090909092</v>
      </c>
      <c r="L418" s="45">
        <f t="shared" ref="L418:L435" si="160">K418/K$2</f>
        <v>2.3170909090909091</v>
      </c>
    </row>
    <row r="419" spans="1:12">
      <c r="A419" s="1" t="s">
        <v>74</v>
      </c>
      <c r="B419" s="90" t="s">
        <v>298</v>
      </c>
      <c r="C419" s="91" t="s">
        <v>279</v>
      </c>
      <c r="D419" s="90" t="s">
        <v>449</v>
      </c>
      <c r="E419" s="135">
        <v>42000</v>
      </c>
      <c r="F419" s="136">
        <v>12</v>
      </c>
      <c r="G419" s="92">
        <f t="shared" si="159"/>
        <v>162000</v>
      </c>
      <c r="H419" s="146">
        <v>33000</v>
      </c>
      <c r="I419" s="147">
        <f t="shared" si="145"/>
        <v>3300</v>
      </c>
      <c r="J419" s="94">
        <f t="shared" si="156"/>
        <v>0.20370370370370369</v>
      </c>
      <c r="K419" s="94">
        <f t="shared" si="157"/>
        <v>4.9090909090909092</v>
      </c>
      <c r="L419" s="45">
        <f t="shared" si="160"/>
        <v>2.3170909090909091</v>
      </c>
    </row>
    <row r="420" spans="1:12">
      <c r="A420" s="1" t="s">
        <v>74</v>
      </c>
      <c r="B420" s="90" t="s">
        <v>299</v>
      </c>
      <c r="C420" s="91" t="s">
        <v>280</v>
      </c>
      <c r="D420" s="90" t="s">
        <v>449</v>
      </c>
      <c r="E420" s="135">
        <v>70000</v>
      </c>
      <c r="F420" s="136">
        <v>20</v>
      </c>
      <c r="G420" s="92">
        <f t="shared" si="159"/>
        <v>270000</v>
      </c>
      <c r="H420" s="146">
        <v>55000</v>
      </c>
      <c r="I420" s="147">
        <f t="shared" si="145"/>
        <v>5500</v>
      </c>
      <c r="J420" s="94">
        <f t="shared" si="156"/>
        <v>0.20370370370370369</v>
      </c>
      <c r="K420" s="94">
        <f t="shared" si="157"/>
        <v>4.9090909090909092</v>
      </c>
      <c r="L420" s="45">
        <f t="shared" si="160"/>
        <v>2.3170909090909091</v>
      </c>
    </row>
    <row r="421" spans="1:12">
      <c r="A421" s="1" t="s">
        <v>74</v>
      </c>
      <c r="B421" s="90" t="s">
        <v>300</v>
      </c>
      <c r="C421" s="91" t="s">
        <v>281</v>
      </c>
      <c r="D421" s="90" t="s">
        <v>449</v>
      </c>
      <c r="E421" s="135">
        <v>140000</v>
      </c>
      <c r="F421" s="136">
        <v>40</v>
      </c>
      <c r="G421" s="92">
        <f t="shared" si="159"/>
        <v>540000</v>
      </c>
      <c r="H421" s="146">
        <v>110000</v>
      </c>
      <c r="I421" s="147">
        <f t="shared" si="145"/>
        <v>11000</v>
      </c>
      <c r="J421" s="94">
        <f t="shared" si="156"/>
        <v>0.20370370370370369</v>
      </c>
      <c r="K421" s="94">
        <f t="shared" si="157"/>
        <v>4.9090909090909092</v>
      </c>
      <c r="L421" s="45">
        <f t="shared" si="160"/>
        <v>2.3170909090909091</v>
      </c>
    </row>
    <row r="422" spans="1:12">
      <c r="A422" s="1" t="s">
        <v>74</v>
      </c>
      <c r="B422" s="90" t="s">
        <v>301</v>
      </c>
      <c r="C422" s="91" t="s">
        <v>282</v>
      </c>
      <c r="D422" s="90" t="s">
        <v>449</v>
      </c>
      <c r="E422" s="136">
        <v>14000</v>
      </c>
      <c r="F422" s="136">
        <v>4</v>
      </c>
      <c r="G422" s="92">
        <f t="shared" si="159"/>
        <v>54000</v>
      </c>
      <c r="H422" s="146">
        <v>11000</v>
      </c>
      <c r="I422" s="147">
        <f t="shared" si="145"/>
        <v>1100</v>
      </c>
      <c r="J422" s="94">
        <f t="shared" si="156"/>
        <v>0.20370370370370369</v>
      </c>
      <c r="K422" s="94">
        <f t="shared" si="157"/>
        <v>4.9090909090909092</v>
      </c>
      <c r="L422" s="45">
        <f t="shared" si="160"/>
        <v>2.3170909090909091</v>
      </c>
    </row>
    <row r="423" spans="1:12">
      <c r="A423" s="1" t="s">
        <v>74</v>
      </c>
      <c r="B423" s="90" t="s">
        <v>302</v>
      </c>
      <c r="C423" s="91" t="s">
        <v>283</v>
      </c>
      <c r="D423" s="90" t="s">
        <v>449</v>
      </c>
      <c r="E423" s="136">
        <v>28000</v>
      </c>
      <c r="F423" s="136">
        <v>8</v>
      </c>
      <c r="G423" s="92">
        <f t="shared" si="159"/>
        <v>108000</v>
      </c>
      <c r="H423" s="146">
        <v>22000</v>
      </c>
      <c r="I423" s="147">
        <f t="shared" si="145"/>
        <v>2200</v>
      </c>
      <c r="J423" s="94">
        <f t="shared" si="156"/>
        <v>0.20370370370370369</v>
      </c>
      <c r="K423" s="94">
        <f t="shared" si="157"/>
        <v>4.9090909090909092</v>
      </c>
      <c r="L423" s="45">
        <f t="shared" si="160"/>
        <v>2.3170909090909091</v>
      </c>
    </row>
    <row r="424" spans="1:12">
      <c r="A424" s="1" t="s">
        <v>74</v>
      </c>
      <c r="B424" s="90" t="s">
        <v>303</v>
      </c>
      <c r="C424" s="91" t="s">
        <v>284</v>
      </c>
      <c r="D424" s="90" t="s">
        <v>449</v>
      </c>
      <c r="E424" s="135">
        <v>42000</v>
      </c>
      <c r="F424" s="136">
        <v>12</v>
      </c>
      <c r="G424" s="92">
        <f t="shared" si="159"/>
        <v>162000</v>
      </c>
      <c r="H424" s="146">
        <v>33000</v>
      </c>
      <c r="I424" s="147">
        <f t="shared" si="145"/>
        <v>3300</v>
      </c>
      <c r="J424" s="94">
        <f t="shared" si="156"/>
        <v>0.20370370370370369</v>
      </c>
      <c r="K424" s="94">
        <f t="shared" si="157"/>
        <v>4.9090909090909092</v>
      </c>
      <c r="L424" s="45">
        <f t="shared" si="160"/>
        <v>2.3170909090909091</v>
      </c>
    </row>
    <row r="425" spans="1:12">
      <c r="A425" s="1" t="s">
        <v>74</v>
      </c>
      <c r="B425" s="90" t="s">
        <v>304</v>
      </c>
      <c r="C425" s="91" t="s">
        <v>285</v>
      </c>
      <c r="D425" s="90" t="s">
        <v>449</v>
      </c>
      <c r="E425" s="135">
        <v>70000</v>
      </c>
      <c r="F425" s="136">
        <v>20</v>
      </c>
      <c r="G425" s="92">
        <f t="shared" si="159"/>
        <v>270000</v>
      </c>
      <c r="H425" s="146">
        <v>55000</v>
      </c>
      <c r="I425" s="147">
        <f t="shared" si="145"/>
        <v>5500</v>
      </c>
      <c r="J425" s="94">
        <f t="shared" si="156"/>
        <v>0.20370370370370369</v>
      </c>
      <c r="K425" s="94">
        <f t="shared" si="157"/>
        <v>4.9090909090909092</v>
      </c>
      <c r="L425" s="45">
        <f t="shared" si="160"/>
        <v>2.3170909090909091</v>
      </c>
    </row>
    <row r="426" spans="1:12">
      <c r="A426" s="1" t="s">
        <v>74</v>
      </c>
      <c r="B426" s="90" t="s">
        <v>305</v>
      </c>
      <c r="C426" s="91" t="s">
        <v>286</v>
      </c>
      <c r="D426" s="90" t="s">
        <v>449</v>
      </c>
      <c r="E426" s="135">
        <v>140000</v>
      </c>
      <c r="F426" s="136">
        <v>40</v>
      </c>
      <c r="G426" s="92">
        <f t="shared" si="159"/>
        <v>540000</v>
      </c>
      <c r="H426" s="146">
        <v>110000</v>
      </c>
      <c r="I426" s="147">
        <f t="shared" si="145"/>
        <v>11000</v>
      </c>
      <c r="J426" s="94">
        <f t="shared" si="156"/>
        <v>0.20370370370370369</v>
      </c>
      <c r="K426" s="94">
        <f t="shared" si="157"/>
        <v>4.9090909090909092</v>
      </c>
      <c r="L426" s="45">
        <f t="shared" si="160"/>
        <v>2.3170909090909091</v>
      </c>
    </row>
    <row r="427" spans="1:12">
      <c r="A427" s="1" t="s">
        <v>74</v>
      </c>
      <c r="B427" s="90" t="s">
        <v>306</v>
      </c>
      <c r="C427" s="91" t="s">
        <v>287</v>
      </c>
      <c r="D427" s="90" t="s">
        <v>449</v>
      </c>
      <c r="E427" s="136">
        <v>14000</v>
      </c>
      <c r="F427" s="136">
        <v>4</v>
      </c>
      <c r="G427" s="92">
        <f t="shared" si="159"/>
        <v>54000</v>
      </c>
      <c r="H427" s="146">
        <v>11000</v>
      </c>
      <c r="I427" s="147">
        <f t="shared" si="145"/>
        <v>1100</v>
      </c>
      <c r="J427" s="94">
        <f t="shared" si="156"/>
        <v>0.20370370370370369</v>
      </c>
      <c r="K427" s="94">
        <f t="shared" si="157"/>
        <v>4.9090909090909092</v>
      </c>
      <c r="L427" s="45">
        <f t="shared" si="160"/>
        <v>2.3170909090909091</v>
      </c>
    </row>
    <row r="428" spans="1:12">
      <c r="A428" s="1" t="s">
        <v>74</v>
      </c>
      <c r="B428" s="90" t="s">
        <v>307</v>
      </c>
      <c r="C428" s="91" t="s">
        <v>288</v>
      </c>
      <c r="D428" s="90" t="s">
        <v>449</v>
      </c>
      <c r="E428" s="136">
        <v>28000</v>
      </c>
      <c r="F428" s="136">
        <v>8</v>
      </c>
      <c r="G428" s="92">
        <f t="shared" si="159"/>
        <v>108000</v>
      </c>
      <c r="H428" s="146">
        <v>22000</v>
      </c>
      <c r="I428" s="147">
        <f t="shared" si="145"/>
        <v>2200</v>
      </c>
      <c r="J428" s="94">
        <f t="shared" si="156"/>
        <v>0.20370370370370369</v>
      </c>
      <c r="K428" s="94">
        <f t="shared" si="157"/>
        <v>4.9090909090909092</v>
      </c>
      <c r="L428" s="45">
        <f t="shared" si="160"/>
        <v>2.3170909090909091</v>
      </c>
    </row>
    <row r="429" spans="1:12">
      <c r="A429" s="1" t="s">
        <v>74</v>
      </c>
      <c r="B429" s="90" t="s">
        <v>308</v>
      </c>
      <c r="C429" s="91" t="s">
        <v>289</v>
      </c>
      <c r="D429" s="90" t="s">
        <v>449</v>
      </c>
      <c r="E429" s="135">
        <v>42000</v>
      </c>
      <c r="F429" s="136">
        <v>12</v>
      </c>
      <c r="G429" s="92">
        <f t="shared" si="159"/>
        <v>162000</v>
      </c>
      <c r="H429" s="146">
        <v>33000</v>
      </c>
      <c r="I429" s="147">
        <f t="shared" si="145"/>
        <v>3300</v>
      </c>
      <c r="J429" s="94">
        <f t="shared" si="156"/>
        <v>0.20370370370370369</v>
      </c>
      <c r="K429" s="94">
        <f t="shared" si="157"/>
        <v>4.9090909090909092</v>
      </c>
      <c r="L429" s="45">
        <f t="shared" si="160"/>
        <v>2.3170909090909091</v>
      </c>
    </row>
    <row r="430" spans="1:12">
      <c r="A430" s="1" t="s">
        <v>74</v>
      </c>
      <c r="B430" s="90" t="s">
        <v>309</v>
      </c>
      <c r="C430" s="91" t="s">
        <v>290</v>
      </c>
      <c r="D430" s="90" t="s">
        <v>449</v>
      </c>
      <c r="E430" s="135">
        <v>70000</v>
      </c>
      <c r="F430" s="136">
        <v>20</v>
      </c>
      <c r="G430" s="92">
        <f t="shared" si="159"/>
        <v>270000</v>
      </c>
      <c r="H430" s="146">
        <v>55000</v>
      </c>
      <c r="I430" s="147">
        <f t="shared" si="145"/>
        <v>5500</v>
      </c>
      <c r="J430" s="94">
        <f t="shared" si="156"/>
        <v>0.20370370370370369</v>
      </c>
      <c r="K430" s="94">
        <f t="shared" si="157"/>
        <v>4.9090909090909092</v>
      </c>
      <c r="L430" s="45">
        <f t="shared" si="160"/>
        <v>2.3170909090909091</v>
      </c>
    </row>
    <row r="431" spans="1:12">
      <c r="A431" s="1" t="s">
        <v>74</v>
      </c>
      <c r="B431" s="90" t="s">
        <v>310</v>
      </c>
      <c r="C431" s="91" t="s">
        <v>291</v>
      </c>
      <c r="D431" s="90" t="s">
        <v>449</v>
      </c>
      <c r="E431" s="135">
        <v>140000</v>
      </c>
      <c r="F431" s="136">
        <v>40</v>
      </c>
      <c r="G431" s="92">
        <f t="shared" si="159"/>
        <v>540000</v>
      </c>
      <c r="H431" s="146">
        <v>110000</v>
      </c>
      <c r="I431" s="147">
        <f t="shared" si="145"/>
        <v>11000</v>
      </c>
      <c r="J431" s="94">
        <f t="shared" si="156"/>
        <v>0.20370370370370369</v>
      </c>
      <c r="K431" s="94">
        <f t="shared" si="157"/>
        <v>4.9090909090909092</v>
      </c>
      <c r="L431" s="45">
        <f t="shared" si="160"/>
        <v>2.3170909090909091</v>
      </c>
    </row>
    <row r="432" spans="1:12">
      <c r="A432" s="1" t="s">
        <v>74</v>
      </c>
      <c r="B432" s="90" t="s">
        <v>311</v>
      </c>
      <c r="C432" s="91" t="s">
        <v>292</v>
      </c>
      <c r="D432" s="90" t="s">
        <v>449</v>
      </c>
      <c r="E432" s="136">
        <v>14000</v>
      </c>
      <c r="F432" s="136">
        <v>4</v>
      </c>
      <c r="G432" s="92">
        <f t="shared" si="159"/>
        <v>54000</v>
      </c>
      <c r="H432" s="146">
        <v>11000</v>
      </c>
      <c r="I432" s="147">
        <f t="shared" si="145"/>
        <v>1100</v>
      </c>
      <c r="J432" s="94">
        <f t="shared" si="156"/>
        <v>0.20370370370370369</v>
      </c>
      <c r="K432" s="94">
        <f t="shared" si="157"/>
        <v>4.9090909090909092</v>
      </c>
      <c r="L432" s="45">
        <f t="shared" si="160"/>
        <v>2.3170909090909091</v>
      </c>
    </row>
    <row r="433" spans="1:12">
      <c r="A433" s="1" t="s">
        <v>74</v>
      </c>
      <c r="B433" s="90" t="s">
        <v>312</v>
      </c>
      <c r="C433" s="91" t="s">
        <v>293</v>
      </c>
      <c r="D433" s="90" t="s">
        <v>449</v>
      </c>
      <c r="E433" s="136">
        <v>28000</v>
      </c>
      <c r="F433" s="136">
        <v>8</v>
      </c>
      <c r="G433" s="92">
        <f t="shared" si="159"/>
        <v>108000</v>
      </c>
      <c r="H433" s="146">
        <v>22000</v>
      </c>
      <c r="I433" s="147">
        <f t="shared" si="145"/>
        <v>2200</v>
      </c>
      <c r="J433" s="94">
        <f t="shared" si="156"/>
        <v>0.20370370370370369</v>
      </c>
      <c r="K433" s="94">
        <f t="shared" si="157"/>
        <v>4.9090909090909092</v>
      </c>
      <c r="L433" s="45">
        <f t="shared" si="160"/>
        <v>2.3170909090909091</v>
      </c>
    </row>
    <row r="434" spans="1:12">
      <c r="A434" s="1" t="s">
        <v>74</v>
      </c>
      <c r="B434" s="90" t="s">
        <v>313</v>
      </c>
      <c r="C434" s="91" t="s">
        <v>294</v>
      </c>
      <c r="D434" s="90" t="s">
        <v>449</v>
      </c>
      <c r="E434" s="135">
        <v>42000</v>
      </c>
      <c r="F434" s="136">
        <v>12</v>
      </c>
      <c r="G434" s="92">
        <f t="shared" si="159"/>
        <v>162000</v>
      </c>
      <c r="H434" s="146">
        <v>33000</v>
      </c>
      <c r="I434" s="147">
        <f t="shared" si="145"/>
        <v>3300</v>
      </c>
      <c r="J434" s="94">
        <f t="shared" si="156"/>
        <v>0.20370370370370369</v>
      </c>
      <c r="K434" s="94">
        <f t="shared" si="157"/>
        <v>4.9090909090909092</v>
      </c>
      <c r="L434" s="45">
        <f t="shared" si="160"/>
        <v>2.3170909090909091</v>
      </c>
    </row>
    <row r="435" spans="1:12">
      <c r="A435" s="1" t="s">
        <v>74</v>
      </c>
      <c r="B435" s="90" t="s">
        <v>314</v>
      </c>
      <c r="C435" s="91" t="s">
        <v>295</v>
      </c>
      <c r="D435" s="90" t="s">
        <v>449</v>
      </c>
      <c r="E435" s="135">
        <v>70000</v>
      </c>
      <c r="F435" s="136">
        <v>20</v>
      </c>
      <c r="G435" s="92">
        <f t="shared" si="159"/>
        <v>270000</v>
      </c>
      <c r="H435" s="146">
        <v>55000</v>
      </c>
      <c r="I435" s="147">
        <f t="shared" si="145"/>
        <v>5500</v>
      </c>
      <c r="J435" s="94">
        <f t="shared" si="156"/>
        <v>0.20370370370370369</v>
      </c>
      <c r="K435" s="94">
        <f t="shared" si="157"/>
        <v>4.9090909090909092</v>
      </c>
      <c r="L435" s="45">
        <f t="shared" si="160"/>
        <v>2.3170909090909091</v>
      </c>
    </row>
    <row r="437" spans="1:12" s="55" customFormat="1">
      <c r="B437" s="56" t="s">
        <v>450</v>
      </c>
      <c r="C437" s="57"/>
      <c r="E437" s="118"/>
      <c r="F437" s="119"/>
      <c r="G437" s="21"/>
      <c r="L437" s="46"/>
    </row>
    <row r="438" spans="1:12">
      <c r="B438" s="1" t="s">
        <v>451</v>
      </c>
    </row>
    <row r="439" spans="1:12">
      <c r="B439" s="1" t="s">
        <v>27</v>
      </c>
    </row>
    <row r="440" spans="1:12">
      <c r="B440" s="1" t="s">
        <v>452</v>
      </c>
      <c r="C440" s="1"/>
      <c r="F440" s="115"/>
      <c r="G440" s="1"/>
      <c r="L440" s="1"/>
    </row>
    <row r="441" spans="1:12">
      <c r="B441" s="1" t="s">
        <v>29</v>
      </c>
      <c r="C441" s="1"/>
      <c r="F441" s="115"/>
      <c r="G441" s="1"/>
      <c r="L441" s="1"/>
    </row>
    <row r="442" spans="1:12">
      <c r="B442" s="1" t="s">
        <v>30</v>
      </c>
      <c r="C442" s="1"/>
      <c r="F442" s="115"/>
      <c r="G442" s="1"/>
      <c r="L442" s="1"/>
    </row>
    <row r="444" spans="1:12">
      <c r="B444" s="1" t="s">
        <v>453</v>
      </c>
      <c r="C444" s="1"/>
      <c r="F444" s="115"/>
      <c r="G444" s="1"/>
      <c r="L444" s="1"/>
    </row>
    <row r="445" spans="1:12">
      <c r="B445" s="1" t="s">
        <v>454</v>
      </c>
      <c r="C445" s="1"/>
      <c r="F445" s="115"/>
      <c r="G445" s="1"/>
      <c r="L445" s="1"/>
    </row>
    <row r="446" spans="1:12">
      <c r="B446" s="1" t="s">
        <v>455</v>
      </c>
      <c r="C446" s="1"/>
      <c r="F446" s="115"/>
      <c r="G446" s="1"/>
      <c r="L446" s="1"/>
    </row>
    <row r="447" spans="1:12">
      <c r="B447" s="1" t="s">
        <v>456</v>
      </c>
      <c r="C447" s="1"/>
      <c r="F447" s="115"/>
      <c r="G447" s="1"/>
      <c r="L447" s="1"/>
    </row>
    <row r="448" spans="1:12">
      <c r="B448" s="1" t="s">
        <v>457</v>
      </c>
      <c r="C448" s="1"/>
      <c r="F448" s="115"/>
      <c r="G448" s="1"/>
      <c r="L448" s="1"/>
    </row>
    <row r="449" spans="1:12">
      <c r="B449" s="1" t="s">
        <v>458</v>
      </c>
      <c r="C449" s="1"/>
      <c r="F449" s="115"/>
      <c r="G449" s="1"/>
      <c r="L449" s="1"/>
    </row>
    <row r="450" spans="1:12">
      <c r="B450" s="1" t="s">
        <v>48</v>
      </c>
      <c r="C450" s="1"/>
      <c r="F450" s="115"/>
      <c r="G450" s="1"/>
      <c r="L450" s="1"/>
    </row>
    <row r="452" spans="1:12">
      <c r="B452" s="1" t="s">
        <v>34</v>
      </c>
      <c r="C452" s="1"/>
      <c r="F452" s="115"/>
      <c r="G452" s="1"/>
      <c r="L452" s="1"/>
    </row>
    <row r="453" spans="1:12">
      <c r="B453" s="1" t="s">
        <v>35</v>
      </c>
      <c r="C453" s="1"/>
      <c r="F453" s="115"/>
      <c r="G453" s="1"/>
      <c r="L453" s="1"/>
    </row>
    <row r="455" spans="1:12">
      <c r="A455" s="1" t="s">
        <v>74</v>
      </c>
      <c r="B455" s="28" t="s">
        <v>613</v>
      </c>
      <c r="C455" s="44"/>
      <c r="D455" s="28" t="s">
        <v>614</v>
      </c>
      <c r="E455" s="148"/>
      <c r="F455" s="120">
        <v>100</v>
      </c>
      <c r="G455" s="48">
        <v>200</v>
      </c>
      <c r="H455" s="33">
        <v>100</v>
      </c>
      <c r="I455" s="102">
        <f t="shared" ref="I455" si="161">H455/10</f>
        <v>10</v>
      </c>
      <c r="J455" s="163">
        <f t="shared" ref="J455" si="162">H455/G455</f>
        <v>0.5</v>
      </c>
      <c r="K455" s="162">
        <f t="shared" ref="K455" si="163">G455/H455</f>
        <v>2</v>
      </c>
      <c r="L455" s="45">
        <f t="shared" ref="L455" si="164">K455/K$2</f>
        <v>0.94399999999999995</v>
      </c>
    </row>
  </sheetData>
  <mergeCells count="3">
    <mergeCell ref="D253:D255"/>
    <mergeCell ref="D262:D265"/>
    <mergeCell ref="D257:D260"/>
  </mergeCells>
  <phoneticPr fontId="1" type="noConversion"/>
  <conditionalFormatting sqref="L6:L10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{EFD7BE13-65A7-4F71-8221-2F2BAF3F5F8D}</x14:id>
        </ext>
      </extLst>
    </cfRule>
  </conditionalFormatting>
  <conditionalFormatting sqref="L13:L17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{DF02CB43-31EF-4457-9F48-52A3600B0A42}</x14:id>
        </ext>
      </extLst>
    </cfRule>
  </conditionalFormatting>
  <conditionalFormatting sqref="L20:L2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{C5E5056D-0E97-4EB4-8D71-0478663EB984}</x14:id>
        </ext>
      </extLst>
    </cfRule>
  </conditionalFormatting>
  <conditionalFormatting sqref="L27:L31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{B6324D6E-5FBE-49F7-BBB3-38B2109A5BF9}</x14:id>
        </ext>
      </extLst>
    </cfRule>
  </conditionalFormatting>
  <conditionalFormatting sqref="L33:L37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{829F0088-A99B-46B2-BA3A-CC4E1EA88F30}</x14:id>
        </ext>
      </extLst>
    </cfRule>
  </conditionalFormatting>
  <conditionalFormatting sqref="L40:L4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{78365355-34BD-4CEA-98FA-D9FF245017C0}</x14:id>
        </ext>
      </extLst>
    </cfRule>
  </conditionalFormatting>
  <conditionalFormatting sqref="L46:L5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{E21EAFB2-AD7D-4330-8768-98BCA1080089}</x14:id>
        </ext>
      </extLst>
    </cfRule>
  </conditionalFormatting>
  <conditionalFormatting sqref="L52:L56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{17DE3772-26A5-42E1-B289-607ECC0E0202}</x14:id>
        </ext>
      </extLst>
    </cfRule>
  </conditionalFormatting>
  <conditionalFormatting sqref="L58:L6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{8254EB06-528D-4607-8599-9351F3B7A347}</x14:id>
        </ext>
      </extLst>
    </cfRule>
  </conditionalFormatting>
  <conditionalFormatting sqref="L65:L69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{26FCD239-B5E8-41E5-A55E-812AE32A19B3}</x14:id>
        </ext>
      </extLst>
    </cfRule>
  </conditionalFormatting>
  <conditionalFormatting sqref="L71:L7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{37739281-0075-4977-AC56-BD6215D72227}</x14:id>
        </ext>
      </extLst>
    </cfRule>
  </conditionalFormatting>
  <conditionalFormatting sqref="L77:L8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{3F7F24FA-C1CA-4CDB-99D2-A2DF074F2AD1}</x14:id>
        </ext>
      </extLst>
    </cfRule>
  </conditionalFormatting>
  <conditionalFormatting sqref="L84:L88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{A04BBC74-26B8-4B1D-9F1D-03FEE6518D40}</x14:id>
        </ext>
      </extLst>
    </cfRule>
  </conditionalFormatting>
  <conditionalFormatting sqref="L90:L9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{BD104EBF-E9EB-4152-8DBA-FB0B11B88C97}</x14:id>
        </ext>
      </extLst>
    </cfRule>
  </conditionalFormatting>
  <conditionalFormatting sqref="L96:L100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{3255AD41-B534-485D-9A87-61E41C76B5D1}</x14:id>
        </ext>
      </extLst>
    </cfRule>
  </conditionalFormatting>
  <conditionalFormatting sqref="L103:L107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{B7B89474-42CD-40F3-B35C-1DD8BB29F8A5}</x14:id>
        </ext>
      </extLst>
    </cfRule>
  </conditionalFormatting>
  <conditionalFormatting sqref="L109:L113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{663CB44C-B3AB-4043-959B-748BDE5C447D}</x14:id>
        </ext>
      </extLst>
    </cfRule>
  </conditionalFormatting>
  <conditionalFormatting sqref="L117:L128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{F43DB4E2-082D-42B4-AC33-4CA228B74752}</x14:id>
        </ext>
      </extLst>
    </cfRule>
  </conditionalFormatting>
  <conditionalFormatting sqref="L132:L153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{2A29568F-EA4F-4BBF-9268-F447B5C0D02D}</x14:id>
        </ext>
      </extLst>
    </cfRule>
  </conditionalFormatting>
  <conditionalFormatting sqref="L156:L180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{75749600-0CE8-4C3B-8C5E-557B960909C9}</x14:id>
        </ext>
      </extLst>
    </cfRule>
  </conditionalFormatting>
  <conditionalFormatting sqref="L183:L202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{739283B8-39C7-400D-9B66-D87F9D83C420}</x14:id>
        </ext>
      </extLst>
    </cfRule>
  </conditionalFormatting>
  <conditionalFormatting sqref="L204:L223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{EFAC932B-A7A8-4433-A61B-143378AE2D30}</x14:id>
        </ext>
      </extLst>
    </cfRule>
  </conditionalFormatting>
  <conditionalFormatting sqref="L225:L239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{BED46CAD-71F0-4094-AF73-8FDFBEF65BD8}</x14:id>
        </ext>
      </extLst>
    </cfRule>
  </conditionalFormatting>
  <conditionalFormatting sqref="L241:L250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{2D0D8CCD-4F11-4341-87C6-36F16A7CA7AC}</x14:id>
        </ext>
      </extLst>
    </cfRule>
  </conditionalFormatting>
  <conditionalFormatting sqref="L291:L298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{7D9C5564-B205-4606-8518-7542143A913A}</x14:id>
        </ext>
      </extLst>
    </cfRule>
  </conditionalFormatting>
  <conditionalFormatting sqref="L300:L30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{C300A0E2-648C-4005-AE4A-F3DDA166FCA7}</x14:id>
        </ext>
      </extLst>
    </cfRule>
  </conditionalFormatting>
  <conditionalFormatting sqref="L310:L317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{A537F0F1-8747-4B77-A595-D069780ED057}</x14:id>
        </ext>
      </extLst>
    </cfRule>
  </conditionalFormatting>
  <conditionalFormatting sqref="L319:L32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{F1A9CA8F-9DA8-4A4C-854F-D87AE6E855A8}</x14:id>
        </ext>
      </extLst>
    </cfRule>
  </conditionalFormatting>
  <conditionalFormatting sqref="L328:L332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{FD1E60DB-D7FD-4C32-81EF-9E6DF2534C4A}</x14:id>
        </ext>
      </extLst>
    </cfRule>
  </conditionalFormatting>
  <conditionalFormatting sqref="L334:L3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{F1A9F9CD-22DA-4E27-8701-C931B410FCF0}</x14:id>
        </ext>
      </extLst>
    </cfRule>
  </conditionalFormatting>
  <conditionalFormatting sqref="L396:L40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{E64BD501-892F-411D-9804-071034C4E308}</x14:id>
        </ext>
      </extLst>
    </cfRule>
  </conditionalFormatting>
  <conditionalFormatting sqref="L407:L41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{418587C0-508B-4646-9D25-C813832BDE86}</x14:id>
        </ext>
      </extLst>
    </cfRule>
  </conditionalFormatting>
  <conditionalFormatting sqref="L417:L435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{3E5F3BB8-69F4-4EA8-8E58-C3822801525C}</x14:id>
        </ext>
      </extLst>
    </cfRule>
  </conditionalFormatting>
  <conditionalFormatting sqref="L376:L39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{3E45A48B-3D70-42D1-BAC8-79BCC297763B}</x14:id>
        </ext>
      </extLst>
    </cfRule>
  </conditionalFormatting>
  <conditionalFormatting sqref="L365:L37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{18BC91AE-2BB9-44A0-89CF-709D3612A9FB}</x14:id>
        </ext>
      </extLst>
    </cfRule>
  </conditionalFormatting>
  <conditionalFormatting sqref="L291:L326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{9F5CE0D0-0F2B-4415-BFB1-5DCA8F3236ED}</x14:id>
        </ext>
      </extLst>
    </cfRule>
  </conditionalFormatting>
  <conditionalFormatting sqref="L328:L33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{DFBA62C5-ADE3-44C2-9168-8112116135AE}</x14:id>
        </ext>
      </extLst>
    </cfRule>
  </conditionalFormatting>
  <conditionalFormatting sqref="L269:L28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{D3774836-057B-49BF-A577-3C1CC0561486}</x14:id>
        </ext>
      </extLst>
    </cfRule>
  </conditionalFormatting>
  <conditionalFormatting sqref="L183:L25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{D07E7712-D2B0-40D1-A103-B6518083ECC9}</x14:id>
        </ext>
      </extLst>
    </cfRule>
  </conditionalFormatting>
  <conditionalFormatting sqref="L6:L18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{5C0E93B6-19A8-4E38-85A4-30A2DB3F5B56}</x14:id>
        </ext>
      </extLst>
    </cfRule>
  </conditionalFormatting>
  <conditionalFormatting sqref="L6:L43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{3E171C8C-BC18-4404-B040-C93AEC6CD1B3}</x14:id>
        </ext>
      </extLst>
    </cfRule>
  </conditionalFormatting>
  <conditionalFormatting sqref="L263:L435 L258:L261 L254:L256 L6:L25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{6A0D2B79-679B-4D8C-AA40-0EB9DFA51DB1}</x14:id>
        </ext>
      </extLst>
    </cfRule>
  </conditionalFormatting>
  <conditionalFormatting sqref="L45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{697BCDA5-6DD0-4FA2-A6EF-9605CFB7C0C2}</x14:id>
        </ext>
      </extLst>
    </cfRule>
  </conditionalFormatting>
  <conditionalFormatting sqref="L45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{E70611B5-6FD7-4807-9027-D7E6103C64D0}</x14:id>
        </ext>
      </extLst>
    </cfRule>
  </conditionalFormatting>
  <conditionalFormatting sqref="L45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{42399625-6295-4C03-BDDE-07A3ABDB2C86}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G203 G224 G299 I32 I45" formula="1"/>
    <ignoredError sqref="P13:P17 P4 P6:P10" formulaRange="1"/>
    <ignoredError sqref="J396:J405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D7BE13-65A7-4F71-8221-2F2BAF3F5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L6:L10</xm:sqref>
        </x14:conditionalFormatting>
        <x14:conditionalFormatting xmlns:xm="http://schemas.microsoft.com/office/excel/2006/main">
          <x14:cfRule type="dataBar" id="{DF02CB43-31EF-4457-9F48-52A3600B0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L13:L17</xm:sqref>
        </x14:conditionalFormatting>
        <x14:conditionalFormatting xmlns:xm="http://schemas.microsoft.com/office/excel/2006/main">
          <x14:cfRule type="dataBar" id="{C5E5056D-0E97-4EB4-8D71-0478663EB9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L20:L25</xm:sqref>
        </x14:conditionalFormatting>
        <x14:conditionalFormatting xmlns:xm="http://schemas.microsoft.com/office/excel/2006/main">
          <x14:cfRule type="dataBar" id="{B6324D6E-5FBE-49F7-BBB3-38B2109A5B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L27:L31</xm:sqref>
        </x14:conditionalFormatting>
        <x14:conditionalFormatting xmlns:xm="http://schemas.microsoft.com/office/excel/2006/main">
          <x14:cfRule type="dataBar" id="{829F0088-A99B-46B2-BA3A-CC4E1EA88F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L33:L37</xm:sqref>
        </x14:conditionalFormatting>
        <x14:conditionalFormatting xmlns:xm="http://schemas.microsoft.com/office/excel/2006/main">
          <x14:cfRule type="dataBar" id="{78365355-34BD-4CEA-98FA-D9FF245017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L40:L44</xm:sqref>
        </x14:conditionalFormatting>
        <x14:conditionalFormatting xmlns:xm="http://schemas.microsoft.com/office/excel/2006/main">
          <x14:cfRule type="dataBar" id="{E21EAFB2-AD7D-4330-8768-98BCA10800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L46:L50</xm:sqref>
        </x14:conditionalFormatting>
        <x14:conditionalFormatting xmlns:xm="http://schemas.microsoft.com/office/excel/2006/main">
          <x14:cfRule type="dataBar" id="{17DE3772-26A5-42E1-B289-607ECC0E02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L52:L56</xm:sqref>
        </x14:conditionalFormatting>
        <x14:conditionalFormatting xmlns:xm="http://schemas.microsoft.com/office/excel/2006/main">
          <x14:cfRule type="dataBar" id="{8254EB06-528D-4607-8599-9351F3B7A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L58:L62</xm:sqref>
        </x14:conditionalFormatting>
        <x14:conditionalFormatting xmlns:xm="http://schemas.microsoft.com/office/excel/2006/main">
          <x14:cfRule type="dataBar" id="{26FCD239-B5E8-41E5-A55E-812AE32A1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L65:L69</xm:sqref>
        </x14:conditionalFormatting>
        <x14:conditionalFormatting xmlns:xm="http://schemas.microsoft.com/office/excel/2006/main">
          <x14:cfRule type="dataBar" id="{37739281-0075-4977-AC56-BD6215D722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L71:L75</xm:sqref>
        </x14:conditionalFormatting>
        <x14:conditionalFormatting xmlns:xm="http://schemas.microsoft.com/office/excel/2006/main">
          <x14:cfRule type="dataBar" id="{3F7F24FA-C1CA-4CDB-99D2-A2DF074F2A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L77:L81</xm:sqref>
        </x14:conditionalFormatting>
        <x14:conditionalFormatting xmlns:xm="http://schemas.microsoft.com/office/excel/2006/main">
          <x14:cfRule type="dataBar" id="{A04BBC74-26B8-4B1D-9F1D-03FEE6518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L84:L88</xm:sqref>
        </x14:conditionalFormatting>
        <x14:conditionalFormatting xmlns:xm="http://schemas.microsoft.com/office/excel/2006/main">
          <x14:cfRule type="dataBar" id="{BD104EBF-E9EB-4152-8DBA-FB0B11B88C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L90:L94</xm:sqref>
        </x14:conditionalFormatting>
        <x14:conditionalFormatting xmlns:xm="http://schemas.microsoft.com/office/excel/2006/main">
          <x14:cfRule type="dataBar" id="{3255AD41-B534-485D-9A87-61E41C76B5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L96:L100</xm:sqref>
        </x14:conditionalFormatting>
        <x14:conditionalFormatting xmlns:xm="http://schemas.microsoft.com/office/excel/2006/main">
          <x14:cfRule type="dataBar" id="{B7B89474-42CD-40F3-B35C-1DD8BB29F8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L103:L107</xm:sqref>
        </x14:conditionalFormatting>
        <x14:conditionalFormatting xmlns:xm="http://schemas.microsoft.com/office/excel/2006/main">
          <x14:cfRule type="dataBar" id="{663CB44C-B3AB-4043-959B-748BDE5C4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L109:L113</xm:sqref>
        </x14:conditionalFormatting>
        <x14:conditionalFormatting xmlns:xm="http://schemas.microsoft.com/office/excel/2006/main">
          <x14:cfRule type="dataBar" id="{F43DB4E2-082D-42B4-AC33-4CA228B747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L117:L128</xm:sqref>
        </x14:conditionalFormatting>
        <x14:conditionalFormatting xmlns:xm="http://schemas.microsoft.com/office/excel/2006/main">
          <x14:cfRule type="dataBar" id="{2A29568F-EA4F-4BBF-9268-F447B5C0D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L132:L153</xm:sqref>
        </x14:conditionalFormatting>
        <x14:conditionalFormatting xmlns:xm="http://schemas.microsoft.com/office/excel/2006/main">
          <x14:cfRule type="dataBar" id="{75749600-0CE8-4C3B-8C5E-557B960909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L156:L180</xm:sqref>
        </x14:conditionalFormatting>
        <x14:conditionalFormatting xmlns:xm="http://schemas.microsoft.com/office/excel/2006/main">
          <x14:cfRule type="dataBar" id="{739283B8-39C7-400D-9B66-D87F9D83C4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L183:L202</xm:sqref>
        </x14:conditionalFormatting>
        <x14:conditionalFormatting xmlns:xm="http://schemas.microsoft.com/office/excel/2006/main">
          <x14:cfRule type="dataBar" id="{EFAC932B-A7A8-4433-A61B-143378AE2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L204:L223</xm:sqref>
        </x14:conditionalFormatting>
        <x14:conditionalFormatting xmlns:xm="http://schemas.microsoft.com/office/excel/2006/main">
          <x14:cfRule type="dataBar" id="{BED46CAD-71F0-4094-AF73-8FDFBEF65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L225:L239</xm:sqref>
        </x14:conditionalFormatting>
        <x14:conditionalFormatting xmlns:xm="http://schemas.microsoft.com/office/excel/2006/main">
          <x14:cfRule type="dataBar" id="{2D0D8CCD-4F11-4341-87C6-36F16A7CA7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L241:L250</xm:sqref>
        </x14:conditionalFormatting>
        <x14:conditionalFormatting xmlns:xm="http://schemas.microsoft.com/office/excel/2006/main">
          <x14:cfRule type="dataBar" id="{7D9C5564-B205-4606-8518-7542143A91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L291:L298</xm:sqref>
        </x14:conditionalFormatting>
        <x14:conditionalFormatting xmlns:xm="http://schemas.microsoft.com/office/excel/2006/main">
          <x14:cfRule type="dataBar" id="{C300A0E2-648C-4005-AE4A-F3DDA166FC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L300:L307</xm:sqref>
        </x14:conditionalFormatting>
        <x14:conditionalFormatting xmlns:xm="http://schemas.microsoft.com/office/excel/2006/main">
          <x14:cfRule type="dataBar" id="{A537F0F1-8747-4B77-A595-D069780ED0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L310:L317</xm:sqref>
        </x14:conditionalFormatting>
        <x14:conditionalFormatting xmlns:xm="http://schemas.microsoft.com/office/excel/2006/main">
          <x14:cfRule type="dataBar" id="{F1A9CA8F-9DA8-4A4C-854F-D87AE6E855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L319:L326</xm:sqref>
        </x14:conditionalFormatting>
        <x14:conditionalFormatting xmlns:xm="http://schemas.microsoft.com/office/excel/2006/main">
          <x14:cfRule type="dataBar" id="{FD1E60DB-D7FD-4C32-81EF-9E6DF2534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L328:L332</xm:sqref>
        </x14:conditionalFormatting>
        <x14:conditionalFormatting xmlns:xm="http://schemas.microsoft.com/office/excel/2006/main">
          <x14:cfRule type="dataBar" id="{F1A9F9CD-22DA-4E27-8701-C931B410FC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L334:L338</xm:sqref>
        </x14:conditionalFormatting>
        <x14:conditionalFormatting xmlns:xm="http://schemas.microsoft.com/office/excel/2006/main">
          <x14:cfRule type="dataBar" id="{E64BD501-892F-411D-9804-071034C4E3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L396:L405</xm:sqref>
        </x14:conditionalFormatting>
        <x14:conditionalFormatting xmlns:xm="http://schemas.microsoft.com/office/excel/2006/main">
          <x14:cfRule type="dataBar" id="{418587C0-508B-4646-9D25-C813832BDE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L407:L415</xm:sqref>
        </x14:conditionalFormatting>
        <x14:conditionalFormatting xmlns:xm="http://schemas.microsoft.com/office/excel/2006/main">
          <x14:cfRule type="dataBar" id="{3E5F3BB8-69F4-4EA8-8E58-C382280152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L417:L435</xm:sqref>
        </x14:conditionalFormatting>
        <x14:conditionalFormatting xmlns:xm="http://schemas.microsoft.com/office/excel/2006/main">
          <x14:cfRule type="dataBar" id="{3E45A48B-3D70-42D1-BAC8-79BCC29776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L376:L393</xm:sqref>
        </x14:conditionalFormatting>
        <x14:conditionalFormatting xmlns:xm="http://schemas.microsoft.com/office/excel/2006/main">
          <x14:cfRule type="dataBar" id="{18BC91AE-2BB9-44A0-89CF-709D3612A9F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L365:L374</xm:sqref>
        </x14:conditionalFormatting>
        <x14:conditionalFormatting xmlns:xm="http://schemas.microsoft.com/office/excel/2006/main">
          <x14:cfRule type="dataBar" id="{9F5CE0D0-0F2B-4415-BFB1-5DCA8F3236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L291:L326</xm:sqref>
        </x14:conditionalFormatting>
        <x14:conditionalFormatting xmlns:xm="http://schemas.microsoft.com/office/excel/2006/main">
          <x14:cfRule type="dataBar" id="{DFBA62C5-ADE3-44C2-9168-8112116135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L328:L338</xm:sqref>
        </x14:conditionalFormatting>
        <x14:conditionalFormatting xmlns:xm="http://schemas.microsoft.com/office/excel/2006/main">
          <x14:cfRule type="dataBar" id="{D3774836-057B-49BF-A577-3C1CC05614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L269:L288</xm:sqref>
        </x14:conditionalFormatting>
        <x14:conditionalFormatting xmlns:xm="http://schemas.microsoft.com/office/excel/2006/main">
          <x14:cfRule type="dataBar" id="{D07E7712-D2B0-40D1-A103-B6518083ECC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L183:L250</xm:sqref>
        </x14:conditionalFormatting>
        <x14:conditionalFormatting xmlns:xm="http://schemas.microsoft.com/office/excel/2006/main">
          <x14:cfRule type="dataBar" id="{5C0E93B6-19A8-4E38-85A4-30A2DB3F5B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L6:L180</xm:sqref>
        </x14:conditionalFormatting>
        <x14:conditionalFormatting xmlns:xm="http://schemas.microsoft.com/office/excel/2006/main">
          <x14:cfRule type="dataBar" id="{3E171C8C-BC18-4404-B040-C93AEC6CD1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L6:L435</xm:sqref>
        </x14:conditionalFormatting>
        <x14:conditionalFormatting xmlns:xm="http://schemas.microsoft.com/office/excel/2006/main">
          <x14:cfRule type="dataBar" id="{6A0D2B79-679B-4D8C-AA40-0EB9DFA51D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L263:L435 L258:L261 L254:L256 L6:L252</xm:sqref>
        </x14:conditionalFormatting>
        <x14:conditionalFormatting xmlns:xm="http://schemas.microsoft.com/office/excel/2006/main">
          <x14:cfRule type="dataBar" id="{697BCDA5-6DD0-4FA2-A6EF-9605CFB7C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L455</xm:sqref>
        </x14:conditionalFormatting>
        <x14:conditionalFormatting xmlns:xm="http://schemas.microsoft.com/office/excel/2006/main">
          <x14:cfRule type="dataBar" id="{E70611B5-6FD7-4807-9027-D7E6103C6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L455</xm:sqref>
        </x14:conditionalFormatting>
        <x14:conditionalFormatting xmlns:xm="http://schemas.microsoft.com/office/excel/2006/main">
          <x14:cfRule type="dataBar" id="{42399625-6295-4C03-BDDE-07A3ABDB2C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L455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재화 기준</vt:lpstr>
      <vt:lpstr>상품 구성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정기 조</dc:creator>
  <cp:keywords/>
  <dc:description/>
  <cp:lastModifiedBy>고용성</cp:lastModifiedBy>
  <cp:revision/>
  <dcterms:created xsi:type="dcterms:W3CDTF">2025-03-20T05:34:37Z</dcterms:created>
  <dcterms:modified xsi:type="dcterms:W3CDTF">2025-07-22T08:42:58Z</dcterms:modified>
  <cp:category/>
  <cp:contentStatus/>
</cp:coreProperties>
</file>