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JG\엑셀\"/>
    </mc:Choice>
  </mc:AlternateContent>
  <xr:revisionPtr revIDLastSave="0" documentId="13_ncr:1_{03E836E4-7C1C-4B8C-A141-960EAA17C55E}" xr6:coauthVersionLast="47" xr6:coauthVersionMax="47" xr10:uidLastSave="{00000000-0000-0000-0000-000000000000}"/>
  <bookViews>
    <workbookView xWindow="-120" yWindow="-120" windowWidth="29040" windowHeight="15720" firstSheet="20" activeTab="24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연구재료" sheetId="25" r:id="rId17"/>
    <sheet name="나무" sheetId="17" r:id="rId18"/>
    <sheet name="사흉수" sheetId="21" r:id="rId19"/>
    <sheet name="정기이벤트(서빙고)" sheetId="22" r:id="rId20"/>
    <sheet name="정기이벤트(감사제)" sheetId="23" r:id="rId21"/>
    <sheet name="정기이벤트(할로윈)" sheetId="24" r:id="rId22"/>
    <sheet name="정기이벤트+30%(새해맞이)" sheetId="26" r:id="rId23"/>
    <sheet name="성장 이벤트" sheetId="27" r:id="rId24"/>
    <sheet name="현충일 이벤트(1500%+10일)" sheetId="28" r:id="rId25"/>
  </sheets>
  <definedNames>
    <definedName name="_xlnm._FilterDatabase" localSheetId="23" hidden="1">'성장 이벤트'!$A$25:$G$33</definedName>
    <definedName name="_xlnm._FilterDatabase" localSheetId="15" hidden="1">연구!$A$1:$K$302</definedName>
    <definedName name="_xlnm._FilterDatabase" localSheetId="22" hidden="1">'정기이벤트+30%(새해맞이)'!$A$25:$G$33</definedName>
    <definedName name="_xlnm._FilterDatabase" localSheetId="24" hidden="1">'현충일 이벤트(1500%+10일)'!$A$25:$E$33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54" i="28" l="1"/>
  <c r="AC454" i="28" s="1"/>
  <c r="AA454" i="28"/>
  <c r="AA455" i="28"/>
  <c r="AA456" i="28"/>
  <c r="AA457" i="28"/>
  <c r="AA458" i="28"/>
  <c r="AA459" i="28"/>
  <c r="AA460" i="28"/>
  <c r="AA461" i="28"/>
  <c r="AA462" i="28"/>
  <c r="AA463" i="28"/>
  <c r="AA464" i="28"/>
  <c r="AA465" i="28"/>
  <c r="AA466" i="28"/>
  <c r="AA467" i="28"/>
  <c r="AA468" i="28"/>
  <c r="AA469" i="28"/>
  <c r="AA470" i="28"/>
  <c r="AA471" i="28"/>
  <c r="AA472" i="28"/>
  <c r="AA473" i="28"/>
  <c r="AA474" i="28"/>
  <c r="AA475" i="28"/>
  <c r="AA476" i="28"/>
  <c r="AA477" i="28"/>
  <c r="AA478" i="28"/>
  <c r="AA479" i="28"/>
  <c r="AA480" i="28"/>
  <c r="AA481" i="28"/>
  <c r="AA482" i="28"/>
  <c r="AA483" i="28"/>
  <c r="AA484" i="28"/>
  <c r="AA485" i="28"/>
  <c r="AA486" i="28"/>
  <c r="AA487" i="28"/>
  <c r="AA488" i="28"/>
  <c r="AA489" i="28"/>
  <c r="AA490" i="28"/>
  <c r="AA491" i="28"/>
  <c r="AA492" i="28"/>
  <c r="AA493" i="28"/>
  <c r="AA494" i="28"/>
  <c r="AA495" i="28"/>
  <c r="AA496" i="28"/>
  <c r="AA497" i="28"/>
  <c r="AA498" i="28"/>
  <c r="AA499" i="28"/>
  <c r="AA500" i="28"/>
  <c r="AA501" i="28"/>
  <c r="AA502" i="28"/>
  <c r="AA503" i="28"/>
  <c r="AA504" i="28"/>
  <c r="AA505" i="28"/>
  <c r="AA506" i="28"/>
  <c r="AA507" i="28"/>
  <c r="AA508" i="28"/>
  <c r="AA509" i="28"/>
  <c r="AA510" i="28"/>
  <c r="AA511" i="28"/>
  <c r="AA512" i="28"/>
  <c r="AA513" i="28"/>
  <c r="AA514" i="28"/>
  <c r="Y452" i="28"/>
  <c r="AC452" i="28" s="1"/>
  <c r="AA452" i="28"/>
  <c r="AA453" i="28"/>
  <c r="AA438" i="28"/>
  <c r="AA439" i="28"/>
  <c r="AA440" i="28"/>
  <c r="AA441" i="28"/>
  <c r="AA442" i="28"/>
  <c r="AA443" i="28"/>
  <c r="AA444" i="28"/>
  <c r="AA445" i="28"/>
  <c r="AA446" i="28"/>
  <c r="AA447" i="28"/>
  <c r="AA448" i="28"/>
  <c r="AA449" i="28"/>
  <c r="AA450" i="28"/>
  <c r="AA451" i="28"/>
  <c r="Y402" i="28"/>
  <c r="AC402" i="28" s="1"/>
  <c r="AA402" i="28"/>
  <c r="AA403" i="28"/>
  <c r="AA404" i="28"/>
  <c r="AA405" i="28"/>
  <c r="AA406" i="28"/>
  <c r="AA407" i="28"/>
  <c r="AA408" i="28"/>
  <c r="AA409" i="28"/>
  <c r="AA410" i="28"/>
  <c r="AA411" i="28"/>
  <c r="AA412" i="28"/>
  <c r="AA413" i="28"/>
  <c r="AA414" i="28"/>
  <c r="AA415" i="28"/>
  <c r="AA416" i="28"/>
  <c r="AA417" i="28"/>
  <c r="AA418" i="28"/>
  <c r="AA419" i="28"/>
  <c r="AA420" i="28"/>
  <c r="AA421" i="28"/>
  <c r="AA422" i="28"/>
  <c r="AA423" i="28"/>
  <c r="AA424" i="28"/>
  <c r="AA425" i="28"/>
  <c r="AA426" i="28"/>
  <c r="AA427" i="28"/>
  <c r="AA428" i="28"/>
  <c r="AA429" i="28"/>
  <c r="AA430" i="28"/>
  <c r="AA431" i="28"/>
  <c r="AA432" i="28"/>
  <c r="AA433" i="28"/>
  <c r="AA434" i="28"/>
  <c r="AA435" i="28"/>
  <c r="AA436" i="28"/>
  <c r="AA437" i="28"/>
  <c r="I40" i="28"/>
  <c r="E15" i="28"/>
  <c r="E13" i="28"/>
  <c r="D21" i="28"/>
  <c r="C22" i="28"/>
  <c r="H40" i="28"/>
  <c r="G40" i="28"/>
  <c r="F40" i="28"/>
  <c r="E40" i="28"/>
  <c r="D40" i="28"/>
  <c r="C40" i="28"/>
  <c r="B40" i="28"/>
  <c r="C34" i="28"/>
  <c r="D34" i="28" s="1"/>
  <c r="AA3" i="28"/>
  <c r="AA401" i="28"/>
  <c r="AA57" i="28"/>
  <c r="AA58" i="28"/>
  <c r="E17" i="28"/>
  <c r="E19" i="28"/>
  <c r="E21" i="28"/>
  <c r="E3" i="28"/>
  <c r="E4" i="28"/>
  <c r="E5" i="28"/>
  <c r="E6" i="28"/>
  <c r="E7" i="28"/>
  <c r="E8" i="28"/>
  <c r="E2" i="28"/>
  <c r="E9" i="28" s="1"/>
  <c r="G57" i="28"/>
  <c r="J57" i="28" s="1"/>
  <c r="G56" i="28"/>
  <c r="K56" i="28" s="1"/>
  <c r="G55" i="28"/>
  <c r="K55" i="28" s="1"/>
  <c r="G54" i="28"/>
  <c r="K54" i="28" s="1"/>
  <c r="G53" i="28"/>
  <c r="K53" i="28" s="1"/>
  <c r="G52" i="28"/>
  <c r="G51" i="28"/>
  <c r="K51" i="28" s="1"/>
  <c r="K60" i="28"/>
  <c r="I60" i="28"/>
  <c r="G42" i="27"/>
  <c r="AA400" i="28"/>
  <c r="AA399" i="28"/>
  <c r="AA398" i="28"/>
  <c r="AA397" i="28"/>
  <c r="AA396" i="28"/>
  <c r="AA395" i="28"/>
  <c r="AA394" i="28"/>
  <c r="AA393" i="28"/>
  <c r="AA392" i="28"/>
  <c r="AA391" i="28"/>
  <c r="AA390" i="28"/>
  <c r="AA389" i="28"/>
  <c r="AA388" i="28"/>
  <c r="AA387" i="28"/>
  <c r="AA386" i="28"/>
  <c r="AA385" i="28"/>
  <c r="AA384" i="28"/>
  <c r="AA383" i="28"/>
  <c r="AA382" i="28"/>
  <c r="AA381" i="28"/>
  <c r="AA380" i="28"/>
  <c r="AA379" i="28"/>
  <c r="AA378" i="28"/>
  <c r="AA377" i="28"/>
  <c r="AA376" i="28"/>
  <c r="AA375" i="28"/>
  <c r="AA374" i="28"/>
  <c r="AA373" i="28"/>
  <c r="AA372" i="28"/>
  <c r="AA371" i="28"/>
  <c r="AA370" i="28"/>
  <c r="AA369" i="28"/>
  <c r="AA368" i="28"/>
  <c r="AA367" i="28"/>
  <c r="AA366" i="28"/>
  <c r="AA365" i="28"/>
  <c r="AA364" i="28"/>
  <c r="AA363" i="28"/>
  <c r="AA362" i="28"/>
  <c r="AA361" i="28"/>
  <c r="AA360" i="28"/>
  <c r="AA359" i="28"/>
  <c r="AA358" i="28"/>
  <c r="AA357" i="28"/>
  <c r="AA356" i="28"/>
  <c r="AA355" i="28"/>
  <c r="AA354" i="28"/>
  <c r="AA353" i="28"/>
  <c r="AA352" i="28"/>
  <c r="AA351" i="28"/>
  <c r="AA350" i="28"/>
  <c r="AA349" i="28"/>
  <c r="AA348" i="28"/>
  <c r="AA347" i="28"/>
  <c r="AA346" i="28"/>
  <c r="AA345" i="28"/>
  <c r="AA344" i="28"/>
  <c r="AA343" i="28"/>
  <c r="AA342" i="28"/>
  <c r="AA341" i="28"/>
  <c r="AA340" i="28"/>
  <c r="AA339" i="28"/>
  <c r="AA338" i="28"/>
  <c r="AA337" i="28"/>
  <c r="AA336" i="28"/>
  <c r="AA335" i="28"/>
  <c r="AA334" i="28"/>
  <c r="AA333" i="28"/>
  <c r="AA332" i="28"/>
  <c r="AA331" i="28"/>
  <c r="AA330" i="28"/>
  <c r="AA329" i="28"/>
  <c r="AA328" i="28"/>
  <c r="AA327" i="28"/>
  <c r="AA326" i="28"/>
  <c r="AA325" i="28"/>
  <c r="AA324" i="28"/>
  <c r="AA323" i="28"/>
  <c r="AA322" i="28"/>
  <c r="AA321" i="28"/>
  <c r="AA320" i="28"/>
  <c r="AA319" i="28"/>
  <c r="AA318" i="28"/>
  <c r="AA317" i="28"/>
  <c r="AA316" i="28"/>
  <c r="AA315" i="28"/>
  <c r="AA314" i="28"/>
  <c r="AA313" i="28"/>
  <c r="AA312" i="28"/>
  <c r="AA311" i="28"/>
  <c r="AA310" i="28"/>
  <c r="AA309" i="28"/>
  <c r="AA308" i="28"/>
  <c r="AA307" i="28"/>
  <c r="AA306" i="28"/>
  <c r="AA305" i="28"/>
  <c r="AA304" i="28"/>
  <c r="AA303" i="28"/>
  <c r="AA302" i="28"/>
  <c r="AA301" i="28"/>
  <c r="AA300" i="28"/>
  <c r="AA299" i="28"/>
  <c r="AA298" i="28"/>
  <c r="AA297" i="28"/>
  <c r="AA296" i="28"/>
  <c r="AA295" i="28"/>
  <c r="AA294" i="28"/>
  <c r="AA293" i="28"/>
  <c r="AA292" i="28"/>
  <c r="AA291" i="28"/>
  <c r="AA290" i="28"/>
  <c r="AA289" i="28"/>
  <c r="AA288" i="28"/>
  <c r="AA287" i="28"/>
  <c r="AA286" i="28"/>
  <c r="AA285" i="28"/>
  <c r="AA284" i="28"/>
  <c r="AA283" i="28"/>
  <c r="AA282" i="28"/>
  <c r="AA281" i="28"/>
  <c r="AA280" i="28"/>
  <c r="AA279" i="28"/>
  <c r="AA278" i="28"/>
  <c r="AA277" i="28"/>
  <c r="AA276" i="28"/>
  <c r="AA275" i="28"/>
  <c r="AA274" i="28"/>
  <c r="AA273" i="28"/>
  <c r="AA272" i="28"/>
  <c r="AA271" i="28"/>
  <c r="AA270" i="28"/>
  <c r="AA269" i="28"/>
  <c r="AA268" i="28"/>
  <c r="AA267" i="28"/>
  <c r="AA266" i="28"/>
  <c r="AA265" i="28"/>
  <c r="AA264" i="28"/>
  <c r="AA263" i="28"/>
  <c r="AA262" i="28"/>
  <c r="AA261" i="28"/>
  <c r="AA260" i="28"/>
  <c r="AA259" i="28"/>
  <c r="AA258" i="28"/>
  <c r="AA257" i="28"/>
  <c r="AA256" i="28"/>
  <c r="AA255" i="28"/>
  <c r="AA254" i="28"/>
  <c r="AA253" i="28"/>
  <c r="AA252" i="28"/>
  <c r="AA251" i="28"/>
  <c r="C33" i="28" s="1"/>
  <c r="D33" i="28" s="1"/>
  <c r="AA250" i="28"/>
  <c r="AA249" i="28"/>
  <c r="AA248" i="28"/>
  <c r="AA247" i="28"/>
  <c r="AA246" i="28"/>
  <c r="AA245" i="28"/>
  <c r="AA244" i="28"/>
  <c r="AA243" i="28"/>
  <c r="AA242" i="28"/>
  <c r="AA241" i="28"/>
  <c r="AA240" i="28"/>
  <c r="AA239" i="28"/>
  <c r="AA238" i="28"/>
  <c r="AA237" i="28"/>
  <c r="AA236" i="28"/>
  <c r="AA235" i="28"/>
  <c r="AA234" i="28"/>
  <c r="AA233" i="28"/>
  <c r="AA232" i="28"/>
  <c r="AA231" i="28"/>
  <c r="AA230" i="28"/>
  <c r="AA229" i="28"/>
  <c r="AA228" i="28"/>
  <c r="AA227" i="28"/>
  <c r="AA226" i="28"/>
  <c r="AA225" i="28"/>
  <c r="AA224" i="28"/>
  <c r="AA223" i="28"/>
  <c r="AA222" i="28"/>
  <c r="AA221" i="28"/>
  <c r="AA220" i="28"/>
  <c r="AA219" i="28"/>
  <c r="AA218" i="28"/>
  <c r="AA217" i="28"/>
  <c r="AA216" i="28"/>
  <c r="AA215" i="28"/>
  <c r="AA214" i="28"/>
  <c r="AA213" i="28"/>
  <c r="AA212" i="28"/>
  <c r="AA211" i="28"/>
  <c r="AA210" i="28"/>
  <c r="AA209" i="28"/>
  <c r="AA208" i="28"/>
  <c r="AA207" i="28"/>
  <c r="AA206" i="28"/>
  <c r="AA205" i="28"/>
  <c r="AA204" i="28"/>
  <c r="AA203" i="28"/>
  <c r="AA202" i="28"/>
  <c r="AA201" i="28"/>
  <c r="AA200" i="28"/>
  <c r="AA199" i="28"/>
  <c r="AA198" i="28"/>
  <c r="AA197" i="28"/>
  <c r="AA196" i="28"/>
  <c r="AA195" i="28"/>
  <c r="AA194" i="28"/>
  <c r="AA193" i="28"/>
  <c r="AA192" i="28"/>
  <c r="AA191" i="28"/>
  <c r="AA190" i="28"/>
  <c r="AA189" i="28"/>
  <c r="AA188" i="28"/>
  <c r="AA187" i="28"/>
  <c r="AA186" i="28"/>
  <c r="AA185" i="28"/>
  <c r="C32" i="28" s="1"/>
  <c r="D32" i="28" s="1"/>
  <c r="AA184" i="28"/>
  <c r="AA183" i="28"/>
  <c r="AA182" i="28"/>
  <c r="AA181" i="28"/>
  <c r="AA180" i="28"/>
  <c r="AA179" i="28"/>
  <c r="AA178" i="28"/>
  <c r="AA177" i="28"/>
  <c r="AA176" i="28"/>
  <c r="AA175" i="28"/>
  <c r="AA174" i="28"/>
  <c r="AA173" i="28"/>
  <c r="AA172" i="28"/>
  <c r="AA171" i="28"/>
  <c r="AA170" i="28"/>
  <c r="AA169" i="28"/>
  <c r="AA168" i="28"/>
  <c r="AA167" i="28"/>
  <c r="AA166" i="28"/>
  <c r="AA165" i="28"/>
  <c r="AA164" i="28"/>
  <c r="AA163" i="28"/>
  <c r="AA162" i="28"/>
  <c r="AA161" i="28"/>
  <c r="AA160" i="28"/>
  <c r="AA159" i="28"/>
  <c r="AA158" i="28"/>
  <c r="AA157" i="28"/>
  <c r="AA156" i="28"/>
  <c r="AA155" i="28"/>
  <c r="AA154" i="28"/>
  <c r="C31" i="28" s="1"/>
  <c r="D31" i="28" s="1"/>
  <c r="AA153" i="28"/>
  <c r="AA152" i="28"/>
  <c r="AA151" i="28"/>
  <c r="AA150" i="28"/>
  <c r="AA149" i="28"/>
  <c r="AA148" i="28"/>
  <c r="AA147" i="28"/>
  <c r="AA146" i="28"/>
  <c r="AA145" i="28"/>
  <c r="AA144" i="28"/>
  <c r="AA143" i="28"/>
  <c r="AA142" i="28"/>
  <c r="AA141" i="28"/>
  <c r="AA140" i="28"/>
  <c r="AA139" i="28"/>
  <c r="AA138" i="28"/>
  <c r="AA137" i="28"/>
  <c r="AA136" i="28"/>
  <c r="AA135" i="28"/>
  <c r="AA134" i="28"/>
  <c r="AA133" i="28"/>
  <c r="AA132" i="28"/>
  <c r="AA131" i="28"/>
  <c r="AA130" i="28"/>
  <c r="AA129" i="28"/>
  <c r="AA128" i="28"/>
  <c r="AA127" i="28"/>
  <c r="AA126" i="28"/>
  <c r="AA125" i="28"/>
  <c r="AA124" i="28"/>
  <c r="AA123" i="28"/>
  <c r="AA122" i="28"/>
  <c r="AA121" i="28"/>
  <c r="AA120" i="28"/>
  <c r="AA119" i="28"/>
  <c r="AA118" i="28"/>
  <c r="AA117" i="28"/>
  <c r="AA116" i="28"/>
  <c r="C30" i="28" s="1"/>
  <c r="D30" i="28" s="1"/>
  <c r="AA115" i="28"/>
  <c r="AA114" i="28"/>
  <c r="AA113" i="28"/>
  <c r="AA112" i="28"/>
  <c r="AA111" i="28"/>
  <c r="AA110" i="28"/>
  <c r="AA109" i="28"/>
  <c r="AA108" i="28"/>
  <c r="AA107" i="28"/>
  <c r="AA106" i="28"/>
  <c r="AA105" i="28"/>
  <c r="AA104" i="28"/>
  <c r="AA103" i="28"/>
  <c r="AA102" i="28"/>
  <c r="AA101" i="28"/>
  <c r="AA100" i="28"/>
  <c r="AA99" i="28"/>
  <c r="AA98" i="28"/>
  <c r="AA97" i="28"/>
  <c r="AA96" i="28"/>
  <c r="C29" i="28" s="1"/>
  <c r="D29" i="28" s="1"/>
  <c r="AA95" i="28"/>
  <c r="AA94" i="28"/>
  <c r="AA93" i="28"/>
  <c r="AA92" i="28"/>
  <c r="AA91" i="28"/>
  <c r="AA90" i="28"/>
  <c r="AA89" i="28"/>
  <c r="AA88" i="28"/>
  <c r="AA87" i="28"/>
  <c r="AA86" i="28"/>
  <c r="AA85" i="28"/>
  <c r="AA84" i="28"/>
  <c r="AA83" i="28"/>
  <c r="AA82" i="28"/>
  <c r="AA81" i="28"/>
  <c r="AA80" i="28"/>
  <c r="AA79" i="28"/>
  <c r="AA78" i="28"/>
  <c r="AA77" i="28"/>
  <c r="AA76" i="28"/>
  <c r="C28" i="28" s="1"/>
  <c r="D28" i="28" s="1"/>
  <c r="AA75" i="28"/>
  <c r="AA74" i="28"/>
  <c r="AA73" i="28"/>
  <c r="AA72" i="28"/>
  <c r="AA71" i="28"/>
  <c r="AA70" i="28"/>
  <c r="AA69" i="28"/>
  <c r="AA68" i="28"/>
  <c r="AA67" i="28"/>
  <c r="AA66" i="28"/>
  <c r="AA65" i="28"/>
  <c r="AA64" i="28"/>
  <c r="AA63" i="28"/>
  <c r="AA62" i="28"/>
  <c r="AA61" i="28"/>
  <c r="AA60" i="28"/>
  <c r="AA59" i="28"/>
  <c r="AA56" i="28"/>
  <c r="C27" i="28" s="1"/>
  <c r="D27" i="28" s="1"/>
  <c r="AA55" i="28"/>
  <c r="AA54" i="28"/>
  <c r="AA53" i="28"/>
  <c r="AA52" i="28"/>
  <c r="AA51" i="28"/>
  <c r="H61" i="28"/>
  <c r="D61" i="28"/>
  <c r="AA50" i="28"/>
  <c r="K59" i="28"/>
  <c r="I59" i="28"/>
  <c r="AA49" i="28"/>
  <c r="K58" i="28"/>
  <c r="I58" i="28"/>
  <c r="AA48" i="28"/>
  <c r="I57" i="28"/>
  <c r="AA47" i="28"/>
  <c r="I56" i="28"/>
  <c r="AA46" i="28"/>
  <c r="I55" i="28"/>
  <c r="AA45" i="28"/>
  <c r="I54" i="28"/>
  <c r="AA44" i="28"/>
  <c r="I53" i="28"/>
  <c r="AA43" i="28"/>
  <c r="I52" i="28"/>
  <c r="AA42" i="28"/>
  <c r="I51" i="28"/>
  <c r="AA41" i="28"/>
  <c r="AA40" i="28"/>
  <c r="K49" i="28"/>
  <c r="J49" i="28"/>
  <c r="AA39" i="28"/>
  <c r="G48" i="28"/>
  <c r="J48" i="28" s="1"/>
  <c r="AA38" i="28"/>
  <c r="AA37" i="28"/>
  <c r="AA36" i="28"/>
  <c r="C26" i="28" s="1"/>
  <c r="D26" i="28" s="1"/>
  <c r="AA35" i="28"/>
  <c r="AA34" i="28"/>
  <c r="AA33" i="28"/>
  <c r="AA32" i="28"/>
  <c r="AA31" i="28"/>
  <c r="AA30" i="28"/>
  <c r="AA29" i="28"/>
  <c r="AA28" i="28"/>
  <c r="AA27" i="28"/>
  <c r="AA26" i="28"/>
  <c r="AA25" i="28"/>
  <c r="AA24" i="28"/>
  <c r="AA23" i="28"/>
  <c r="AA22" i="28"/>
  <c r="N22" i="28"/>
  <c r="O22" i="28" s="1"/>
  <c r="L22" i="28"/>
  <c r="AA21" i="28"/>
  <c r="AA20" i="28"/>
  <c r="N20" i="28"/>
  <c r="O20" i="28" s="1"/>
  <c r="L20" i="28"/>
  <c r="AA19" i="28"/>
  <c r="N19" i="28"/>
  <c r="O19" i="28" s="1"/>
  <c r="L19" i="28"/>
  <c r="AA18" i="28"/>
  <c r="N18" i="28"/>
  <c r="O18" i="28" s="1"/>
  <c r="L18" i="28"/>
  <c r="D18" i="28"/>
  <c r="AA17" i="28"/>
  <c r="N17" i="28"/>
  <c r="O17" i="28" s="1"/>
  <c r="L17" i="28"/>
  <c r="AA16" i="28"/>
  <c r="N16" i="28"/>
  <c r="O16" i="28" s="1"/>
  <c r="L16" i="28"/>
  <c r="AA15" i="28"/>
  <c r="N15" i="28"/>
  <c r="O15" i="28" s="1"/>
  <c r="L15" i="28"/>
  <c r="D15" i="28"/>
  <c r="AA14" i="28"/>
  <c r="N14" i="28"/>
  <c r="O14" i="28" s="1"/>
  <c r="L14" i="28"/>
  <c r="AA13" i="28"/>
  <c r="L13" i="28"/>
  <c r="AA12" i="28"/>
  <c r="N12" i="28"/>
  <c r="O12" i="28" s="1"/>
  <c r="L12" i="28"/>
  <c r="D12" i="28"/>
  <c r="AA11" i="28"/>
  <c r="N11" i="28"/>
  <c r="O11" i="28" s="1"/>
  <c r="L11" i="28"/>
  <c r="AA10" i="28"/>
  <c r="AA9" i="28"/>
  <c r="N9" i="28"/>
  <c r="O9" i="28" s="1"/>
  <c r="L9" i="28"/>
  <c r="D9" i="28"/>
  <c r="AA8" i="28"/>
  <c r="N8" i="28"/>
  <c r="O8" i="28" s="1"/>
  <c r="L8" i="28"/>
  <c r="AA7" i="28"/>
  <c r="AA6" i="28"/>
  <c r="N6" i="28"/>
  <c r="O6" i="28" s="1"/>
  <c r="L6" i="28"/>
  <c r="AA5" i="28"/>
  <c r="AA4" i="28"/>
  <c r="N4" i="28"/>
  <c r="O4" i="28" s="1"/>
  <c r="L4" i="28"/>
  <c r="N3" i="28"/>
  <c r="O3" i="28" s="1"/>
  <c r="L3" i="28"/>
  <c r="AA2" i="28"/>
  <c r="Y2" i="28"/>
  <c r="Y3" i="28" s="1"/>
  <c r="AC3" i="28" s="1"/>
  <c r="AC11" i="27"/>
  <c r="AC12" i="27"/>
  <c r="AC13" i="27"/>
  <c r="AC14" i="27"/>
  <c r="AC15" i="27"/>
  <c r="AC16" i="27"/>
  <c r="AC17" i="27"/>
  <c r="AC18" i="27"/>
  <c r="AC19" i="27"/>
  <c r="AC20" i="27"/>
  <c r="AC21" i="27"/>
  <c r="AC22" i="27"/>
  <c r="AC23" i="27"/>
  <c r="AC24" i="27"/>
  <c r="AC25" i="27"/>
  <c r="AC26" i="27"/>
  <c r="AC27" i="27"/>
  <c r="AC28" i="27"/>
  <c r="AC29" i="27"/>
  <c r="AC30" i="27"/>
  <c r="AC31" i="27"/>
  <c r="AC32" i="27"/>
  <c r="AC33" i="27"/>
  <c r="AC34" i="27"/>
  <c r="AC35" i="27"/>
  <c r="AC36" i="27"/>
  <c r="AC37" i="27"/>
  <c r="AC38" i="27"/>
  <c r="AC39" i="27"/>
  <c r="AC40" i="27"/>
  <c r="AC41" i="27"/>
  <c r="AC42" i="27"/>
  <c r="AC43" i="27"/>
  <c r="AC44" i="27"/>
  <c r="AC45" i="27"/>
  <c r="AC46" i="27"/>
  <c r="AC47" i="27"/>
  <c r="AC48" i="27"/>
  <c r="AC49" i="27"/>
  <c r="AC50" i="27"/>
  <c r="AC51" i="27"/>
  <c r="AC52" i="27"/>
  <c r="AC53" i="27"/>
  <c r="AC54" i="27"/>
  <c r="AC55" i="27"/>
  <c r="AC56" i="27"/>
  <c r="AC57" i="27"/>
  <c r="AC58" i="27"/>
  <c r="AC59" i="27"/>
  <c r="AC60" i="27"/>
  <c r="AC61" i="27"/>
  <c r="AC62" i="27"/>
  <c r="AC63" i="27"/>
  <c r="AC64" i="27"/>
  <c r="AC65" i="27"/>
  <c r="AC66" i="27"/>
  <c r="AC67" i="27"/>
  <c r="AC68" i="27"/>
  <c r="AC69" i="27"/>
  <c r="AC70" i="27"/>
  <c r="AC71" i="27"/>
  <c r="AC72" i="27"/>
  <c r="AC73" i="27"/>
  <c r="AC74" i="27"/>
  <c r="AC75" i="27"/>
  <c r="AC76" i="27"/>
  <c r="AC77" i="27"/>
  <c r="AC78" i="27"/>
  <c r="AC79" i="27"/>
  <c r="AC80" i="27"/>
  <c r="AC81" i="27"/>
  <c r="AC82" i="27"/>
  <c r="AC83" i="27"/>
  <c r="AC84" i="27"/>
  <c r="AC85" i="27"/>
  <c r="AC86" i="27"/>
  <c r="AC87" i="27"/>
  <c r="AC88" i="27"/>
  <c r="AC89" i="27"/>
  <c r="AC90" i="27"/>
  <c r="AC91" i="27"/>
  <c r="AC92" i="27"/>
  <c r="AC93" i="27"/>
  <c r="AC94" i="27"/>
  <c r="AC95" i="27"/>
  <c r="AC96" i="27"/>
  <c r="AC97" i="27"/>
  <c r="AC98" i="27"/>
  <c r="AC99" i="27"/>
  <c r="AC100" i="27"/>
  <c r="AC101" i="27"/>
  <c r="AC102" i="27"/>
  <c r="AC103" i="27"/>
  <c r="AC104" i="27"/>
  <c r="AC105" i="27"/>
  <c r="AC106" i="27"/>
  <c r="AC107" i="27"/>
  <c r="AC108" i="27"/>
  <c r="AC109" i="27"/>
  <c r="AC110" i="27"/>
  <c r="AC111" i="27"/>
  <c r="AC112" i="27"/>
  <c r="AC113" i="27"/>
  <c r="AC114" i="27"/>
  <c r="AC115" i="27"/>
  <c r="AC116" i="27"/>
  <c r="AC117" i="27"/>
  <c r="AC118" i="27"/>
  <c r="AC119" i="27"/>
  <c r="AC120" i="27"/>
  <c r="AC121" i="27"/>
  <c r="AC122" i="27"/>
  <c r="AC123" i="27"/>
  <c r="AC124" i="27"/>
  <c r="AC125" i="27"/>
  <c r="AC126" i="27"/>
  <c r="AC127" i="27"/>
  <c r="AC128" i="27"/>
  <c r="AC129" i="27"/>
  <c r="AC130" i="27"/>
  <c r="AC131" i="27"/>
  <c r="AC132" i="27"/>
  <c r="AC133" i="27"/>
  <c r="AC134" i="27"/>
  <c r="AC135" i="27"/>
  <c r="AC136" i="27"/>
  <c r="AC137" i="27"/>
  <c r="AC138" i="27"/>
  <c r="AC139" i="27"/>
  <c r="AC140" i="27"/>
  <c r="AC141" i="27"/>
  <c r="AC142" i="27"/>
  <c r="AC143" i="27"/>
  <c r="AC144" i="27"/>
  <c r="AC145" i="27"/>
  <c r="AC146" i="27"/>
  <c r="AC147" i="27"/>
  <c r="AC148" i="27"/>
  <c r="AC149" i="27"/>
  <c r="AC150" i="27"/>
  <c r="AC151" i="27"/>
  <c r="AC152" i="27"/>
  <c r="AC153" i="27"/>
  <c r="AC154" i="27"/>
  <c r="AC155" i="27"/>
  <c r="AC156" i="27"/>
  <c r="AC157" i="27"/>
  <c r="AC158" i="27"/>
  <c r="AC159" i="27"/>
  <c r="AC160" i="27"/>
  <c r="AC161" i="27"/>
  <c r="AC162" i="27"/>
  <c r="AC163" i="27"/>
  <c r="AC164" i="27"/>
  <c r="AC165" i="27"/>
  <c r="AC166" i="27"/>
  <c r="AC167" i="27"/>
  <c r="AC168" i="27"/>
  <c r="AC169" i="27"/>
  <c r="AC170" i="27"/>
  <c r="AC171" i="27"/>
  <c r="AC172" i="27"/>
  <c r="AC173" i="27"/>
  <c r="AC174" i="27"/>
  <c r="AC175" i="27"/>
  <c r="AC176" i="27"/>
  <c r="AC177" i="27"/>
  <c r="AC178" i="27"/>
  <c r="AC179" i="27"/>
  <c r="AC180" i="27"/>
  <c r="AC181" i="27"/>
  <c r="AC182" i="27"/>
  <c r="AC183" i="27"/>
  <c r="AC184" i="27"/>
  <c r="AC185" i="27"/>
  <c r="AC186" i="27"/>
  <c r="AC187" i="27"/>
  <c r="AC188" i="27"/>
  <c r="AC189" i="27"/>
  <c r="AC190" i="27"/>
  <c r="AC191" i="27"/>
  <c r="AC192" i="27"/>
  <c r="AC193" i="27"/>
  <c r="AC194" i="27"/>
  <c r="AC195" i="27"/>
  <c r="AC196" i="27"/>
  <c r="AC197" i="27"/>
  <c r="AC198" i="27"/>
  <c r="AC199" i="27"/>
  <c r="AC200" i="27"/>
  <c r="AC201" i="27"/>
  <c r="AC202" i="27"/>
  <c r="AC203" i="27"/>
  <c r="AC204" i="27"/>
  <c r="AC205" i="27"/>
  <c r="AC206" i="27"/>
  <c r="AC207" i="27"/>
  <c r="AC208" i="27"/>
  <c r="AC209" i="27"/>
  <c r="AC210" i="27"/>
  <c r="AC211" i="27"/>
  <c r="AC212" i="27"/>
  <c r="AC213" i="27"/>
  <c r="AC214" i="27"/>
  <c r="AC215" i="27"/>
  <c r="AC216" i="27"/>
  <c r="AC217" i="27"/>
  <c r="AC218" i="27"/>
  <c r="AC219" i="27"/>
  <c r="AC220" i="27"/>
  <c r="AC221" i="27"/>
  <c r="AC222" i="27"/>
  <c r="AC223" i="27"/>
  <c r="AC224" i="27"/>
  <c r="AC225" i="27"/>
  <c r="AC226" i="27"/>
  <c r="AC227" i="27"/>
  <c r="AC228" i="27"/>
  <c r="AC229" i="27"/>
  <c r="AC230" i="27"/>
  <c r="AC231" i="27"/>
  <c r="AC232" i="27"/>
  <c r="AC233" i="27"/>
  <c r="AC234" i="27"/>
  <c r="AC235" i="27"/>
  <c r="AC236" i="27"/>
  <c r="AC237" i="27"/>
  <c r="AC238" i="27"/>
  <c r="AC239" i="27"/>
  <c r="AC240" i="27"/>
  <c r="AC241" i="27"/>
  <c r="AC242" i="27"/>
  <c r="AC243" i="27"/>
  <c r="AC244" i="27"/>
  <c r="AC245" i="27"/>
  <c r="AC246" i="27"/>
  <c r="AC247" i="27"/>
  <c r="AC248" i="27"/>
  <c r="AC249" i="27"/>
  <c r="AC250" i="27"/>
  <c r="AC251" i="27"/>
  <c r="AC252" i="27"/>
  <c r="AC253" i="27"/>
  <c r="AC254" i="27"/>
  <c r="AC255" i="27"/>
  <c r="AC256" i="27"/>
  <c r="AC257" i="27"/>
  <c r="AC258" i="27"/>
  <c r="AC259" i="27"/>
  <c r="AC260" i="27"/>
  <c r="AC261" i="27"/>
  <c r="AC262" i="27"/>
  <c r="AC263" i="27"/>
  <c r="AC264" i="27"/>
  <c r="AC265" i="27"/>
  <c r="AC266" i="27"/>
  <c r="AC267" i="27"/>
  <c r="AC268" i="27"/>
  <c r="AC269" i="27"/>
  <c r="AC270" i="27"/>
  <c r="AC271" i="27"/>
  <c r="AC272" i="27"/>
  <c r="AC273" i="27"/>
  <c r="AC274" i="27"/>
  <c r="AC275" i="27"/>
  <c r="AC276" i="27"/>
  <c r="AC277" i="27"/>
  <c r="AC278" i="27"/>
  <c r="AC279" i="27"/>
  <c r="AC280" i="27"/>
  <c r="AC281" i="27"/>
  <c r="AC282" i="27"/>
  <c r="AC283" i="27"/>
  <c r="AC284" i="27"/>
  <c r="AC285" i="27"/>
  <c r="AC286" i="27"/>
  <c r="AC287" i="27"/>
  <c r="AC288" i="27"/>
  <c r="AC289" i="27"/>
  <c r="AC290" i="27"/>
  <c r="AC291" i="27"/>
  <c r="AC292" i="27"/>
  <c r="AC293" i="27"/>
  <c r="AC294" i="27"/>
  <c r="AC295" i="27"/>
  <c r="AC296" i="27"/>
  <c r="AC297" i="27"/>
  <c r="AC298" i="27"/>
  <c r="AC299" i="27"/>
  <c r="AC300" i="27"/>
  <c r="AC301" i="27"/>
  <c r="AC302" i="27"/>
  <c r="AC303" i="27"/>
  <c r="AC304" i="27"/>
  <c r="AC305" i="27"/>
  <c r="AC306" i="27"/>
  <c r="AC307" i="27"/>
  <c r="AC308" i="27"/>
  <c r="AC309" i="27"/>
  <c r="AC310" i="27"/>
  <c r="AC311" i="27"/>
  <c r="AC312" i="27"/>
  <c r="AC313" i="27"/>
  <c r="AC314" i="27"/>
  <c r="AC315" i="27"/>
  <c r="AC316" i="27"/>
  <c r="AC317" i="27"/>
  <c r="AC318" i="27"/>
  <c r="AC319" i="27"/>
  <c r="AC320" i="27"/>
  <c r="AC321" i="27"/>
  <c r="AC322" i="27"/>
  <c r="AC323" i="27"/>
  <c r="AC324" i="27"/>
  <c r="AC325" i="27"/>
  <c r="AC326" i="27"/>
  <c r="AC327" i="27"/>
  <c r="AC328" i="27"/>
  <c r="AC329" i="27"/>
  <c r="AC330" i="27"/>
  <c r="AC331" i="27"/>
  <c r="AC332" i="27"/>
  <c r="AC333" i="27"/>
  <c r="AC334" i="27"/>
  <c r="AC335" i="27"/>
  <c r="AC336" i="27"/>
  <c r="AC337" i="27"/>
  <c r="AC338" i="27"/>
  <c r="AC339" i="27"/>
  <c r="AC340" i="27"/>
  <c r="AC341" i="27"/>
  <c r="AC342" i="27"/>
  <c r="AC343" i="27"/>
  <c r="AC344" i="27"/>
  <c r="AC345" i="27"/>
  <c r="AC346" i="27"/>
  <c r="AC347" i="27"/>
  <c r="AC348" i="27"/>
  <c r="AC349" i="27"/>
  <c r="AC350" i="27"/>
  <c r="AC351" i="27"/>
  <c r="AC352" i="27"/>
  <c r="AC353" i="27"/>
  <c r="AC354" i="27"/>
  <c r="AC355" i="27"/>
  <c r="AC356" i="27"/>
  <c r="AC357" i="27"/>
  <c r="AC358" i="27"/>
  <c r="AC359" i="27"/>
  <c r="AC360" i="27"/>
  <c r="AC361" i="27"/>
  <c r="AC362" i="27"/>
  <c r="AC363" i="27"/>
  <c r="AC364" i="27"/>
  <c r="AC365" i="27"/>
  <c r="AC366" i="27"/>
  <c r="AC367" i="27"/>
  <c r="AC368" i="27"/>
  <c r="AC369" i="27"/>
  <c r="AC370" i="27"/>
  <c r="AC371" i="27"/>
  <c r="AC372" i="27"/>
  <c r="AC373" i="27"/>
  <c r="AC374" i="27"/>
  <c r="AC375" i="27"/>
  <c r="AC376" i="27"/>
  <c r="AC377" i="27"/>
  <c r="AC378" i="27"/>
  <c r="AC379" i="27"/>
  <c r="AC380" i="27"/>
  <c r="AC381" i="27"/>
  <c r="AC382" i="27"/>
  <c r="AC383" i="27"/>
  <c r="AC384" i="27"/>
  <c r="AC385" i="27"/>
  <c r="AC386" i="27"/>
  <c r="AC387" i="27"/>
  <c r="AC388" i="27"/>
  <c r="AC389" i="27"/>
  <c r="AC390" i="27"/>
  <c r="AC391" i="27"/>
  <c r="AC392" i="27"/>
  <c r="AC393" i="27"/>
  <c r="AC394" i="27"/>
  <c r="AC395" i="27"/>
  <c r="AC396" i="27"/>
  <c r="AC397" i="27"/>
  <c r="AC398" i="27"/>
  <c r="AC399" i="27"/>
  <c r="AC400" i="27"/>
  <c r="AC401" i="27"/>
  <c r="AC4" i="27"/>
  <c r="AC5" i="27"/>
  <c r="AC6" i="27"/>
  <c r="AC7" i="27"/>
  <c r="AC8" i="27"/>
  <c r="AC9" i="27"/>
  <c r="AC10" i="27"/>
  <c r="AC3" i="27"/>
  <c r="AA401" i="27"/>
  <c r="AA400" i="27"/>
  <c r="AA399" i="27"/>
  <c r="AA398" i="27"/>
  <c r="AA397" i="27"/>
  <c r="AA396" i="27"/>
  <c r="AA395" i="27"/>
  <c r="AA394" i="27"/>
  <c r="AA393" i="27"/>
  <c r="AA392" i="27"/>
  <c r="AA391" i="27"/>
  <c r="AA390" i="27"/>
  <c r="AA389" i="27"/>
  <c r="AA388" i="27"/>
  <c r="AA387" i="27"/>
  <c r="AA386" i="27"/>
  <c r="AA385" i="27"/>
  <c r="AA384" i="27"/>
  <c r="AA383" i="27"/>
  <c r="AA382" i="27"/>
  <c r="AA381" i="27"/>
  <c r="AA380" i="27"/>
  <c r="AA379" i="27"/>
  <c r="AA378" i="27"/>
  <c r="AA377" i="27"/>
  <c r="AA376" i="27"/>
  <c r="AA375" i="27"/>
  <c r="AA374" i="27"/>
  <c r="AA373" i="27"/>
  <c r="AA372" i="27"/>
  <c r="AA371" i="27"/>
  <c r="AA370" i="27"/>
  <c r="AA369" i="27"/>
  <c r="AA368" i="27"/>
  <c r="AA367" i="27"/>
  <c r="AA366" i="27"/>
  <c r="AA365" i="27"/>
  <c r="AA364" i="27"/>
  <c r="AA363" i="27"/>
  <c r="AA362" i="27"/>
  <c r="AA361" i="27"/>
  <c r="AA360" i="27"/>
  <c r="AA359" i="27"/>
  <c r="AA358" i="27"/>
  <c r="AA357" i="27"/>
  <c r="AA356" i="27"/>
  <c r="AA355" i="27"/>
  <c r="AA354" i="27"/>
  <c r="AA353" i="27"/>
  <c r="AA352" i="27"/>
  <c r="AA351" i="27"/>
  <c r="AA350" i="27"/>
  <c r="AA349" i="27"/>
  <c r="AA348" i="27"/>
  <c r="AA347" i="27"/>
  <c r="AA346" i="27"/>
  <c r="AA345" i="27"/>
  <c r="AA344" i="27"/>
  <c r="AA343" i="27"/>
  <c r="AA342" i="27"/>
  <c r="AA341" i="27"/>
  <c r="AA340" i="27"/>
  <c r="AA339" i="27"/>
  <c r="AA338" i="27"/>
  <c r="AA337" i="27"/>
  <c r="AA336" i="27"/>
  <c r="AA335" i="27"/>
  <c r="AA334" i="27"/>
  <c r="AA333" i="27"/>
  <c r="AA332" i="27"/>
  <c r="AA331" i="27"/>
  <c r="AA330" i="27"/>
  <c r="AA329" i="27"/>
  <c r="AA328" i="27"/>
  <c r="AA327" i="27"/>
  <c r="AA326" i="27"/>
  <c r="AA325" i="27"/>
  <c r="AA324" i="27"/>
  <c r="AA323" i="27"/>
  <c r="AA322" i="27"/>
  <c r="AA321" i="27"/>
  <c r="AA320" i="27"/>
  <c r="AA319" i="27"/>
  <c r="AA318" i="27"/>
  <c r="AA317" i="27"/>
  <c r="AA316" i="27"/>
  <c r="AA315" i="27"/>
  <c r="AA314" i="27"/>
  <c r="AA313" i="27"/>
  <c r="AA312" i="27"/>
  <c r="AA311" i="27"/>
  <c r="AA310" i="27"/>
  <c r="AA309" i="27"/>
  <c r="AA308" i="27"/>
  <c r="AA307" i="27"/>
  <c r="AA306" i="27"/>
  <c r="AA305" i="27"/>
  <c r="AA304" i="27"/>
  <c r="AA303" i="27"/>
  <c r="AA302" i="27"/>
  <c r="AA301" i="27"/>
  <c r="AA300" i="27"/>
  <c r="AA299" i="27"/>
  <c r="AA298" i="27"/>
  <c r="AA297" i="27"/>
  <c r="AA296" i="27"/>
  <c r="AA295" i="27"/>
  <c r="AA294" i="27"/>
  <c r="AA293" i="27"/>
  <c r="AA292" i="27"/>
  <c r="AA291" i="27"/>
  <c r="AA290" i="27"/>
  <c r="AA289" i="27"/>
  <c r="AA288" i="27"/>
  <c r="AA287" i="27"/>
  <c r="AA286" i="27"/>
  <c r="AA285" i="27"/>
  <c r="AA284" i="27"/>
  <c r="AA283" i="27"/>
  <c r="AA282" i="27"/>
  <c r="AA281" i="27"/>
  <c r="AA280" i="27"/>
  <c r="AA279" i="27"/>
  <c r="AA278" i="27"/>
  <c r="AA277" i="27"/>
  <c r="AA276" i="27"/>
  <c r="AA275" i="27"/>
  <c r="AA274" i="27"/>
  <c r="AA273" i="27"/>
  <c r="AA272" i="27"/>
  <c r="AA271" i="27"/>
  <c r="AA270" i="27"/>
  <c r="AA269" i="27"/>
  <c r="AA268" i="27"/>
  <c r="AA267" i="27"/>
  <c r="AA266" i="27"/>
  <c r="AA265" i="27"/>
  <c r="AA264" i="27"/>
  <c r="AA263" i="27"/>
  <c r="AA262" i="27"/>
  <c r="AA261" i="27"/>
  <c r="AA260" i="27"/>
  <c r="AA259" i="27"/>
  <c r="AA258" i="27"/>
  <c r="AA257" i="27"/>
  <c r="AA256" i="27"/>
  <c r="AA255" i="27"/>
  <c r="AA254" i="27"/>
  <c r="AA253" i="27"/>
  <c r="AA252" i="27"/>
  <c r="AA251" i="27"/>
  <c r="AA250" i="27"/>
  <c r="AA249" i="27"/>
  <c r="AA248" i="27"/>
  <c r="AA247" i="27"/>
  <c r="AA246" i="27"/>
  <c r="AA245" i="27"/>
  <c r="AA244" i="27"/>
  <c r="AA243" i="27"/>
  <c r="AA242" i="27"/>
  <c r="AA241" i="27"/>
  <c r="AA240" i="27"/>
  <c r="AA239" i="27"/>
  <c r="AA238" i="27"/>
  <c r="AA237" i="27"/>
  <c r="AA236" i="27"/>
  <c r="AA235" i="27"/>
  <c r="AA234" i="27"/>
  <c r="AA233" i="27"/>
  <c r="AA232" i="27"/>
  <c r="AA231" i="27"/>
  <c r="AA230" i="27"/>
  <c r="AA229" i="27"/>
  <c r="AA228" i="27"/>
  <c r="AA227" i="27"/>
  <c r="AA226" i="27"/>
  <c r="AA225" i="27"/>
  <c r="AA224" i="27"/>
  <c r="AA223" i="27"/>
  <c r="AA222" i="27"/>
  <c r="AA221" i="27"/>
  <c r="AA220" i="27"/>
  <c r="AA219" i="27"/>
  <c r="AA218" i="27"/>
  <c r="AA217" i="27"/>
  <c r="AA216" i="27"/>
  <c r="AA215" i="27"/>
  <c r="AA214" i="27"/>
  <c r="AA213" i="27"/>
  <c r="AA212" i="27"/>
  <c r="AA211" i="27"/>
  <c r="AA210" i="27"/>
  <c r="AA209" i="27"/>
  <c r="AA208" i="27"/>
  <c r="AA207" i="27"/>
  <c r="AA206" i="27"/>
  <c r="AA205" i="27"/>
  <c r="AA204" i="27"/>
  <c r="AA203" i="27"/>
  <c r="AA202" i="27"/>
  <c r="AA201" i="27"/>
  <c r="AA200" i="27"/>
  <c r="AA199" i="27"/>
  <c r="AA198" i="27"/>
  <c r="AA197" i="27"/>
  <c r="AA196" i="27"/>
  <c r="AA195" i="27"/>
  <c r="AA194" i="27"/>
  <c r="AA193" i="27"/>
  <c r="AA192" i="27"/>
  <c r="AA191" i="27"/>
  <c r="AA190" i="27"/>
  <c r="AA189" i="27"/>
  <c r="AA188" i="27"/>
  <c r="AA187" i="27"/>
  <c r="AA186" i="27"/>
  <c r="AA185" i="27"/>
  <c r="AA184" i="27"/>
  <c r="AA183" i="27"/>
  <c r="AA182" i="27"/>
  <c r="AA181" i="27"/>
  <c r="AA180" i="27"/>
  <c r="AA179" i="27"/>
  <c r="AA178" i="27"/>
  <c r="AA177" i="27"/>
  <c r="AA176" i="27"/>
  <c r="AA175" i="27"/>
  <c r="AA174" i="27"/>
  <c r="AA173" i="27"/>
  <c r="AA172" i="27"/>
  <c r="AA171" i="27"/>
  <c r="AA170" i="27"/>
  <c r="AA169" i="27"/>
  <c r="AA168" i="27"/>
  <c r="AA167" i="27"/>
  <c r="AA166" i="27"/>
  <c r="AA165" i="27"/>
  <c r="AA164" i="27"/>
  <c r="AA163" i="27"/>
  <c r="AA162" i="27"/>
  <c r="AA161" i="27"/>
  <c r="AA160" i="27"/>
  <c r="AA159" i="27"/>
  <c r="AA158" i="27"/>
  <c r="AA157" i="27"/>
  <c r="AA156" i="27"/>
  <c r="AA155" i="27"/>
  <c r="AA154" i="27"/>
  <c r="AA153" i="27"/>
  <c r="AA152" i="27"/>
  <c r="AA151" i="27"/>
  <c r="AA150" i="27"/>
  <c r="AA149" i="27"/>
  <c r="AA148" i="27"/>
  <c r="AA147" i="27"/>
  <c r="AA146" i="27"/>
  <c r="AA145" i="27"/>
  <c r="AA144" i="27"/>
  <c r="AA143" i="27"/>
  <c r="AA142" i="27"/>
  <c r="AA141" i="27"/>
  <c r="AA140" i="27"/>
  <c r="AA139" i="27"/>
  <c r="AA138" i="27"/>
  <c r="AA137" i="27"/>
  <c r="AA136" i="27"/>
  <c r="AA135" i="27"/>
  <c r="AA134" i="27"/>
  <c r="AA133" i="27"/>
  <c r="AA132" i="27"/>
  <c r="AA131" i="27"/>
  <c r="AA130" i="27"/>
  <c r="AA129" i="27"/>
  <c r="AA128" i="27"/>
  <c r="AA127" i="27"/>
  <c r="AA126" i="27"/>
  <c r="AA125" i="27"/>
  <c r="AA124" i="27"/>
  <c r="AA123" i="27"/>
  <c r="AA122" i="27"/>
  <c r="AA121" i="27"/>
  <c r="AA120" i="27"/>
  <c r="AA119" i="27"/>
  <c r="AA118" i="27"/>
  <c r="AA117" i="27"/>
  <c r="AA116" i="27"/>
  <c r="AA115" i="27"/>
  <c r="AA114" i="27"/>
  <c r="AA113" i="27"/>
  <c r="AA112" i="27"/>
  <c r="AA111" i="27"/>
  <c r="AA110" i="27"/>
  <c r="AA109" i="27"/>
  <c r="AA108" i="27"/>
  <c r="AA107" i="27"/>
  <c r="AA106" i="27"/>
  <c r="AA105" i="27"/>
  <c r="AA104" i="27"/>
  <c r="AA103" i="27"/>
  <c r="AA102" i="27"/>
  <c r="AA101" i="27"/>
  <c r="AA100" i="27"/>
  <c r="AA99" i="27"/>
  <c r="AA98" i="27"/>
  <c r="AA97" i="27"/>
  <c r="AA96" i="27"/>
  <c r="AA95" i="27"/>
  <c r="AA94" i="27"/>
  <c r="AA93" i="27"/>
  <c r="AA92" i="27"/>
  <c r="AA91" i="27"/>
  <c r="AA90" i="27"/>
  <c r="AA89" i="27"/>
  <c r="AA88" i="27"/>
  <c r="AA87" i="27"/>
  <c r="AA86" i="27"/>
  <c r="AA85" i="27"/>
  <c r="AA84" i="27"/>
  <c r="AA83" i="27"/>
  <c r="AA82" i="27"/>
  <c r="AA81" i="27"/>
  <c r="AA80" i="27"/>
  <c r="AA79" i="27"/>
  <c r="AA78" i="27"/>
  <c r="AA77" i="27"/>
  <c r="AA76" i="27"/>
  <c r="AA75" i="27"/>
  <c r="AA74" i="27"/>
  <c r="AA73" i="27"/>
  <c r="AA72" i="27"/>
  <c r="AA71" i="27"/>
  <c r="AA70" i="27"/>
  <c r="AA69" i="27"/>
  <c r="AA68" i="27"/>
  <c r="AA67" i="27"/>
  <c r="AA66" i="27"/>
  <c r="AA65" i="27"/>
  <c r="AA64" i="27"/>
  <c r="AA63" i="27"/>
  <c r="AA62" i="27"/>
  <c r="AA61" i="27"/>
  <c r="AA60" i="27"/>
  <c r="AA59" i="27"/>
  <c r="AA58" i="27"/>
  <c r="AA57" i="27"/>
  <c r="AA56" i="27"/>
  <c r="AA55" i="27"/>
  <c r="AA54" i="27"/>
  <c r="AA53" i="27"/>
  <c r="AA52" i="27"/>
  <c r="AA51" i="27"/>
  <c r="H51" i="27"/>
  <c r="D51" i="27"/>
  <c r="AA50" i="27"/>
  <c r="K50" i="27"/>
  <c r="I50" i="27"/>
  <c r="AA49" i="27"/>
  <c r="K49" i="27"/>
  <c r="I49" i="27"/>
  <c r="AA48" i="27"/>
  <c r="K48" i="27"/>
  <c r="I48" i="27"/>
  <c r="G48" i="27"/>
  <c r="J48" i="27" s="1"/>
  <c r="AA47" i="27"/>
  <c r="I47" i="27"/>
  <c r="G47" i="27"/>
  <c r="AA46" i="27"/>
  <c r="J46" i="27"/>
  <c r="I46" i="27"/>
  <c r="G46" i="27"/>
  <c r="K46" i="27" s="1"/>
  <c r="AA45" i="27"/>
  <c r="K45" i="27"/>
  <c r="I45" i="27"/>
  <c r="G45" i="27"/>
  <c r="J45" i="27" s="1"/>
  <c r="AA44" i="27"/>
  <c r="I44" i="27"/>
  <c r="G44" i="27"/>
  <c r="AA43" i="27"/>
  <c r="K43" i="27"/>
  <c r="J43" i="27"/>
  <c r="I43" i="27"/>
  <c r="G43" i="27"/>
  <c r="AA42" i="27"/>
  <c r="J42" i="27"/>
  <c r="I42" i="27"/>
  <c r="K42" i="27"/>
  <c r="L42" i="27" s="1"/>
  <c r="AA41" i="27"/>
  <c r="AA40" i="27"/>
  <c r="O40" i="27"/>
  <c r="K40" i="27"/>
  <c r="J40" i="27"/>
  <c r="AA39" i="27"/>
  <c r="J39" i="27"/>
  <c r="G39" i="27"/>
  <c r="K39" i="27" s="1"/>
  <c r="L39" i="27" s="1"/>
  <c r="AA38" i="27"/>
  <c r="AA37" i="27"/>
  <c r="AA36" i="27"/>
  <c r="AA35" i="27"/>
  <c r="AA34" i="27"/>
  <c r="D34" i="27"/>
  <c r="F34" i="27" s="1"/>
  <c r="V40" i="27" s="1"/>
  <c r="AA33" i="27"/>
  <c r="F33" i="27"/>
  <c r="U40" i="27" s="1"/>
  <c r="D33" i="27"/>
  <c r="AA32" i="27"/>
  <c r="D32" i="27"/>
  <c r="F32" i="27" s="1"/>
  <c r="T40" i="27" s="1"/>
  <c r="AA31" i="27"/>
  <c r="F31" i="27"/>
  <c r="S40" i="27" s="1"/>
  <c r="D31" i="27"/>
  <c r="AA30" i="27"/>
  <c r="D30" i="27"/>
  <c r="F30" i="27" s="1"/>
  <c r="R40" i="27" s="1"/>
  <c r="AA29" i="27"/>
  <c r="F29" i="27"/>
  <c r="Q40" i="27" s="1"/>
  <c r="D29" i="27"/>
  <c r="AA28" i="27"/>
  <c r="D28" i="27"/>
  <c r="F28" i="27" s="1"/>
  <c r="P40" i="27" s="1"/>
  <c r="AA27" i="27"/>
  <c r="F27" i="27"/>
  <c r="D27" i="27"/>
  <c r="AA26" i="27"/>
  <c r="D26" i="27"/>
  <c r="F26" i="27" s="1"/>
  <c r="AA25" i="27"/>
  <c r="AA24" i="27"/>
  <c r="AA23" i="27"/>
  <c r="AA22" i="27"/>
  <c r="M22" i="27"/>
  <c r="N22" i="27" s="1"/>
  <c r="K22" i="27"/>
  <c r="C22" i="27"/>
  <c r="AA21" i="27"/>
  <c r="D21" i="27"/>
  <c r="AA20" i="27"/>
  <c r="M20" i="27"/>
  <c r="N20" i="27" s="1"/>
  <c r="K20" i="27"/>
  <c r="D20" i="27"/>
  <c r="AA19" i="27"/>
  <c r="M19" i="27"/>
  <c r="N19" i="27" s="1"/>
  <c r="K19" i="27"/>
  <c r="D19" i="27"/>
  <c r="AA18" i="27"/>
  <c r="M18" i="27"/>
  <c r="N18" i="27" s="1"/>
  <c r="K18" i="27"/>
  <c r="D18" i="27"/>
  <c r="AA17" i="27"/>
  <c r="M17" i="27"/>
  <c r="N17" i="27" s="1"/>
  <c r="K17" i="27"/>
  <c r="D17" i="27"/>
  <c r="AA16" i="27"/>
  <c r="M16" i="27"/>
  <c r="N16" i="27" s="1"/>
  <c r="K16" i="27"/>
  <c r="D16" i="27"/>
  <c r="AA15" i="27"/>
  <c r="M15" i="27"/>
  <c r="N15" i="27" s="1"/>
  <c r="K15" i="27"/>
  <c r="D15" i="27"/>
  <c r="AA14" i="27"/>
  <c r="M14" i="27"/>
  <c r="N14" i="27" s="1"/>
  <c r="K14" i="27"/>
  <c r="D14" i="27"/>
  <c r="AA13" i="27"/>
  <c r="K13" i="27"/>
  <c r="D13" i="27"/>
  <c r="AA12" i="27"/>
  <c r="Y12" i="27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Y86" i="27" s="1"/>
  <c r="Y87" i="27" s="1"/>
  <c r="Y88" i="27" s="1"/>
  <c r="Y89" i="27" s="1"/>
  <c r="Y90" i="27" s="1"/>
  <c r="Y91" i="27" s="1"/>
  <c r="Y92" i="27" s="1"/>
  <c r="Y93" i="27" s="1"/>
  <c r="Y94" i="27" s="1"/>
  <c r="Y95" i="27" s="1"/>
  <c r="Y96" i="27" s="1"/>
  <c r="Y97" i="27" s="1"/>
  <c r="Y98" i="27" s="1"/>
  <c r="Y99" i="27" s="1"/>
  <c r="Y100" i="27" s="1"/>
  <c r="Y101" i="27" s="1"/>
  <c r="Y102" i="27" s="1"/>
  <c r="Y103" i="27" s="1"/>
  <c r="Y104" i="27" s="1"/>
  <c r="Y105" i="27" s="1"/>
  <c r="Y106" i="27" s="1"/>
  <c r="Y107" i="27" s="1"/>
  <c r="Y108" i="27" s="1"/>
  <c r="Y109" i="27" s="1"/>
  <c r="Y110" i="27" s="1"/>
  <c r="Y111" i="27" s="1"/>
  <c r="Y112" i="27" s="1"/>
  <c r="Y113" i="27" s="1"/>
  <c r="Y114" i="27" s="1"/>
  <c r="Y115" i="27" s="1"/>
  <c r="Y116" i="27" s="1"/>
  <c r="Y117" i="27" s="1"/>
  <c r="Y118" i="27" s="1"/>
  <c r="Y119" i="27" s="1"/>
  <c r="Y120" i="27" s="1"/>
  <c r="Y121" i="27" s="1"/>
  <c r="Y122" i="27" s="1"/>
  <c r="Y123" i="27" s="1"/>
  <c r="Y124" i="27" s="1"/>
  <c r="Y125" i="27" s="1"/>
  <c r="Y126" i="27" s="1"/>
  <c r="Y127" i="27" s="1"/>
  <c r="Y128" i="27" s="1"/>
  <c r="Y129" i="27" s="1"/>
  <c r="Y130" i="27" s="1"/>
  <c r="Y131" i="27" s="1"/>
  <c r="Y132" i="27" s="1"/>
  <c r="Y133" i="27" s="1"/>
  <c r="Y134" i="27" s="1"/>
  <c r="Y135" i="27" s="1"/>
  <c r="Y136" i="27" s="1"/>
  <c r="Y137" i="27" s="1"/>
  <c r="Y138" i="27" s="1"/>
  <c r="Y139" i="27" s="1"/>
  <c r="Y140" i="27" s="1"/>
  <c r="Y141" i="27" s="1"/>
  <c r="Y142" i="27" s="1"/>
  <c r="Y143" i="27" s="1"/>
  <c r="Y144" i="27" s="1"/>
  <c r="Y145" i="27" s="1"/>
  <c r="Y146" i="27" s="1"/>
  <c r="Y147" i="27" s="1"/>
  <c r="Y148" i="27" s="1"/>
  <c r="Y149" i="27" s="1"/>
  <c r="Y150" i="27" s="1"/>
  <c r="Y151" i="27" s="1"/>
  <c r="Y152" i="27" s="1"/>
  <c r="Y153" i="27" s="1"/>
  <c r="Y154" i="27" s="1"/>
  <c r="Y155" i="27" s="1"/>
  <c r="Y156" i="27" s="1"/>
  <c r="Y157" i="27" s="1"/>
  <c r="Y158" i="27" s="1"/>
  <c r="Y159" i="27" s="1"/>
  <c r="Y160" i="27" s="1"/>
  <c r="Y161" i="27" s="1"/>
  <c r="Y162" i="27" s="1"/>
  <c r="Y163" i="27" s="1"/>
  <c r="Y164" i="27" s="1"/>
  <c r="Y165" i="27" s="1"/>
  <c r="Y166" i="27" s="1"/>
  <c r="Y167" i="27" s="1"/>
  <c r="Y168" i="27" s="1"/>
  <c r="Y169" i="27" s="1"/>
  <c r="Y170" i="27" s="1"/>
  <c r="Y171" i="27" s="1"/>
  <c r="Y172" i="27" s="1"/>
  <c r="Y173" i="27" s="1"/>
  <c r="Y174" i="27" s="1"/>
  <c r="Y175" i="27" s="1"/>
  <c r="Y176" i="27" s="1"/>
  <c r="Y177" i="27" s="1"/>
  <c r="Y178" i="27" s="1"/>
  <c r="Y179" i="27" s="1"/>
  <c r="Y180" i="27" s="1"/>
  <c r="Y181" i="27" s="1"/>
  <c r="Y182" i="27" s="1"/>
  <c r="Y183" i="27" s="1"/>
  <c r="Y184" i="27" s="1"/>
  <c r="Y185" i="27" s="1"/>
  <c r="Y186" i="27" s="1"/>
  <c r="Y187" i="27" s="1"/>
  <c r="Y188" i="27" s="1"/>
  <c r="Y189" i="27" s="1"/>
  <c r="Y190" i="27" s="1"/>
  <c r="Y191" i="27" s="1"/>
  <c r="Y192" i="27" s="1"/>
  <c r="Y193" i="27" s="1"/>
  <c r="Y194" i="27" s="1"/>
  <c r="Y195" i="27" s="1"/>
  <c r="Y196" i="27" s="1"/>
  <c r="Y197" i="27" s="1"/>
  <c r="Y198" i="27" s="1"/>
  <c r="Y199" i="27" s="1"/>
  <c r="Y200" i="27" s="1"/>
  <c r="Y201" i="27" s="1"/>
  <c r="Y202" i="27" s="1"/>
  <c r="Y203" i="27" s="1"/>
  <c r="Y204" i="27" s="1"/>
  <c r="Y205" i="27" s="1"/>
  <c r="Y206" i="27" s="1"/>
  <c r="Y207" i="27" s="1"/>
  <c r="Y208" i="27" s="1"/>
  <c r="Y209" i="27" s="1"/>
  <c r="Y210" i="27" s="1"/>
  <c r="Y211" i="27" s="1"/>
  <c r="Y212" i="27" s="1"/>
  <c r="Y213" i="27" s="1"/>
  <c r="Y214" i="27" s="1"/>
  <c r="Y215" i="27" s="1"/>
  <c r="Y216" i="27" s="1"/>
  <c r="Y217" i="27" s="1"/>
  <c r="Y218" i="27" s="1"/>
  <c r="Y219" i="27" s="1"/>
  <c r="Y220" i="27" s="1"/>
  <c r="Y221" i="27" s="1"/>
  <c r="Y222" i="27" s="1"/>
  <c r="Y223" i="27" s="1"/>
  <c r="Y224" i="27" s="1"/>
  <c r="Y225" i="27" s="1"/>
  <c r="Y226" i="27" s="1"/>
  <c r="Y227" i="27" s="1"/>
  <c r="Y228" i="27" s="1"/>
  <c r="Y229" i="27" s="1"/>
  <c r="Y230" i="27" s="1"/>
  <c r="Y231" i="27" s="1"/>
  <c r="Y232" i="27" s="1"/>
  <c r="Y233" i="27" s="1"/>
  <c r="Y234" i="27" s="1"/>
  <c r="Y235" i="27" s="1"/>
  <c r="Y236" i="27" s="1"/>
  <c r="Y237" i="27" s="1"/>
  <c r="Y238" i="27" s="1"/>
  <c r="Y239" i="27" s="1"/>
  <c r="Y240" i="27" s="1"/>
  <c r="Y241" i="27" s="1"/>
  <c r="Y242" i="27" s="1"/>
  <c r="Y243" i="27" s="1"/>
  <c r="Y244" i="27" s="1"/>
  <c r="Y245" i="27" s="1"/>
  <c r="Y246" i="27" s="1"/>
  <c r="Y247" i="27" s="1"/>
  <c r="Y248" i="27" s="1"/>
  <c r="Y249" i="27" s="1"/>
  <c r="Y250" i="27" s="1"/>
  <c r="Y251" i="27" s="1"/>
  <c r="Y252" i="27" s="1"/>
  <c r="Y253" i="27" s="1"/>
  <c r="Y254" i="27" s="1"/>
  <c r="Y255" i="27" s="1"/>
  <c r="Y256" i="27" s="1"/>
  <c r="Y257" i="27" s="1"/>
  <c r="Y258" i="27" s="1"/>
  <c r="Y259" i="27" s="1"/>
  <c r="Y260" i="27" s="1"/>
  <c r="Y261" i="27" s="1"/>
  <c r="Y262" i="27" s="1"/>
  <c r="Y263" i="27" s="1"/>
  <c r="Y264" i="27" s="1"/>
  <c r="Y265" i="27" s="1"/>
  <c r="Y266" i="27" s="1"/>
  <c r="Y267" i="27" s="1"/>
  <c r="Y268" i="27" s="1"/>
  <c r="Y269" i="27" s="1"/>
  <c r="Y270" i="27" s="1"/>
  <c r="Y271" i="27" s="1"/>
  <c r="Y272" i="27" s="1"/>
  <c r="Y273" i="27" s="1"/>
  <c r="Y274" i="27" s="1"/>
  <c r="Y275" i="27" s="1"/>
  <c r="Y276" i="27" s="1"/>
  <c r="Y277" i="27" s="1"/>
  <c r="Y278" i="27" s="1"/>
  <c r="Y279" i="27" s="1"/>
  <c r="Y280" i="27" s="1"/>
  <c r="Y281" i="27" s="1"/>
  <c r="Y282" i="27" s="1"/>
  <c r="Y283" i="27" s="1"/>
  <c r="Y284" i="27" s="1"/>
  <c r="Y285" i="27" s="1"/>
  <c r="Y286" i="27" s="1"/>
  <c r="Y287" i="27" s="1"/>
  <c r="Y288" i="27" s="1"/>
  <c r="Y289" i="27" s="1"/>
  <c r="Y290" i="27" s="1"/>
  <c r="Y291" i="27" s="1"/>
  <c r="Y292" i="27" s="1"/>
  <c r="Y293" i="27" s="1"/>
  <c r="Y294" i="27" s="1"/>
  <c r="Y295" i="27" s="1"/>
  <c r="Y296" i="27" s="1"/>
  <c r="Y297" i="27" s="1"/>
  <c r="Y298" i="27" s="1"/>
  <c r="Y299" i="27" s="1"/>
  <c r="Y300" i="27" s="1"/>
  <c r="Y301" i="27" s="1"/>
  <c r="Y302" i="27" s="1"/>
  <c r="Y303" i="27" s="1"/>
  <c r="Y304" i="27" s="1"/>
  <c r="Y305" i="27" s="1"/>
  <c r="Y306" i="27" s="1"/>
  <c r="Y307" i="27" s="1"/>
  <c r="Y308" i="27" s="1"/>
  <c r="Y309" i="27" s="1"/>
  <c r="Y310" i="27" s="1"/>
  <c r="Y311" i="27" s="1"/>
  <c r="Y312" i="27" s="1"/>
  <c r="Y313" i="27" s="1"/>
  <c r="Y314" i="27" s="1"/>
  <c r="Y315" i="27" s="1"/>
  <c r="Y316" i="27" s="1"/>
  <c r="Y317" i="27" s="1"/>
  <c r="Y318" i="27" s="1"/>
  <c r="Y319" i="27" s="1"/>
  <c r="Y320" i="27" s="1"/>
  <c r="Y321" i="27" s="1"/>
  <c r="Y322" i="27" s="1"/>
  <c r="Y323" i="27" s="1"/>
  <c r="Y324" i="27" s="1"/>
  <c r="Y325" i="27" s="1"/>
  <c r="Y326" i="27" s="1"/>
  <c r="Y327" i="27" s="1"/>
  <c r="Y328" i="27" s="1"/>
  <c r="Y329" i="27" s="1"/>
  <c r="Y330" i="27" s="1"/>
  <c r="Y331" i="27" s="1"/>
  <c r="Y332" i="27" s="1"/>
  <c r="Y333" i="27" s="1"/>
  <c r="Y334" i="27" s="1"/>
  <c r="Y335" i="27" s="1"/>
  <c r="Y336" i="27" s="1"/>
  <c r="Y337" i="27" s="1"/>
  <c r="Y338" i="27" s="1"/>
  <c r="Y339" i="27" s="1"/>
  <c r="Y340" i="27" s="1"/>
  <c r="Y341" i="27" s="1"/>
  <c r="Y342" i="27" s="1"/>
  <c r="Y343" i="27" s="1"/>
  <c r="Y344" i="27" s="1"/>
  <c r="Y345" i="27" s="1"/>
  <c r="Y346" i="27" s="1"/>
  <c r="Y347" i="27" s="1"/>
  <c r="Y348" i="27" s="1"/>
  <c r="Y349" i="27" s="1"/>
  <c r="Y350" i="27" s="1"/>
  <c r="Y351" i="27" s="1"/>
  <c r="Y352" i="27" s="1"/>
  <c r="Y353" i="27" s="1"/>
  <c r="Y354" i="27" s="1"/>
  <c r="Y355" i="27" s="1"/>
  <c r="Y356" i="27" s="1"/>
  <c r="Y357" i="27" s="1"/>
  <c r="Y358" i="27" s="1"/>
  <c r="Y359" i="27" s="1"/>
  <c r="Y360" i="27" s="1"/>
  <c r="Y361" i="27" s="1"/>
  <c r="Y362" i="27" s="1"/>
  <c r="Y363" i="27" s="1"/>
  <c r="Y364" i="27" s="1"/>
  <c r="Y365" i="27" s="1"/>
  <c r="Y366" i="27" s="1"/>
  <c r="Y367" i="27" s="1"/>
  <c r="Y368" i="27" s="1"/>
  <c r="Y369" i="27" s="1"/>
  <c r="Y370" i="27" s="1"/>
  <c r="Y371" i="27" s="1"/>
  <c r="Y372" i="27" s="1"/>
  <c r="Y373" i="27" s="1"/>
  <c r="Y374" i="27" s="1"/>
  <c r="Y375" i="27" s="1"/>
  <c r="Y376" i="27" s="1"/>
  <c r="Y377" i="27" s="1"/>
  <c r="Y378" i="27" s="1"/>
  <c r="Y379" i="27" s="1"/>
  <c r="Y380" i="27" s="1"/>
  <c r="Y381" i="27" s="1"/>
  <c r="Y382" i="27" s="1"/>
  <c r="Y383" i="27" s="1"/>
  <c r="Y384" i="27" s="1"/>
  <c r="Y385" i="27" s="1"/>
  <c r="Y386" i="27" s="1"/>
  <c r="Y387" i="27" s="1"/>
  <c r="Y388" i="27" s="1"/>
  <c r="Y389" i="27" s="1"/>
  <c r="Y390" i="27" s="1"/>
  <c r="Y391" i="27" s="1"/>
  <c r="Y392" i="27" s="1"/>
  <c r="Y393" i="27" s="1"/>
  <c r="Y394" i="27" s="1"/>
  <c r="Y395" i="27" s="1"/>
  <c r="Y396" i="27" s="1"/>
  <c r="Y397" i="27" s="1"/>
  <c r="Y398" i="27" s="1"/>
  <c r="Y399" i="27" s="1"/>
  <c r="Y400" i="27" s="1"/>
  <c r="Y401" i="27" s="1"/>
  <c r="M12" i="27"/>
  <c r="N12" i="27" s="1"/>
  <c r="K12" i="27"/>
  <c r="D12" i="27"/>
  <c r="AA11" i="27"/>
  <c r="M11" i="27"/>
  <c r="N11" i="27" s="1"/>
  <c r="K11" i="27"/>
  <c r="AA10" i="27"/>
  <c r="AA9" i="27"/>
  <c r="N9" i="27"/>
  <c r="M9" i="27"/>
  <c r="K9" i="27"/>
  <c r="D9" i="27"/>
  <c r="AA8" i="27"/>
  <c r="M8" i="27"/>
  <c r="N8" i="27" s="1"/>
  <c r="K8" i="27"/>
  <c r="AA7" i="27"/>
  <c r="AA6" i="27"/>
  <c r="N6" i="27"/>
  <c r="M6" i="27"/>
  <c r="K6" i="27"/>
  <c r="AA5" i="27"/>
  <c r="AA4" i="27"/>
  <c r="Y4" i="27"/>
  <c r="Y5" i="27" s="1"/>
  <c r="Y6" i="27" s="1"/>
  <c r="Y7" i="27" s="1"/>
  <c r="Y8" i="27" s="1"/>
  <c r="Y9" i="27" s="1"/>
  <c r="Y10" i="27" s="1"/>
  <c r="Y11" i="27" s="1"/>
  <c r="M4" i="27"/>
  <c r="N4" i="27" s="1"/>
  <c r="K4" i="27"/>
  <c r="AA3" i="27"/>
  <c r="N3" i="27"/>
  <c r="M3" i="27"/>
  <c r="K3" i="27"/>
  <c r="K23" i="27" s="1"/>
  <c r="K24" i="27" s="1"/>
  <c r="AA2" i="27"/>
  <c r="Y2" i="27"/>
  <c r="Y3" i="27" s="1"/>
  <c r="C32" i="24"/>
  <c r="Y2" i="26"/>
  <c r="Y3" i="26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Y86" i="26" s="1"/>
  <c r="Y87" i="26" s="1"/>
  <c r="Y88" i="26" s="1"/>
  <c r="Y89" i="26" s="1"/>
  <c r="Y90" i="26" s="1"/>
  <c r="Y91" i="26" s="1"/>
  <c r="Y92" i="26" s="1"/>
  <c r="Y93" i="26" s="1"/>
  <c r="Y94" i="26" s="1"/>
  <c r="Y95" i="26" s="1"/>
  <c r="Y96" i="26" s="1"/>
  <c r="Y97" i="26" s="1"/>
  <c r="Y98" i="26" s="1"/>
  <c r="Y99" i="26" s="1"/>
  <c r="Y100" i="26" s="1"/>
  <c r="Y101" i="26" s="1"/>
  <c r="Y102" i="26" s="1"/>
  <c r="Y103" i="26" s="1"/>
  <c r="Y104" i="26" s="1"/>
  <c r="Y105" i="26" s="1"/>
  <c r="Y106" i="26" s="1"/>
  <c r="Y107" i="26" s="1"/>
  <c r="Y108" i="26" s="1"/>
  <c r="Y109" i="26" s="1"/>
  <c r="Y110" i="26" s="1"/>
  <c r="Y111" i="26" s="1"/>
  <c r="Y112" i="26" s="1"/>
  <c r="Y113" i="26" s="1"/>
  <c r="Y114" i="26" s="1"/>
  <c r="Y115" i="26" s="1"/>
  <c r="Y116" i="26" s="1"/>
  <c r="Y117" i="26" s="1"/>
  <c r="Y118" i="26" s="1"/>
  <c r="Y119" i="26" s="1"/>
  <c r="Y120" i="26" s="1"/>
  <c r="Y121" i="26" s="1"/>
  <c r="Y122" i="26" s="1"/>
  <c r="Y123" i="26" s="1"/>
  <c r="Y124" i="26" s="1"/>
  <c r="Y125" i="26" s="1"/>
  <c r="Y126" i="26" s="1"/>
  <c r="Y127" i="26" s="1"/>
  <c r="Y128" i="26" s="1"/>
  <c r="Y129" i="26" s="1"/>
  <c r="Y130" i="26" s="1"/>
  <c r="Y131" i="26" s="1"/>
  <c r="Y132" i="26" s="1"/>
  <c r="Y133" i="26" s="1"/>
  <c r="Y134" i="26" s="1"/>
  <c r="Y135" i="26" s="1"/>
  <c r="Y136" i="26" s="1"/>
  <c r="Y137" i="26" s="1"/>
  <c r="Y138" i="26" s="1"/>
  <c r="Y139" i="26" s="1"/>
  <c r="Y140" i="26" s="1"/>
  <c r="Y141" i="26" s="1"/>
  <c r="Y142" i="26" s="1"/>
  <c r="Y143" i="26" s="1"/>
  <c r="Y144" i="26" s="1"/>
  <c r="Y145" i="26" s="1"/>
  <c r="Y146" i="26" s="1"/>
  <c r="Y147" i="26" s="1"/>
  <c r="Y148" i="26" s="1"/>
  <c r="Y149" i="26" s="1"/>
  <c r="Y150" i="26" s="1"/>
  <c r="Y151" i="26" s="1"/>
  <c r="Y152" i="26" s="1"/>
  <c r="Y153" i="26" s="1"/>
  <c r="Y154" i="26" s="1"/>
  <c r="Y155" i="26" s="1"/>
  <c r="Y156" i="26" s="1"/>
  <c r="Y157" i="26" s="1"/>
  <c r="Y158" i="26" s="1"/>
  <c r="Y159" i="26" s="1"/>
  <c r="Y160" i="26" s="1"/>
  <c r="Y161" i="26" s="1"/>
  <c r="Y162" i="26" s="1"/>
  <c r="Y163" i="26" s="1"/>
  <c r="Y164" i="26" s="1"/>
  <c r="Y165" i="26" s="1"/>
  <c r="Y166" i="26" s="1"/>
  <c r="Y167" i="26" s="1"/>
  <c r="Y168" i="26" s="1"/>
  <c r="Y169" i="26" s="1"/>
  <c r="Y170" i="26" s="1"/>
  <c r="Y171" i="26" s="1"/>
  <c r="Y172" i="26" s="1"/>
  <c r="Y173" i="26" s="1"/>
  <c r="Y174" i="26" s="1"/>
  <c r="Y175" i="26" s="1"/>
  <c r="Y176" i="26" s="1"/>
  <c r="Y177" i="26" s="1"/>
  <c r="Y178" i="26" s="1"/>
  <c r="Y179" i="26" s="1"/>
  <c r="Y180" i="26" s="1"/>
  <c r="Y181" i="26" s="1"/>
  <c r="Y182" i="26" s="1"/>
  <c r="Y183" i="26" s="1"/>
  <c r="Y184" i="26" s="1"/>
  <c r="Y185" i="26" s="1"/>
  <c r="Y186" i="26" s="1"/>
  <c r="Y187" i="26" s="1"/>
  <c r="Y188" i="26" s="1"/>
  <c r="Y189" i="26" s="1"/>
  <c r="Y190" i="26" s="1"/>
  <c r="Y191" i="26" s="1"/>
  <c r="Y192" i="26" s="1"/>
  <c r="Y193" i="26" s="1"/>
  <c r="Y194" i="26" s="1"/>
  <c r="Y195" i="26" s="1"/>
  <c r="Y196" i="26" s="1"/>
  <c r="Y197" i="26" s="1"/>
  <c r="Y198" i="26" s="1"/>
  <c r="Y199" i="26" s="1"/>
  <c r="Y200" i="26" s="1"/>
  <c r="Y201" i="26" s="1"/>
  <c r="Y202" i="26" s="1"/>
  <c r="Y203" i="26" s="1"/>
  <c r="Y204" i="26" s="1"/>
  <c r="Y205" i="26" s="1"/>
  <c r="Y206" i="26" s="1"/>
  <c r="Y207" i="26" s="1"/>
  <c r="Y208" i="26" s="1"/>
  <c r="Y209" i="26" s="1"/>
  <c r="Y210" i="26" s="1"/>
  <c r="Y211" i="26" s="1"/>
  <c r="Y212" i="26" s="1"/>
  <c r="Y213" i="26" s="1"/>
  <c r="Y214" i="26" s="1"/>
  <c r="Y215" i="26" s="1"/>
  <c r="Y216" i="26" s="1"/>
  <c r="Y217" i="26" s="1"/>
  <c r="Y218" i="26" s="1"/>
  <c r="Y219" i="26" s="1"/>
  <c r="Y220" i="26" s="1"/>
  <c r="Y221" i="26" s="1"/>
  <c r="Y222" i="26" s="1"/>
  <c r="Y223" i="26" s="1"/>
  <c r="Y224" i="26" s="1"/>
  <c r="Y225" i="26" s="1"/>
  <c r="Y226" i="26" s="1"/>
  <c r="Y227" i="26" s="1"/>
  <c r="Y228" i="26" s="1"/>
  <c r="Y229" i="26" s="1"/>
  <c r="Y230" i="26" s="1"/>
  <c r="Y231" i="26" s="1"/>
  <c r="Y232" i="26" s="1"/>
  <c r="Y233" i="26" s="1"/>
  <c r="Y234" i="26" s="1"/>
  <c r="Y235" i="26" s="1"/>
  <c r="Y236" i="26" s="1"/>
  <c r="Y237" i="26" s="1"/>
  <c r="Y238" i="26" s="1"/>
  <c r="Y239" i="26" s="1"/>
  <c r="Y240" i="26" s="1"/>
  <c r="Y241" i="26" s="1"/>
  <c r="Y242" i="26" s="1"/>
  <c r="Y243" i="26" s="1"/>
  <c r="Y244" i="26" s="1"/>
  <c r="Y245" i="26" s="1"/>
  <c r="Y246" i="26" s="1"/>
  <c r="Y247" i="26" s="1"/>
  <c r="Y248" i="26" s="1"/>
  <c r="Y249" i="26" s="1"/>
  <c r="Y250" i="26" s="1"/>
  <c r="Y251" i="26" s="1"/>
  <c r="Y252" i="26" s="1"/>
  <c r="Y253" i="26" s="1"/>
  <c r="Y254" i="26" s="1"/>
  <c r="Y255" i="26" s="1"/>
  <c r="Y256" i="26" s="1"/>
  <c r="Y257" i="26" s="1"/>
  <c r="Y258" i="26" s="1"/>
  <c r="Y259" i="26" s="1"/>
  <c r="Y260" i="26" s="1"/>
  <c r="Y261" i="26" s="1"/>
  <c r="Y262" i="26" s="1"/>
  <c r="Y263" i="26" s="1"/>
  <c r="Y264" i="26" s="1"/>
  <c r="Y265" i="26" s="1"/>
  <c r="Y266" i="26" s="1"/>
  <c r="Y267" i="26" s="1"/>
  <c r="Y268" i="26" s="1"/>
  <c r="Y269" i="26" s="1"/>
  <c r="Y270" i="26" s="1"/>
  <c r="Y271" i="26" s="1"/>
  <c r="Y272" i="26" s="1"/>
  <c r="Y273" i="26" s="1"/>
  <c r="Y274" i="26" s="1"/>
  <c r="Y275" i="26" s="1"/>
  <c r="Y276" i="26" s="1"/>
  <c r="Y277" i="26" s="1"/>
  <c r="Y278" i="26" s="1"/>
  <c r="Y279" i="26" s="1"/>
  <c r="Y280" i="26" s="1"/>
  <c r="Y281" i="26" s="1"/>
  <c r="Y282" i="26" s="1"/>
  <c r="Y283" i="26" s="1"/>
  <c r="Y284" i="26" s="1"/>
  <c r="Y285" i="26" s="1"/>
  <c r="Y286" i="26" s="1"/>
  <c r="Y287" i="26" s="1"/>
  <c r="Y288" i="26" s="1"/>
  <c r="Y289" i="26" s="1"/>
  <c r="Y290" i="26" s="1"/>
  <c r="Y291" i="26" s="1"/>
  <c r="Y292" i="26" s="1"/>
  <c r="Y293" i="26" s="1"/>
  <c r="Y294" i="26" s="1"/>
  <c r="Y295" i="26" s="1"/>
  <c r="Y296" i="26" s="1"/>
  <c r="Y297" i="26" s="1"/>
  <c r="Y298" i="26" s="1"/>
  <c r="Y299" i="26" s="1"/>
  <c r="Y300" i="26" s="1"/>
  <c r="Y301" i="26" s="1"/>
  <c r="Y302" i="26" s="1"/>
  <c r="Y303" i="26" s="1"/>
  <c r="Y304" i="26" s="1"/>
  <c r="Y305" i="26" s="1"/>
  <c r="Y306" i="26" s="1"/>
  <c r="Y307" i="26" s="1"/>
  <c r="Y308" i="26" s="1"/>
  <c r="Y309" i="26" s="1"/>
  <c r="Y310" i="26" s="1"/>
  <c r="Y311" i="26" s="1"/>
  <c r="Y312" i="26" s="1"/>
  <c r="Y313" i="26" s="1"/>
  <c r="Y314" i="26" s="1"/>
  <c r="Y315" i="26" s="1"/>
  <c r="Y316" i="26" s="1"/>
  <c r="Y317" i="26" s="1"/>
  <c r="Y318" i="26" s="1"/>
  <c r="Y319" i="26" s="1"/>
  <c r="Y320" i="26" s="1"/>
  <c r="Y321" i="26" s="1"/>
  <c r="Y322" i="26" s="1"/>
  <c r="Y323" i="26" s="1"/>
  <c r="Y324" i="26" s="1"/>
  <c r="Y325" i="26" s="1"/>
  <c r="Y326" i="26" s="1"/>
  <c r="Y327" i="26" s="1"/>
  <c r="Y328" i="26" s="1"/>
  <c r="Y329" i="26" s="1"/>
  <c r="Y330" i="26" s="1"/>
  <c r="Y331" i="26" s="1"/>
  <c r="Y332" i="26" s="1"/>
  <c r="Y333" i="26" s="1"/>
  <c r="Y334" i="26" s="1"/>
  <c r="Y335" i="26" s="1"/>
  <c r="Y336" i="26" s="1"/>
  <c r="Y337" i="26" s="1"/>
  <c r="Y338" i="26" s="1"/>
  <c r="Y339" i="26" s="1"/>
  <c r="Y340" i="26" s="1"/>
  <c r="Y341" i="26" s="1"/>
  <c r="Y342" i="26" s="1"/>
  <c r="Y343" i="26" s="1"/>
  <c r="Y344" i="26" s="1"/>
  <c r="Y345" i="26" s="1"/>
  <c r="Y346" i="26" s="1"/>
  <c r="Y347" i="26" s="1"/>
  <c r="Y348" i="26" s="1"/>
  <c r="Y349" i="26" s="1"/>
  <c r="Y350" i="26" s="1"/>
  <c r="Y351" i="26" s="1"/>
  <c r="Y352" i="26" s="1"/>
  <c r="Y353" i="26" s="1"/>
  <c r="Y354" i="26" s="1"/>
  <c r="Y355" i="26" s="1"/>
  <c r="Y356" i="26" s="1"/>
  <c r="Y357" i="26" s="1"/>
  <c r="Y358" i="26" s="1"/>
  <c r="Y359" i="26" s="1"/>
  <c r="Y360" i="26" s="1"/>
  <c r="Y361" i="26" s="1"/>
  <c r="Y362" i="26" s="1"/>
  <c r="Y363" i="26" s="1"/>
  <c r="Y364" i="26" s="1"/>
  <c r="Y365" i="26" s="1"/>
  <c r="Y366" i="26" s="1"/>
  <c r="Y367" i="26" s="1"/>
  <c r="Y368" i="26" s="1"/>
  <c r="Y369" i="26" s="1"/>
  <c r="Y370" i="26" s="1"/>
  <c r="Y371" i="26" s="1"/>
  <c r="Y372" i="26" s="1"/>
  <c r="Y373" i="26" s="1"/>
  <c r="Y374" i="26" s="1"/>
  <c r="Y375" i="26" s="1"/>
  <c r="Y376" i="26" s="1"/>
  <c r="Y377" i="26" s="1"/>
  <c r="Y378" i="26" s="1"/>
  <c r="Y379" i="26" s="1"/>
  <c r="Y380" i="26" s="1"/>
  <c r="Y381" i="26" s="1"/>
  <c r="Y382" i="26" s="1"/>
  <c r="Y383" i="26" s="1"/>
  <c r="Y384" i="26" s="1"/>
  <c r="Y385" i="26" s="1"/>
  <c r="Y386" i="26" s="1"/>
  <c r="Y387" i="26" s="1"/>
  <c r="Y388" i="26" s="1"/>
  <c r="Y389" i="26" s="1"/>
  <c r="Y390" i="26" s="1"/>
  <c r="Y391" i="26" s="1"/>
  <c r="Y392" i="26" s="1"/>
  <c r="Y393" i="26" s="1"/>
  <c r="Y394" i="26" s="1"/>
  <c r="Y395" i="26" s="1"/>
  <c r="Y396" i="26" s="1"/>
  <c r="Y397" i="26" s="1"/>
  <c r="Y398" i="26" s="1"/>
  <c r="Y399" i="26" s="1"/>
  <c r="Y400" i="26" s="1"/>
  <c r="Y401" i="26" s="1"/>
  <c r="D34" i="26"/>
  <c r="E34" i="26" s="1"/>
  <c r="F34" i="26" s="1"/>
  <c r="V40" i="26" s="1"/>
  <c r="D30" i="26"/>
  <c r="E30" i="26" s="1"/>
  <c r="D32" i="26"/>
  <c r="E32" i="26" s="1"/>
  <c r="D33" i="26"/>
  <c r="E33" i="26" s="1"/>
  <c r="S40" i="24"/>
  <c r="R40" i="24"/>
  <c r="Q40" i="24"/>
  <c r="P40" i="24"/>
  <c r="O40" i="24"/>
  <c r="AA393" i="26"/>
  <c r="AA394" i="26"/>
  <c r="AA395" i="26"/>
  <c r="AA396" i="26"/>
  <c r="AA397" i="26"/>
  <c r="AA398" i="26"/>
  <c r="AA399" i="26"/>
  <c r="AA400" i="26"/>
  <c r="AA401" i="26"/>
  <c r="C22" i="26"/>
  <c r="D9" i="26"/>
  <c r="E9" i="26" s="1"/>
  <c r="S38" i="26" s="1"/>
  <c r="AA392" i="26"/>
  <c r="AA391" i="26"/>
  <c r="AA390" i="26"/>
  <c r="AA389" i="26"/>
  <c r="AA388" i="26"/>
  <c r="AA387" i="26"/>
  <c r="AA386" i="26"/>
  <c r="AA385" i="26"/>
  <c r="AA384" i="26"/>
  <c r="AA383" i="26"/>
  <c r="AA382" i="26"/>
  <c r="AA381" i="26"/>
  <c r="AA380" i="26"/>
  <c r="AA379" i="26"/>
  <c r="AA378" i="26"/>
  <c r="AA377" i="26"/>
  <c r="AA376" i="26"/>
  <c r="AA375" i="26"/>
  <c r="AA374" i="26"/>
  <c r="AA373" i="26"/>
  <c r="AA372" i="26"/>
  <c r="AA371" i="26"/>
  <c r="AA370" i="26"/>
  <c r="AA369" i="26"/>
  <c r="AA368" i="26"/>
  <c r="AA367" i="26"/>
  <c r="AA366" i="26"/>
  <c r="AA365" i="26"/>
  <c r="AA364" i="26"/>
  <c r="AA363" i="26"/>
  <c r="AA362" i="26"/>
  <c r="AA361" i="26"/>
  <c r="AA360" i="26"/>
  <c r="AA359" i="26"/>
  <c r="AA358" i="26"/>
  <c r="AA357" i="26"/>
  <c r="AA356" i="26"/>
  <c r="AA355" i="26"/>
  <c r="AA354" i="26"/>
  <c r="AA353" i="26"/>
  <c r="AA352" i="26"/>
  <c r="AA351" i="26"/>
  <c r="AA350" i="26"/>
  <c r="AA349" i="26"/>
  <c r="AA348" i="26"/>
  <c r="AA347" i="26"/>
  <c r="AA346" i="26"/>
  <c r="AA345" i="26"/>
  <c r="AA344" i="26"/>
  <c r="AA343" i="26"/>
  <c r="AA342" i="26"/>
  <c r="AA341" i="26"/>
  <c r="AA340" i="26"/>
  <c r="AA339" i="26"/>
  <c r="AA338" i="26"/>
  <c r="AA337" i="26"/>
  <c r="AA336" i="26"/>
  <c r="AA335" i="26"/>
  <c r="AA334" i="26"/>
  <c r="AA333" i="26"/>
  <c r="AA332" i="26"/>
  <c r="AA331" i="26"/>
  <c r="AA330" i="26"/>
  <c r="AA329" i="26"/>
  <c r="AA328" i="26"/>
  <c r="AA327" i="26"/>
  <c r="AA326" i="26"/>
  <c r="AA325" i="26"/>
  <c r="AA324" i="26"/>
  <c r="AA323" i="26"/>
  <c r="AA322" i="26"/>
  <c r="AA321" i="26"/>
  <c r="AA320" i="26"/>
  <c r="AA319" i="26"/>
  <c r="AA318" i="26"/>
  <c r="AA317" i="26"/>
  <c r="AA316" i="26"/>
  <c r="AA315" i="26"/>
  <c r="AA314" i="26"/>
  <c r="AA313" i="26"/>
  <c r="AA312" i="26"/>
  <c r="AA311" i="26"/>
  <c r="AA310" i="26"/>
  <c r="AA309" i="26"/>
  <c r="AA308" i="26"/>
  <c r="AA307" i="26"/>
  <c r="AA306" i="26"/>
  <c r="AA305" i="26"/>
  <c r="AA304" i="26"/>
  <c r="AA303" i="26"/>
  <c r="AA302" i="26"/>
  <c r="AA301" i="26"/>
  <c r="AA300" i="26"/>
  <c r="AA299" i="26"/>
  <c r="AA298" i="26"/>
  <c r="AA297" i="26"/>
  <c r="AA296" i="26"/>
  <c r="AA295" i="26"/>
  <c r="AA294" i="26"/>
  <c r="AA293" i="26"/>
  <c r="AA292" i="26"/>
  <c r="AA291" i="26"/>
  <c r="AA290" i="26"/>
  <c r="AA289" i="26"/>
  <c r="AA288" i="26"/>
  <c r="AA287" i="26"/>
  <c r="AA286" i="26"/>
  <c r="AA285" i="26"/>
  <c r="AA284" i="26"/>
  <c r="AA283" i="26"/>
  <c r="AA282" i="26"/>
  <c r="AA281" i="26"/>
  <c r="AA280" i="26"/>
  <c r="AA279" i="26"/>
  <c r="AA278" i="26"/>
  <c r="AA277" i="26"/>
  <c r="AA276" i="26"/>
  <c r="AA275" i="26"/>
  <c r="AA274" i="26"/>
  <c r="AA273" i="26"/>
  <c r="AA272" i="26"/>
  <c r="AA271" i="26"/>
  <c r="AA270" i="26"/>
  <c r="AA269" i="26"/>
  <c r="AA268" i="26"/>
  <c r="AA267" i="26"/>
  <c r="AA266" i="26"/>
  <c r="AA265" i="26"/>
  <c r="AA264" i="26"/>
  <c r="AA263" i="26"/>
  <c r="AA262" i="26"/>
  <c r="AA261" i="26"/>
  <c r="AA260" i="26"/>
  <c r="AA259" i="26"/>
  <c r="AA258" i="26"/>
  <c r="AA257" i="26"/>
  <c r="AA256" i="26"/>
  <c r="AA255" i="26"/>
  <c r="AA254" i="26"/>
  <c r="AA253" i="26"/>
  <c r="AA252" i="26"/>
  <c r="AA251" i="26"/>
  <c r="AA250" i="26"/>
  <c r="AA249" i="26"/>
  <c r="AA248" i="26"/>
  <c r="AA247" i="26"/>
  <c r="AA246" i="26"/>
  <c r="AA245" i="26"/>
  <c r="AA244" i="26"/>
  <c r="AA243" i="26"/>
  <c r="AA242" i="26"/>
  <c r="AA241" i="26"/>
  <c r="AA240" i="26"/>
  <c r="AA239" i="26"/>
  <c r="AA238" i="26"/>
  <c r="AA237" i="26"/>
  <c r="AA236" i="26"/>
  <c r="AA235" i="26"/>
  <c r="AA234" i="26"/>
  <c r="AA233" i="26"/>
  <c r="AA232" i="26"/>
  <c r="AA231" i="26"/>
  <c r="AA230" i="26"/>
  <c r="AA229" i="26"/>
  <c r="AA228" i="26"/>
  <c r="AA227" i="26"/>
  <c r="AA226" i="26"/>
  <c r="AA225" i="26"/>
  <c r="AA224" i="26"/>
  <c r="AA223" i="26"/>
  <c r="AA222" i="26"/>
  <c r="AA221" i="26"/>
  <c r="AA220" i="26"/>
  <c r="AA219" i="26"/>
  <c r="AA218" i="26"/>
  <c r="AA217" i="26"/>
  <c r="AA216" i="26"/>
  <c r="AA215" i="26"/>
  <c r="AA214" i="26"/>
  <c r="AA213" i="26"/>
  <c r="AA212" i="26"/>
  <c r="AA211" i="26"/>
  <c r="AA210" i="26"/>
  <c r="AA209" i="26"/>
  <c r="AA208" i="26"/>
  <c r="AA207" i="26"/>
  <c r="AA206" i="26"/>
  <c r="AA205" i="26"/>
  <c r="AA204" i="26"/>
  <c r="AA203" i="26"/>
  <c r="AA202" i="26"/>
  <c r="AA201" i="26"/>
  <c r="AA200" i="26"/>
  <c r="AA199" i="26"/>
  <c r="AA198" i="26"/>
  <c r="AA197" i="26"/>
  <c r="AA196" i="26"/>
  <c r="AA195" i="26"/>
  <c r="AA194" i="26"/>
  <c r="AA193" i="26"/>
  <c r="AA192" i="26"/>
  <c r="AA191" i="26"/>
  <c r="AA190" i="26"/>
  <c r="AA189" i="26"/>
  <c r="AA188" i="26"/>
  <c r="AA187" i="26"/>
  <c r="AA186" i="26"/>
  <c r="AA185" i="26"/>
  <c r="AA184" i="26"/>
  <c r="AA183" i="26"/>
  <c r="AA182" i="26"/>
  <c r="AA181" i="26"/>
  <c r="AA180" i="26"/>
  <c r="AA179" i="26"/>
  <c r="AA178" i="26"/>
  <c r="AA177" i="26"/>
  <c r="AA176" i="26"/>
  <c r="AA175" i="26"/>
  <c r="AA174" i="26"/>
  <c r="AA173" i="26"/>
  <c r="AA172" i="26"/>
  <c r="AA171" i="26"/>
  <c r="AA170" i="26"/>
  <c r="AA169" i="26"/>
  <c r="AA168" i="26"/>
  <c r="AA167" i="26"/>
  <c r="AA166" i="26"/>
  <c r="AA165" i="26"/>
  <c r="AA164" i="26"/>
  <c r="AA163" i="26"/>
  <c r="AA162" i="26"/>
  <c r="AA161" i="26"/>
  <c r="AA160" i="26"/>
  <c r="AA159" i="26"/>
  <c r="AA158" i="26"/>
  <c r="AA157" i="26"/>
  <c r="AA156" i="26"/>
  <c r="AA155" i="26"/>
  <c r="AA154" i="26"/>
  <c r="AA153" i="26"/>
  <c r="AA152" i="26"/>
  <c r="D31" i="26" s="1"/>
  <c r="E31" i="26" s="1"/>
  <c r="AA151" i="26"/>
  <c r="AA150" i="26"/>
  <c r="AA149" i="26"/>
  <c r="AA148" i="26"/>
  <c r="AA147" i="26"/>
  <c r="AA146" i="26"/>
  <c r="AA145" i="26"/>
  <c r="AA144" i="26"/>
  <c r="AA143" i="26"/>
  <c r="AA142" i="26"/>
  <c r="AA141" i="26"/>
  <c r="AA140" i="26"/>
  <c r="AA139" i="26"/>
  <c r="AA138" i="26"/>
  <c r="AA137" i="26"/>
  <c r="AA136" i="26"/>
  <c r="AA135" i="26"/>
  <c r="AA134" i="26"/>
  <c r="AA133" i="26"/>
  <c r="AA132" i="26"/>
  <c r="AA131" i="26"/>
  <c r="AA130" i="26"/>
  <c r="AA129" i="26"/>
  <c r="AA128" i="26"/>
  <c r="AA127" i="26"/>
  <c r="AA126" i="26"/>
  <c r="AA125" i="26"/>
  <c r="AA124" i="26"/>
  <c r="AA123" i="26"/>
  <c r="AA122" i="26"/>
  <c r="AA121" i="26"/>
  <c r="AA120" i="26"/>
  <c r="AA119" i="26"/>
  <c r="AA118" i="26"/>
  <c r="AA117" i="26"/>
  <c r="AA116" i="26"/>
  <c r="AA115" i="26"/>
  <c r="AA114" i="26"/>
  <c r="AA113" i="26"/>
  <c r="AA112" i="26"/>
  <c r="AA111" i="26"/>
  <c r="AA110" i="26"/>
  <c r="AA109" i="26"/>
  <c r="AA108" i="26"/>
  <c r="AA107" i="26"/>
  <c r="AA106" i="26"/>
  <c r="AA105" i="26"/>
  <c r="AA104" i="26"/>
  <c r="AA103" i="26"/>
  <c r="AA102" i="26"/>
  <c r="AA101" i="26"/>
  <c r="AA100" i="26"/>
  <c r="AA99" i="26"/>
  <c r="AA98" i="26"/>
  <c r="AA97" i="26"/>
  <c r="AA96" i="26"/>
  <c r="AA95" i="26"/>
  <c r="AA94" i="26"/>
  <c r="AA93" i="26"/>
  <c r="AA92" i="26"/>
  <c r="D29" i="26" s="1"/>
  <c r="E29" i="26" s="1"/>
  <c r="AA91" i="26"/>
  <c r="AA90" i="26"/>
  <c r="AA89" i="26"/>
  <c r="AA88" i="26"/>
  <c r="AA87" i="26"/>
  <c r="AA86" i="26"/>
  <c r="AA85" i="26"/>
  <c r="AA84" i="26"/>
  <c r="AA83" i="26"/>
  <c r="AA82" i="26"/>
  <c r="AA81" i="26"/>
  <c r="AA80" i="26"/>
  <c r="AA79" i="26"/>
  <c r="AA78" i="26"/>
  <c r="AA77" i="26"/>
  <c r="AA76" i="26"/>
  <c r="AA75" i="26"/>
  <c r="AA74" i="26"/>
  <c r="AA73" i="26"/>
  <c r="AA72" i="26"/>
  <c r="D28" i="26" s="1"/>
  <c r="E28" i="26" s="1"/>
  <c r="AA71" i="26"/>
  <c r="AA70" i="26"/>
  <c r="AA69" i="26"/>
  <c r="AA68" i="26"/>
  <c r="AA67" i="26"/>
  <c r="AA66" i="26"/>
  <c r="AA65" i="26"/>
  <c r="AA64" i="26"/>
  <c r="AA63" i="26"/>
  <c r="AA62" i="26"/>
  <c r="AA61" i="26"/>
  <c r="AA60" i="26"/>
  <c r="AA59" i="26"/>
  <c r="AA58" i="26"/>
  <c r="AA57" i="26"/>
  <c r="AA56" i="26"/>
  <c r="AA55" i="26"/>
  <c r="AA54" i="26"/>
  <c r="AA53" i="26"/>
  <c r="AA52" i="26"/>
  <c r="D27" i="26" s="1"/>
  <c r="E27" i="26" s="1"/>
  <c r="AA51" i="26"/>
  <c r="H51" i="26"/>
  <c r="D51" i="26"/>
  <c r="AA50" i="26"/>
  <c r="K50" i="26"/>
  <c r="I50" i="26"/>
  <c r="AA49" i="26"/>
  <c r="K49" i="26"/>
  <c r="I49" i="26"/>
  <c r="AA48" i="26"/>
  <c r="I48" i="26"/>
  <c r="G48" i="26"/>
  <c r="K48" i="26" s="1"/>
  <c r="AA47" i="26"/>
  <c r="I47" i="26"/>
  <c r="G47" i="26"/>
  <c r="K47" i="26" s="1"/>
  <c r="AA46" i="26"/>
  <c r="I46" i="26"/>
  <c r="G46" i="26"/>
  <c r="J46" i="26" s="1"/>
  <c r="AA45" i="26"/>
  <c r="I45" i="26"/>
  <c r="G45" i="26"/>
  <c r="K45" i="26" s="1"/>
  <c r="AA44" i="26"/>
  <c r="I44" i="26"/>
  <c r="G44" i="26"/>
  <c r="K44" i="26" s="1"/>
  <c r="AA43" i="26"/>
  <c r="I43" i="26"/>
  <c r="G43" i="26"/>
  <c r="J43" i="26" s="1"/>
  <c r="AA42" i="26"/>
  <c r="I42" i="26"/>
  <c r="G42" i="26"/>
  <c r="K42" i="26" s="1"/>
  <c r="AA41" i="26"/>
  <c r="AA40" i="26"/>
  <c r="K40" i="26"/>
  <c r="J40" i="26"/>
  <c r="AA39" i="26"/>
  <c r="G39" i="26"/>
  <c r="K39" i="26" s="1"/>
  <c r="AA38" i="26"/>
  <c r="AA37" i="26"/>
  <c r="AA36" i="26"/>
  <c r="AA35" i="26"/>
  <c r="AA34" i="26"/>
  <c r="AA33" i="26"/>
  <c r="AA32" i="26"/>
  <c r="D26" i="26" s="1"/>
  <c r="E26" i="26" s="1"/>
  <c r="AA31" i="26"/>
  <c r="AA30" i="26"/>
  <c r="AA29" i="26"/>
  <c r="AA28" i="26"/>
  <c r="AA27" i="26"/>
  <c r="AA26" i="26"/>
  <c r="AA25" i="26"/>
  <c r="AA24" i="26"/>
  <c r="AA23" i="26"/>
  <c r="AA22" i="26"/>
  <c r="M22" i="26"/>
  <c r="N22" i="26" s="1"/>
  <c r="K22" i="26"/>
  <c r="AA21" i="26"/>
  <c r="D21" i="26"/>
  <c r="AA20" i="26"/>
  <c r="M20" i="26"/>
  <c r="N20" i="26" s="1"/>
  <c r="K20" i="26"/>
  <c r="D20" i="26"/>
  <c r="AA19" i="26"/>
  <c r="M19" i="26"/>
  <c r="N19" i="26" s="1"/>
  <c r="K19" i="26"/>
  <c r="D19" i="26"/>
  <c r="AA18" i="26"/>
  <c r="M18" i="26"/>
  <c r="N18" i="26" s="1"/>
  <c r="K18" i="26"/>
  <c r="D18" i="26"/>
  <c r="AA17" i="26"/>
  <c r="M17" i="26"/>
  <c r="N17" i="26" s="1"/>
  <c r="K17" i="26"/>
  <c r="D17" i="26"/>
  <c r="AA16" i="26"/>
  <c r="M16" i="26"/>
  <c r="N16" i="26" s="1"/>
  <c r="K16" i="26"/>
  <c r="D16" i="26"/>
  <c r="AA15" i="26"/>
  <c r="M15" i="26"/>
  <c r="N15" i="26" s="1"/>
  <c r="K15" i="26"/>
  <c r="D15" i="26"/>
  <c r="AA14" i="26"/>
  <c r="M14" i="26"/>
  <c r="N14" i="26" s="1"/>
  <c r="K14" i="26"/>
  <c r="D14" i="26"/>
  <c r="AA13" i="26"/>
  <c r="K13" i="26"/>
  <c r="D13" i="26"/>
  <c r="AA12" i="26"/>
  <c r="M12" i="26"/>
  <c r="N12" i="26" s="1"/>
  <c r="K12" i="26"/>
  <c r="D12" i="26"/>
  <c r="AA11" i="26"/>
  <c r="M11" i="26"/>
  <c r="N11" i="26" s="1"/>
  <c r="K11" i="26"/>
  <c r="AA10" i="26"/>
  <c r="AA9" i="26"/>
  <c r="M9" i="26"/>
  <c r="N9" i="26" s="1"/>
  <c r="K9" i="26"/>
  <c r="AA8" i="26"/>
  <c r="M8" i="26"/>
  <c r="N8" i="26" s="1"/>
  <c r="K8" i="26"/>
  <c r="AA7" i="26"/>
  <c r="AA6" i="26"/>
  <c r="M6" i="26"/>
  <c r="N6" i="26" s="1"/>
  <c r="K6" i="26"/>
  <c r="AA5" i="26"/>
  <c r="AA4" i="26"/>
  <c r="M4" i="26"/>
  <c r="N4" i="26" s="1"/>
  <c r="K4" i="26"/>
  <c r="AA3" i="26"/>
  <c r="M3" i="26"/>
  <c r="N3" i="26" s="1"/>
  <c r="K3" i="26"/>
  <c r="AA2" i="26"/>
  <c r="AB300" i="25"/>
  <c r="AB299" i="25"/>
  <c r="AB298" i="25"/>
  <c r="AB297" i="25"/>
  <c r="AB296" i="25"/>
  <c r="AB295" i="25"/>
  <c r="AB294" i="25"/>
  <c r="AB293" i="25"/>
  <c r="AB292" i="25"/>
  <c r="AB291" i="25"/>
  <c r="AB290" i="25"/>
  <c r="AB289" i="25"/>
  <c r="AB288" i="25"/>
  <c r="AB287" i="25"/>
  <c r="AB286" i="25"/>
  <c r="AB285" i="25"/>
  <c r="AB284" i="25"/>
  <c r="AB283" i="25"/>
  <c r="AB282" i="25"/>
  <c r="AB281" i="25"/>
  <c r="AB280" i="25"/>
  <c r="AB279" i="25"/>
  <c r="AB278" i="25"/>
  <c r="AB277" i="25"/>
  <c r="AB276" i="25"/>
  <c r="AB275" i="25"/>
  <c r="AB274" i="25"/>
  <c r="AB273" i="25"/>
  <c r="AB272" i="25"/>
  <c r="AB271" i="25"/>
  <c r="AB270" i="25"/>
  <c r="AB269" i="25"/>
  <c r="AB268" i="25"/>
  <c r="AB267" i="25"/>
  <c r="AB266" i="25"/>
  <c r="AB265" i="25"/>
  <c r="AB264" i="25"/>
  <c r="AB263" i="25"/>
  <c r="AB262" i="25"/>
  <c r="AB261" i="25"/>
  <c r="AB260" i="25"/>
  <c r="AB259" i="25"/>
  <c r="AB258" i="25"/>
  <c r="AB257" i="25"/>
  <c r="AB256" i="25"/>
  <c r="AB255" i="25"/>
  <c r="AB254" i="25"/>
  <c r="AB253" i="25"/>
  <c r="AB252" i="25"/>
  <c r="AB251" i="25"/>
  <c r="AB250" i="25"/>
  <c r="AB249" i="25"/>
  <c r="AB248" i="25"/>
  <c r="AB247" i="25"/>
  <c r="AB246" i="25"/>
  <c r="AB245" i="25"/>
  <c r="AB244" i="25"/>
  <c r="AB243" i="25"/>
  <c r="AB242" i="25"/>
  <c r="AB241" i="25"/>
  <c r="AB240" i="25"/>
  <c r="AB239" i="25"/>
  <c r="AB238" i="25"/>
  <c r="AB237" i="25"/>
  <c r="AB236" i="25"/>
  <c r="AB235" i="25"/>
  <c r="AB233" i="25"/>
  <c r="AB232" i="25"/>
  <c r="AB231" i="25"/>
  <c r="AB230" i="25"/>
  <c r="AB229" i="25"/>
  <c r="AB228" i="25"/>
  <c r="AB227" i="25"/>
  <c r="AB226" i="25"/>
  <c r="AB225" i="25"/>
  <c r="AB224" i="25"/>
  <c r="AB223" i="25"/>
  <c r="AB222" i="25"/>
  <c r="AB221" i="25"/>
  <c r="AB220" i="25"/>
  <c r="AB219" i="25"/>
  <c r="AB218" i="25"/>
  <c r="AB217" i="25"/>
  <c r="AB216" i="25"/>
  <c r="AB215" i="25"/>
  <c r="AB214" i="25"/>
  <c r="AB213" i="25"/>
  <c r="AB212" i="25"/>
  <c r="AB211" i="25"/>
  <c r="AB210" i="25"/>
  <c r="AB209" i="25"/>
  <c r="AB208" i="25"/>
  <c r="AB207" i="25"/>
  <c r="AB206" i="25"/>
  <c r="AB205" i="25"/>
  <c r="AB204" i="25"/>
  <c r="AB203" i="25"/>
  <c r="AB202" i="25"/>
  <c r="AB201" i="25"/>
  <c r="AB200" i="25"/>
  <c r="AB199" i="25"/>
  <c r="AB198" i="25"/>
  <c r="AB197" i="25"/>
  <c r="AB196" i="25"/>
  <c r="AB195" i="25"/>
  <c r="AB194" i="25"/>
  <c r="AB193" i="25"/>
  <c r="AB192" i="25"/>
  <c r="AB191" i="25"/>
  <c r="AB190" i="25"/>
  <c r="AB189" i="25"/>
  <c r="AB188" i="25"/>
  <c r="AB187" i="25"/>
  <c r="AB186" i="25"/>
  <c r="AB185" i="25"/>
  <c r="AB184" i="25"/>
  <c r="AB183" i="25"/>
  <c r="AB182" i="25"/>
  <c r="AB181" i="25"/>
  <c r="AB180" i="25"/>
  <c r="AB179" i="25"/>
  <c r="AB178" i="25"/>
  <c r="AB177" i="25"/>
  <c r="AB176" i="25"/>
  <c r="AN8" i="15"/>
  <c r="AN4" i="15"/>
  <c r="AN5" i="15"/>
  <c r="AN6" i="15"/>
  <c r="AN9" i="15"/>
  <c r="AN10" i="15"/>
  <c r="AN11" i="15"/>
  <c r="AN13" i="15"/>
  <c r="AN15" i="15"/>
  <c r="AN16" i="15"/>
  <c r="AN17" i="15"/>
  <c r="AN18" i="15"/>
  <c r="AN19" i="15"/>
  <c r="AN21" i="15"/>
  <c r="AN23" i="15"/>
  <c r="AN24" i="15"/>
  <c r="AN25" i="15"/>
  <c r="AN27" i="15"/>
  <c r="AN28" i="15"/>
  <c r="AN29" i="15"/>
  <c r="AN30" i="15"/>
  <c r="AN31" i="15"/>
  <c r="AN32" i="15"/>
  <c r="AN33" i="15"/>
  <c r="AN35" i="15"/>
  <c r="AO35" i="15" s="1"/>
  <c r="AN37" i="15"/>
  <c r="AN38" i="15"/>
  <c r="AN40" i="15"/>
  <c r="AN42" i="15"/>
  <c r="AN43" i="15"/>
  <c r="AN44" i="15"/>
  <c r="AN45" i="15"/>
  <c r="AN46" i="15"/>
  <c r="AN47" i="15"/>
  <c r="AN3" i="15"/>
  <c r="AJ48" i="15"/>
  <c r="AF48" i="15"/>
  <c r="AB48" i="15"/>
  <c r="X48" i="15"/>
  <c r="T48" i="15"/>
  <c r="I238" i="15"/>
  <c r="J238" i="15" s="1"/>
  <c r="I239" i="15"/>
  <c r="J239" i="15" s="1"/>
  <c r="I240" i="15"/>
  <c r="J240" i="15" s="1"/>
  <c r="I241" i="15"/>
  <c r="J241" i="15" s="1"/>
  <c r="I242" i="15"/>
  <c r="J242" i="15" s="1"/>
  <c r="I243" i="15"/>
  <c r="J243" i="15" s="1"/>
  <c r="I244" i="15"/>
  <c r="J244" i="15" s="1"/>
  <c r="I245" i="15"/>
  <c r="J245" i="15" s="1"/>
  <c r="I246" i="15"/>
  <c r="J246" i="15" s="1"/>
  <c r="I247" i="15"/>
  <c r="J247" i="15" s="1"/>
  <c r="I248" i="15"/>
  <c r="J248" i="15" s="1"/>
  <c r="I249" i="15"/>
  <c r="J249" i="15" s="1"/>
  <c r="I250" i="15"/>
  <c r="J250" i="15" s="1"/>
  <c r="I251" i="15"/>
  <c r="J251" i="15" s="1"/>
  <c r="I252" i="15"/>
  <c r="J252" i="15" s="1"/>
  <c r="I253" i="15"/>
  <c r="J253" i="15" s="1"/>
  <c r="I254" i="15"/>
  <c r="J254" i="15" s="1"/>
  <c r="I255" i="15"/>
  <c r="J255" i="15" s="1"/>
  <c r="I256" i="15"/>
  <c r="J256" i="15" s="1"/>
  <c r="I257" i="15"/>
  <c r="J257" i="15" s="1"/>
  <c r="I258" i="15"/>
  <c r="J258" i="15" s="1"/>
  <c r="I259" i="15"/>
  <c r="J259" i="15" s="1"/>
  <c r="I260" i="15"/>
  <c r="J260" i="15" s="1"/>
  <c r="I261" i="15"/>
  <c r="J261" i="15" s="1"/>
  <c r="I262" i="15"/>
  <c r="J262" i="15" s="1"/>
  <c r="I263" i="15"/>
  <c r="J263" i="15" s="1"/>
  <c r="I264" i="15"/>
  <c r="J264" i="15" s="1"/>
  <c r="I265" i="15"/>
  <c r="J265" i="15" s="1"/>
  <c r="I266" i="15"/>
  <c r="J266" i="15" s="1"/>
  <c r="I267" i="15"/>
  <c r="J267" i="15" s="1"/>
  <c r="I268" i="15"/>
  <c r="J268" i="15" s="1"/>
  <c r="I269" i="15"/>
  <c r="J269" i="15" s="1"/>
  <c r="I270" i="15"/>
  <c r="J270" i="15" s="1"/>
  <c r="I271" i="15"/>
  <c r="J271" i="15" s="1"/>
  <c r="I272" i="15"/>
  <c r="J272" i="15" s="1"/>
  <c r="I273" i="15"/>
  <c r="J273" i="15" s="1"/>
  <c r="I274" i="15"/>
  <c r="J274" i="15" s="1"/>
  <c r="I275" i="15"/>
  <c r="J275" i="15" s="1"/>
  <c r="I276" i="15"/>
  <c r="J276" i="15" s="1"/>
  <c r="I277" i="15"/>
  <c r="J277" i="15" s="1"/>
  <c r="I278" i="15"/>
  <c r="J278" i="15" s="1"/>
  <c r="I279" i="15"/>
  <c r="J279" i="15" s="1"/>
  <c r="I280" i="15"/>
  <c r="J280" i="15" s="1"/>
  <c r="I281" i="15"/>
  <c r="J281" i="15" s="1"/>
  <c r="I282" i="15"/>
  <c r="J282" i="15" s="1"/>
  <c r="I283" i="15"/>
  <c r="J283" i="15" s="1"/>
  <c r="I284" i="15"/>
  <c r="J284" i="15" s="1"/>
  <c r="I285" i="15"/>
  <c r="J285" i="15" s="1"/>
  <c r="I286" i="15"/>
  <c r="J286" i="15" s="1"/>
  <c r="I287" i="15"/>
  <c r="J287" i="15" s="1"/>
  <c r="I288" i="15"/>
  <c r="J288" i="15" s="1"/>
  <c r="I289" i="15"/>
  <c r="J289" i="15" s="1"/>
  <c r="I290" i="15"/>
  <c r="J290" i="15" s="1"/>
  <c r="I291" i="15"/>
  <c r="J291" i="15" s="1"/>
  <c r="I292" i="15"/>
  <c r="J292" i="15" s="1"/>
  <c r="I293" i="15"/>
  <c r="J293" i="15" s="1"/>
  <c r="I294" i="15"/>
  <c r="J294" i="15" s="1"/>
  <c r="I295" i="15"/>
  <c r="J295" i="15" s="1"/>
  <c r="I296" i="15"/>
  <c r="J296" i="15" s="1"/>
  <c r="I297" i="15"/>
  <c r="J297" i="15" s="1"/>
  <c r="I298" i="15"/>
  <c r="J298" i="15" s="1"/>
  <c r="I299" i="15"/>
  <c r="J299" i="15" s="1"/>
  <c r="I300" i="15"/>
  <c r="J300" i="15" s="1"/>
  <c r="I301" i="15"/>
  <c r="J301" i="15" s="1"/>
  <c r="I302" i="15"/>
  <c r="J302" i="15" s="1"/>
  <c r="I237" i="15"/>
  <c r="J237" i="15" s="1"/>
  <c r="I235" i="15"/>
  <c r="J235" i="15" s="1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237" i="15"/>
  <c r="G303" i="15"/>
  <c r="E303" i="15"/>
  <c r="I179" i="15"/>
  <c r="J179" i="15" s="1"/>
  <c r="I180" i="15"/>
  <c r="J180" i="15" s="1"/>
  <c r="I181" i="15"/>
  <c r="J181" i="15" s="1"/>
  <c r="I182" i="15"/>
  <c r="J182" i="15" s="1"/>
  <c r="I183" i="15"/>
  <c r="J183" i="15" s="1"/>
  <c r="I184" i="15"/>
  <c r="J184" i="15" s="1"/>
  <c r="I185" i="15"/>
  <c r="J185" i="15" s="1"/>
  <c r="I186" i="15"/>
  <c r="J186" i="15" s="1"/>
  <c r="I187" i="15"/>
  <c r="J187" i="15" s="1"/>
  <c r="I188" i="15"/>
  <c r="J188" i="15" s="1"/>
  <c r="I189" i="15"/>
  <c r="J189" i="15" s="1"/>
  <c r="I190" i="15"/>
  <c r="J190" i="15" s="1"/>
  <c r="I191" i="15"/>
  <c r="J191" i="15" s="1"/>
  <c r="I192" i="15"/>
  <c r="J192" i="15" s="1"/>
  <c r="I193" i="15"/>
  <c r="J193" i="15" s="1"/>
  <c r="I194" i="15"/>
  <c r="J194" i="15" s="1"/>
  <c r="I195" i="15"/>
  <c r="J195" i="15" s="1"/>
  <c r="I196" i="15"/>
  <c r="J196" i="15" s="1"/>
  <c r="I197" i="15"/>
  <c r="J197" i="15" s="1"/>
  <c r="I198" i="15"/>
  <c r="J198" i="15" s="1"/>
  <c r="I199" i="15"/>
  <c r="J199" i="15" s="1"/>
  <c r="I200" i="15"/>
  <c r="J200" i="15" s="1"/>
  <c r="I201" i="15"/>
  <c r="J201" i="15" s="1"/>
  <c r="I202" i="15"/>
  <c r="J202" i="15" s="1"/>
  <c r="I203" i="15"/>
  <c r="J203" i="15" s="1"/>
  <c r="I204" i="15"/>
  <c r="J204" i="15" s="1"/>
  <c r="I205" i="15"/>
  <c r="J205" i="15" s="1"/>
  <c r="I206" i="15"/>
  <c r="J206" i="15" s="1"/>
  <c r="I207" i="15"/>
  <c r="J207" i="15" s="1"/>
  <c r="I208" i="15"/>
  <c r="J208" i="15" s="1"/>
  <c r="I209" i="15"/>
  <c r="J209" i="15" s="1"/>
  <c r="I210" i="15"/>
  <c r="J210" i="15" s="1"/>
  <c r="I211" i="15"/>
  <c r="J211" i="15" s="1"/>
  <c r="I212" i="15"/>
  <c r="J212" i="15" s="1"/>
  <c r="I213" i="15"/>
  <c r="J213" i="15" s="1"/>
  <c r="I214" i="15"/>
  <c r="J214" i="15" s="1"/>
  <c r="I215" i="15"/>
  <c r="J215" i="15" s="1"/>
  <c r="I216" i="15"/>
  <c r="J216" i="15" s="1"/>
  <c r="I217" i="15"/>
  <c r="J217" i="15" s="1"/>
  <c r="I218" i="15"/>
  <c r="J218" i="15" s="1"/>
  <c r="I219" i="15"/>
  <c r="J219" i="15" s="1"/>
  <c r="I220" i="15"/>
  <c r="J220" i="15" s="1"/>
  <c r="I221" i="15"/>
  <c r="J221" i="15" s="1"/>
  <c r="I222" i="15"/>
  <c r="J222" i="15" s="1"/>
  <c r="I223" i="15"/>
  <c r="J223" i="15" s="1"/>
  <c r="I224" i="15"/>
  <c r="J224" i="15" s="1"/>
  <c r="I225" i="15"/>
  <c r="J225" i="15" s="1"/>
  <c r="I226" i="15"/>
  <c r="J226" i="15" s="1"/>
  <c r="I227" i="15"/>
  <c r="J227" i="15" s="1"/>
  <c r="I228" i="15"/>
  <c r="J228" i="15" s="1"/>
  <c r="I229" i="15"/>
  <c r="J229" i="15" s="1"/>
  <c r="I230" i="15"/>
  <c r="J230" i="15" s="1"/>
  <c r="I231" i="15"/>
  <c r="J231" i="15" s="1"/>
  <c r="I232" i="15"/>
  <c r="J232" i="15" s="1"/>
  <c r="I233" i="15"/>
  <c r="J233" i="15" s="1"/>
  <c r="I234" i="15"/>
  <c r="J234" i="15" s="1"/>
  <c r="I178" i="15"/>
  <c r="J178" i="15" s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178" i="15"/>
  <c r="G236" i="15"/>
  <c r="G173" i="15"/>
  <c r="G174" i="15"/>
  <c r="G172" i="15"/>
  <c r="G171" i="15"/>
  <c r="G167" i="15"/>
  <c r="G168" i="15"/>
  <c r="G169" i="15"/>
  <c r="G170" i="15"/>
  <c r="G166" i="15"/>
  <c r="G165" i="15"/>
  <c r="G161" i="15"/>
  <c r="G162" i="15"/>
  <c r="G163" i="15"/>
  <c r="G164" i="15"/>
  <c r="G160" i="15"/>
  <c r="G159" i="15"/>
  <c r="G158" i="15"/>
  <c r="G157" i="15"/>
  <c r="G156" i="15"/>
  <c r="G154" i="15"/>
  <c r="G155" i="15"/>
  <c r="G153" i="15"/>
  <c r="G152" i="15"/>
  <c r="G151" i="15"/>
  <c r="G150" i="15"/>
  <c r="G148" i="15"/>
  <c r="G149" i="15"/>
  <c r="G147" i="15"/>
  <c r="G146" i="15"/>
  <c r="G143" i="15"/>
  <c r="G144" i="15"/>
  <c r="G145" i="15"/>
  <c r="G142" i="15"/>
  <c r="G141" i="15"/>
  <c r="G140" i="15"/>
  <c r="G139" i="15"/>
  <c r="G138" i="15"/>
  <c r="G136" i="15"/>
  <c r="G137" i="15"/>
  <c r="G135" i="15"/>
  <c r="G134" i="15"/>
  <c r="G132" i="15"/>
  <c r="G133" i="15"/>
  <c r="G131" i="15"/>
  <c r="G130" i="15"/>
  <c r="G129" i="15"/>
  <c r="G128" i="15"/>
  <c r="G127" i="15"/>
  <c r="G126" i="15"/>
  <c r="G125" i="15"/>
  <c r="G124" i="15"/>
  <c r="G123" i="15"/>
  <c r="G122" i="15"/>
  <c r="G120" i="15"/>
  <c r="G121" i="15"/>
  <c r="G119" i="15"/>
  <c r="G118" i="15"/>
  <c r="E236" i="15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X274" i="24"/>
  <c r="X275" i="24"/>
  <c r="X276" i="24"/>
  <c r="X277" i="24"/>
  <c r="X278" i="24"/>
  <c r="X279" i="24"/>
  <c r="X280" i="24"/>
  <c r="X281" i="24"/>
  <c r="X282" i="24"/>
  <c r="X283" i="24"/>
  <c r="X284" i="24"/>
  <c r="X285" i="24"/>
  <c r="X286" i="24"/>
  <c r="X287" i="24"/>
  <c r="X288" i="24"/>
  <c r="X289" i="24"/>
  <c r="X290" i="24"/>
  <c r="X291" i="24"/>
  <c r="X292" i="24"/>
  <c r="X293" i="24"/>
  <c r="X294" i="24"/>
  <c r="X295" i="24"/>
  <c r="X296" i="24"/>
  <c r="X297" i="24"/>
  <c r="X298" i="24"/>
  <c r="X299" i="24"/>
  <c r="X300" i="24"/>
  <c r="X301" i="24"/>
  <c r="X302" i="24"/>
  <c r="X303" i="24"/>
  <c r="X304" i="24"/>
  <c r="X305" i="24"/>
  <c r="X306" i="24"/>
  <c r="X307" i="24"/>
  <c r="X308" i="24"/>
  <c r="X309" i="24"/>
  <c r="X310" i="24"/>
  <c r="X311" i="24"/>
  <c r="X312" i="24"/>
  <c r="X313" i="24"/>
  <c r="X314" i="24"/>
  <c r="X315" i="24"/>
  <c r="X316" i="24"/>
  <c r="X317" i="24"/>
  <c r="X318" i="24"/>
  <c r="X319" i="24"/>
  <c r="X320" i="24"/>
  <c r="X321" i="24"/>
  <c r="X322" i="24"/>
  <c r="X323" i="24"/>
  <c r="X324" i="24"/>
  <c r="X325" i="24"/>
  <c r="X326" i="24"/>
  <c r="X327" i="24"/>
  <c r="X328" i="24"/>
  <c r="X329" i="24"/>
  <c r="X330" i="24"/>
  <c r="X331" i="24"/>
  <c r="X332" i="24"/>
  <c r="X333" i="24"/>
  <c r="X334" i="24"/>
  <c r="X335" i="24"/>
  <c r="X336" i="24"/>
  <c r="X337" i="24"/>
  <c r="X338" i="24"/>
  <c r="X339" i="24"/>
  <c r="X340" i="24"/>
  <c r="X341" i="24"/>
  <c r="X342" i="24"/>
  <c r="X343" i="24"/>
  <c r="X344" i="24"/>
  <c r="X345" i="24"/>
  <c r="X346" i="24"/>
  <c r="X347" i="24"/>
  <c r="X348" i="24"/>
  <c r="X349" i="24"/>
  <c r="X350" i="24"/>
  <c r="X351" i="24"/>
  <c r="X352" i="24"/>
  <c r="X353" i="24"/>
  <c r="X354" i="24"/>
  <c r="X355" i="24"/>
  <c r="X356" i="24"/>
  <c r="X357" i="24"/>
  <c r="X358" i="24"/>
  <c r="X359" i="24"/>
  <c r="X360" i="24"/>
  <c r="X361" i="24"/>
  <c r="X362" i="24"/>
  <c r="X363" i="24"/>
  <c r="X364" i="24"/>
  <c r="X365" i="24"/>
  <c r="X366" i="24"/>
  <c r="X367" i="24"/>
  <c r="X368" i="24"/>
  <c r="X369" i="24"/>
  <c r="X370" i="24"/>
  <c r="X371" i="24"/>
  <c r="X372" i="24"/>
  <c r="X373" i="24"/>
  <c r="X374" i="24"/>
  <c r="X375" i="24"/>
  <c r="X376" i="24"/>
  <c r="X377" i="24"/>
  <c r="X378" i="24"/>
  <c r="X379" i="24"/>
  <c r="X380" i="24"/>
  <c r="X381" i="24"/>
  <c r="X382" i="24"/>
  <c r="X383" i="24"/>
  <c r="X384" i="24"/>
  <c r="X385" i="24"/>
  <c r="X386" i="24"/>
  <c r="X387" i="24"/>
  <c r="X388" i="24"/>
  <c r="X389" i="24"/>
  <c r="X390" i="24"/>
  <c r="X391" i="24"/>
  <c r="X39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3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5" i="24"/>
  <c r="C22" i="24"/>
  <c r="D21" i="24"/>
  <c r="D20" i="24"/>
  <c r="D19" i="24"/>
  <c r="D18" i="24"/>
  <c r="D17" i="24"/>
  <c r="X15" i="24"/>
  <c r="D16" i="24"/>
  <c r="X14" i="24"/>
  <c r="D15" i="24"/>
  <c r="X13" i="24"/>
  <c r="D14" i="24"/>
  <c r="X12" i="24"/>
  <c r="D13" i="24"/>
  <c r="X11" i="24"/>
  <c r="D12" i="24"/>
  <c r="X10" i="24"/>
  <c r="X9" i="24"/>
  <c r="X8" i="24"/>
  <c r="D9" i="24"/>
  <c r="X7" i="24"/>
  <c r="X6" i="24"/>
  <c r="X5" i="24"/>
  <c r="X4" i="24"/>
  <c r="X3" i="24"/>
  <c r="M4" i="24"/>
  <c r="N4" i="24" s="1"/>
  <c r="K4" i="24"/>
  <c r="X2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Y455" i="28" l="1"/>
  <c r="Y453" i="28"/>
  <c r="Y403" i="28"/>
  <c r="D19" i="28"/>
  <c r="D16" i="28"/>
  <c r="D13" i="28"/>
  <c r="D20" i="28"/>
  <c r="D14" i="28"/>
  <c r="D17" i="28"/>
  <c r="E22" i="28"/>
  <c r="H39" i="28" s="1"/>
  <c r="C39" i="28"/>
  <c r="D39" i="28"/>
  <c r="E39" i="28"/>
  <c r="E42" i="28" s="1"/>
  <c r="F39" i="28"/>
  <c r="F41" i="28" s="1"/>
  <c r="F43" i="28" s="1"/>
  <c r="G39" i="28"/>
  <c r="G38" i="28"/>
  <c r="H38" i="28"/>
  <c r="I38" i="28"/>
  <c r="B38" i="28"/>
  <c r="C38" i="28"/>
  <c r="D38" i="28"/>
  <c r="E38" i="28"/>
  <c r="F38" i="28"/>
  <c r="J55" i="28"/>
  <c r="J53" i="28"/>
  <c r="J56" i="28"/>
  <c r="J54" i="28"/>
  <c r="K48" i="28"/>
  <c r="K57" i="28"/>
  <c r="L23" i="28"/>
  <c r="J51" i="28"/>
  <c r="K52" i="28"/>
  <c r="J52" i="28"/>
  <c r="Y4" i="28"/>
  <c r="L40" i="27"/>
  <c r="Q39" i="27"/>
  <c r="L45" i="27"/>
  <c r="L48" i="27"/>
  <c r="L43" i="27"/>
  <c r="L46" i="27"/>
  <c r="L49" i="27"/>
  <c r="K44" i="27"/>
  <c r="L44" i="27" s="1"/>
  <c r="J44" i="27"/>
  <c r="K47" i="27"/>
  <c r="L47" i="27" s="1"/>
  <c r="J47" i="27"/>
  <c r="L50" i="27"/>
  <c r="S39" i="27"/>
  <c r="T39" i="27"/>
  <c r="U39" i="27"/>
  <c r="V39" i="27"/>
  <c r="V38" i="27"/>
  <c r="O38" i="27"/>
  <c r="P38" i="27"/>
  <c r="Q38" i="27"/>
  <c r="O39" i="27"/>
  <c r="F33" i="26"/>
  <c r="U40" i="26" s="1"/>
  <c r="F32" i="26"/>
  <c r="T40" i="26" s="1"/>
  <c r="F27" i="26"/>
  <c r="V38" i="26"/>
  <c r="F26" i="26"/>
  <c r="O40" i="26" s="1"/>
  <c r="F30" i="26"/>
  <c r="R40" i="26" s="1"/>
  <c r="U38" i="26"/>
  <c r="L47" i="26"/>
  <c r="J39" i="26"/>
  <c r="J47" i="26"/>
  <c r="O38" i="26"/>
  <c r="L44" i="26"/>
  <c r="D22" i="26"/>
  <c r="Q39" i="26" s="1"/>
  <c r="J48" i="26"/>
  <c r="K43" i="26"/>
  <c r="R39" i="26"/>
  <c r="P39" i="26"/>
  <c r="L39" i="26"/>
  <c r="L40" i="26"/>
  <c r="L45" i="26"/>
  <c r="L42" i="26"/>
  <c r="F29" i="26"/>
  <c r="Q40" i="26" s="1"/>
  <c r="L49" i="26"/>
  <c r="L48" i="26"/>
  <c r="K46" i="26"/>
  <c r="L46" i="26" s="1"/>
  <c r="T38" i="26"/>
  <c r="J44" i="26"/>
  <c r="R38" i="26"/>
  <c r="L43" i="26"/>
  <c r="J42" i="26"/>
  <c r="Q38" i="26"/>
  <c r="F28" i="26"/>
  <c r="P40" i="26" s="1"/>
  <c r="P38" i="26"/>
  <c r="L50" i="26"/>
  <c r="J45" i="26"/>
  <c r="K23" i="26"/>
  <c r="K24" i="26" s="1"/>
  <c r="F31" i="26"/>
  <c r="S40" i="26" s="1"/>
  <c r="G175" i="15"/>
  <c r="X81" i="24"/>
  <c r="X38" i="24"/>
  <c r="X82" i="24"/>
  <c r="X191" i="24"/>
  <c r="X107" i="24"/>
  <c r="X203" i="24"/>
  <c r="X153" i="24"/>
  <c r="X119" i="24"/>
  <c r="X90" i="24"/>
  <c r="X120" i="24"/>
  <c r="X131" i="24"/>
  <c r="X17" i="24"/>
  <c r="X46" i="24"/>
  <c r="X132" i="24"/>
  <c r="X96" i="24"/>
  <c r="X57" i="24"/>
  <c r="X143" i="24"/>
  <c r="X58" i="24"/>
  <c r="X155" i="24"/>
  <c r="X215" i="24"/>
  <c r="X31" i="24"/>
  <c r="X32" i="24"/>
  <c r="C26" i="24" s="1"/>
  <c r="D26" i="24" s="1"/>
  <c r="X42" i="24"/>
  <c r="X69" i="24"/>
  <c r="X156" i="24"/>
  <c r="X179" i="24"/>
  <c r="X108" i="24"/>
  <c r="X70" i="24"/>
  <c r="X167" i="24"/>
  <c r="X144" i="24"/>
  <c r="X16" i="24"/>
  <c r="X24" i="24"/>
  <c r="X56" i="24"/>
  <c r="X68" i="24"/>
  <c r="X80" i="24"/>
  <c r="X106" i="24"/>
  <c r="X118" i="24"/>
  <c r="X130" i="24"/>
  <c r="X142" i="24"/>
  <c r="X154" i="24"/>
  <c r="X166" i="24"/>
  <c r="X178" i="24"/>
  <c r="X190" i="24"/>
  <c r="X202" i="24"/>
  <c r="X214" i="24"/>
  <c r="X216" i="24"/>
  <c r="X18" i="24"/>
  <c r="X33" i="24"/>
  <c r="X47" i="24"/>
  <c r="X59" i="24"/>
  <c r="X71" i="24"/>
  <c r="X83" i="24"/>
  <c r="X91" i="24"/>
  <c r="X97" i="24"/>
  <c r="X109" i="24"/>
  <c r="X121" i="24"/>
  <c r="X133" i="24"/>
  <c r="X145" i="24"/>
  <c r="X157" i="24"/>
  <c r="X169" i="24"/>
  <c r="X181" i="24"/>
  <c r="X193" i="24"/>
  <c r="X205" i="24"/>
  <c r="X48" i="24"/>
  <c r="X60" i="24"/>
  <c r="X72" i="24"/>
  <c r="C28" i="24" s="1"/>
  <c r="X84" i="24"/>
  <c r="X98" i="24"/>
  <c r="X110" i="24"/>
  <c r="X122" i="24"/>
  <c r="X134" i="24"/>
  <c r="X146" i="24"/>
  <c r="X158" i="24"/>
  <c r="X170" i="24"/>
  <c r="X182" i="24"/>
  <c r="X194" i="24"/>
  <c r="X206" i="24"/>
  <c r="X180" i="24"/>
  <c r="X19" i="24"/>
  <c r="X26" i="24"/>
  <c r="X34" i="24"/>
  <c r="X39" i="24"/>
  <c r="X43" i="24"/>
  <c r="X49" i="24"/>
  <c r="X61" i="24"/>
  <c r="X73" i="24"/>
  <c r="X85" i="24"/>
  <c r="X92" i="24"/>
  <c r="C29" i="24" s="1"/>
  <c r="X99" i="24"/>
  <c r="X111" i="24"/>
  <c r="X123" i="24"/>
  <c r="X135" i="24"/>
  <c r="X147" i="24"/>
  <c r="X159" i="24"/>
  <c r="X171" i="24"/>
  <c r="X183" i="24"/>
  <c r="X195" i="24"/>
  <c r="X207" i="24"/>
  <c r="X50" i="24"/>
  <c r="X62" i="24"/>
  <c r="X74" i="24"/>
  <c r="X86" i="24"/>
  <c r="X100" i="24"/>
  <c r="X112" i="24"/>
  <c r="C30" i="24" s="1"/>
  <c r="X124" i="24"/>
  <c r="X136" i="24"/>
  <c r="X148" i="24"/>
  <c r="X160" i="24"/>
  <c r="X172" i="24"/>
  <c r="X184" i="24"/>
  <c r="X196" i="24"/>
  <c r="X208" i="24"/>
  <c r="X192" i="24"/>
  <c r="X20" i="24"/>
  <c r="X51" i="24"/>
  <c r="X63" i="24"/>
  <c r="X75" i="24"/>
  <c r="X87" i="24"/>
  <c r="X93" i="24"/>
  <c r="X101" i="24"/>
  <c r="X113" i="24"/>
  <c r="X125" i="24"/>
  <c r="X137" i="24"/>
  <c r="X149" i="24"/>
  <c r="X161" i="24"/>
  <c r="X173" i="24"/>
  <c r="X185" i="24"/>
  <c r="X197" i="24"/>
  <c r="X209" i="24"/>
  <c r="X27" i="24"/>
  <c r="X35" i="24"/>
  <c r="X40" i="24"/>
  <c r="X44" i="24"/>
  <c r="X52" i="24"/>
  <c r="C27" i="24" s="1"/>
  <c r="D27" i="24" s="1"/>
  <c r="X64" i="24"/>
  <c r="X76" i="24"/>
  <c r="X102" i="24"/>
  <c r="X114" i="24"/>
  <c r="X126" i="24"/>
  <c r="X138" i="24"/>
  <c r="X150" i="24"/>
  <c r="X162" i="24"/>
  <c r="X174" i="24"/>
  <c r="X186" i="24"/>
  <c r="X198" i="24"/>
  <c r="X210" i="24"/>
  <c r="X168" i="24"/>
  <c r="X21" i="24"/>
  <c r="X28" i="24"/>
  <c r="X36" i="24"/>
  <c r="X53" i="24"/>
  <c r="X65" i="24"/>
  <c r="X77" i="24"/>
  <c r="X88" i="24"/>
  <c r="X94" i="24"/>
  <c r="X103" i="24"/>
  <c r="X115" i="24"/>
  <c r="X127" i="24"/>
  <c r="X139" i="24"/>
  <c r="X151" i="24"/>
  <c r="X163" i="24"/>
  <c r="X175" i="24"/>
  <c r="X187" i="24"/>
  <c r="X199" i="24"/>
  <c r="X211" i="24"/>
  <c r="X204" i="24"/>
  <c r="X22" i="24"/>
  <c r="X29" i="24"/>
  <c r="X54" i="24"/>
  <c r="X66" i="24"/>
  <c r="X78" i="24"/>
  <c r="X104" i="24"/>
  <c r="X116" i="24"/>
  <c r="X128" i="24"/>
  <c r="X140" i="24"/>
  <c r="X152" i="24"/>
  <c r="C31" i="24" s="1"/>
  <c r="X164" i="24"/>
  <c r="X176" i="24"/>
  <c r="X188" i="24"/>
  <c r="X200" i="24"/>
  <c r="X212" i="24"/>
  <c r="X23" i="24"/>
  <c r="X30" i="24"/>
  <c r="X37" i="24"/>
  <c r="X41" i="24"/>
  <c r="X45" i="24"/>
  <c r="X55" i="24"/>
  <c r="X67" i="24"/>
  <c r="X79" i="24"/>
  <c r="X89" i="24"/>
  <c r="X95" i="24"/>
  <c r="X105" i="24"/>
  <c r="X117" i="24"/>
  <c r="X129" i="24"/>
  <c r="X141" i="24"/>
  <c r="X165" i="24"/>
  <c r="X177" i="24"/>
  <c r="X189" i="24"/>
  <c r="X201" i="24"/>
  <c r="L40" i="24"/>
  <c r="K47" i="24"/>
  <c r="L47" i="24" s="1"/>
  <c r="J39" i="24"/>
  <c r="L43" i="24"/>
  <c r="L48" i="24"/>
  <c r="L50" i="24"/>
  <c r="J43" i="24"/>
  <c r="K46" i="24"/>
  <c r="L46" i="24" s="1"/>
  <c r="L49" i="24"/>
  <c r="L44" i="24"/>
  <c r="J48" i="24"/>
  <c r="L42" i="24"/>
  <c r="L45" i="24"/>
  <c r="K23" i="24"/>
  <c r="K24" i="24" s="1"/>
  <c r="L39" i="24"/>
  <c r="J42" i="24"/>
  <c r="J44" i="24"/>
  <c r="J45" i="24"/>
  <c r="K21" i="23"/>
  <c r="AC455" i="28" l="1"/>
  <c r="Y456" i="28"/>
  <c r="AC453" i="28"/>
  <c r="AC403" i="28"/>
  <c r="Y404" i="28"/>
  <c r="B39" i="28"/>
  <c r="I39" i="28"/>
  <c r="I41" i="28" s="1"/>
  <c r="H42" i="28"/>
  <c r="F42" i="28"/>
  <c r="I42" i="28"/>
  <c r="L54" i="28"/>
  <c r="H41" i="28"/>
  <c r="H43" i="28" s="1"/>
  <c r="E41" i="28"/>
  <c r="C42" i="28"/>
  <c r="L49" i="28"/>
  <c r="L57" i="28"/>
  <c r="L60" i="28"/>
  <c r="C41" i="28"/>
  <c r="C43" i="28" s="1"/>
  <c r="G41" i="28"/>
  <c r="G43" i="28" s="1"/>
  <c r="G42" i="28"/>
  <c r="L56" i="28"/>
  <c r="L52" i="28"/>
  <c r="L55" i="28"/>
  <c r="L58" i="28"/>
  <c r="L51" i="28"/>
  <c r="L53" i="28"/>
  <c r="L48" i="28"/>
  <c r="L59" i="28"/>
  <c r="F44" i="28"/>
  <c r="B41" i="28"/>
  <c r="B43" i="28" s="1"/>
  <c r="B42" i="28"/>
  <c r="AC4" i="28"/>
  <c r="Y5" i="28"/>
  <c r="D42" i="28"/>
  <c r="D41" i="28"/>
  <c r="D43" i="28" s="1"/>
  <c r="V42" i="27"/>
  <c r="V41" i="27"/>
  <c r="V43" i="27" s="1"/>
  <c r="V44" i="27" s="1"/>
  <c r="S38" i="27"/>
  <c r="R39" i="27"/>
  <c r="P39" i="27"/>
  <c r="P41" i="27" s="1"/>
  <c r="U38" i="27"/>
  <c r="R38" i="27"/>
  <c r="T38" i="27"/>
  <c r="Q42" i="27"/>
  <c r="Q41" i="27"/>
  <c r="O42" i="27"/>
  <c r="O41" i="27"/>
  <c r="P42" i="26"/>
  <c r="T42" i="26"/>
  <c r="R42" i="26"/>
  <c r="V39" i="26"/>
  <c r="V42" i="26" s="1"/>
  <c r="Q42" i="26"/>
  <c r="D32" i="24"/>
  <c r="D31" i="24"/>
  <c r="S41" i="24" s="1"/>
  <c r="D30" i="24"/>
  <c r="R41" i="24" s="1"/>
  <c r="D28" i="24"/>
  <c r="P41" i="24" s="1"/>
  <c r="D29" i="24"/>
  <c r="Q41" i="24" s="1"/>
  <c r="Q43" i="24" s="1"/>
  <c r="Q45" i="24" s="1"/>
  <c r="T39" i="26"/>
  <c r="T41" i="26" s="1"/>
  <c r="O39" i="26"/>
  <c r="O42" i="26" s="1"/>
  <c r="P41" i="26"/>
  <c r="P43" i="26" s="1"/>
  <c r="P44" i="26" s="1"/>
  <c r="R41" i="26"/>
  <c r="R43" i="26" s="1"/>
  <c r="R44" i="26" s="1"/>
  <c r="Q41" i="26"/>
  <c r="Q43" i="26" s="1"/>
  <c r="Q44" i="26" s="1"/>
  <c r="U39" i="26"/>
  <c r="U41" i="26" s="1"/>
  <c r="U43" i="26" s="1"/>
  <c r="U44" i="26" s="1"/>
  <c r="S39" i="26"/>
  <c r="S42" i="26" s="1"/>
  <c r="O41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Y457" i="28" l="1"/>
  <c r="AC456" i="28"/>
  <c r="AC404" i="28"/>
  <c r="Y405" i="28"/>
  <c r="I43" i="28"/>
  <c r="I44" i="28" s="1"/>
  <c r="E43" i="28"/>
  <c r="E44" i="28" s="1"/>
  <c r="C44" i="28"/>
  <c r="H44" i="28"/>
  <c r="G44" i="28"/>
  <c r="Y6" i="28"/>
  <c r="AC5" i="28"/>
  <c r="D44" i="28"/>
  <c r="B44" i="28"/>
  <c r="P43" i="27"/>
  <c r="P44" i="27" s="1"/>
  <c r="P46" i="27" s="1"/>
  <c r="P50" i="27"/>
  <c r="P49" i="27"/>
  <c r="P48" i="27"/>
  <c r="P51" i="27"/>
  <c r="Q43" i="27"/>
  <c r="Q44" i="27" s="1"/>
  <c r="Q46" i="27" s="1"/>
  <c r="Q50" i="27"/>
  <c r="Q49" i="27"/>
  <c r="Q48" i="27"/>
  <c r="Q51" i="27"/>
  <c r="T42" i="27"/>
  <c r="T41" i="27"/>
  <c r="R41" i="27"/>
  <c r="R42" i="27"/>
  <c r="U42" i="27"/>
  <c r="U41" i="27"/>
  <c r="P42" i="27"/>
  <c r="S42" i="27"/>
  <c r="S41" i="27"/>
  <c r="O51" i="27"/>
  <c r="O43" i="27"/>
  <c r="O44" i="27" s="1"/>
  <c r="O46" i="27" s="1"/>
  <c r="O48" i="27"/>
  <c r="O49" i="27"/>
  <c r="O50" i="27"/>
  <c r="T40" i="24"/>
  <c r="T41" i="24" s="1"/>
  <c r="V41" i="26"/>
  <c r="V43" i="26" s="1"/>
  <c r="V44" i="26" s="1"/>
  <c r="U42" i="26"/>
  <c r="P47" i="24"/>
  <c r="P48" i="24"/>
  <c r="P50" i="24"/>
  <c r="P43" i="24"/>
  <c r="P45" i="24" s="1"/>
  <c r="P49" i="24"/>
  <c r="R43" i="24"/>
  <c r="R45" i="24" s="1"/>
  <c r="Q48" i="24"/>
  <c r="Q50" i="24"/>
  <c r="Q49" i="24"/>
  <c r="Q47" i="24"/>
  <c r="R50" i="24"/>
  <c r="R48" i="24"/>
  <c r="S43" i="24"/>
  <c r="S45" i="24" s="1"/>
  <c r="R47" i="24"/>
  <c r="R49" i="24"/>
  <c r="T43" i="26"/>
  <c r="T44" i="26" s="1"/>
  <c r="T46" i="26" s="1"/>
  <c r="T49" i="26"/>
  <c r="T51" i="26"/>
  <c r="T50" i="26"/>
  <c r="T48" i="26"/>
  <c r="U48" i="26"/>
  <c r="U49" i="26"/>
  <c r="U50" i="26"/>
  <c r="U51" i="26"/>
  <c r="U46" i="26"/>
  <c r="Q49" i="26"/>
  <c r="Q50" i="26"/>
  <c r="Q46" i="26"/>
  <c r="Q48" i="26"/>
  <c r="Q51" i="26"/>
  <c r="S41" i="26"/>
  <c r="S43" i="26" s="1"/>
  <c r="S44" i="26" s="1"/>
  <c r="R46" i="26"/>
  <c r="R51" i="26"/>
  <c r="R50" i="26"/>
  <c r="R49" i="26"/>
  <c r="R48" i="26"/>
  <c r="P50" i="26"/>
  <c r="P49" i="26"/>
  <c r="P46" i="26"/>
  <c r="P48" i="26"/>
  <c r="P51" i="26"/>
  <c r="O41" i="26"/>
  <c r="O43" i="26" s="1"/>
  <c r="O44" i="26" s="1"/>
  <c r="O49" i="24"/>
  <c r="O50" i="24"/>
  <c r="O47" i="24"/>
  <c r="O48" i="24"/>
  <c r="O43" i="24"/>
  <c r="O45" i="24" s="1"/>
  <c r="J46" i="23"/>
  <c r="J42" i="23"/>
  <c r="K43" i="23"/>
  <c r="L43" i="23" s="1"/>
  <c r="K44" i="23"/>
  <c r="L44" i="23" s="1"/>
  <c r="J45" i="23"/>
  <c r="Y458" i="28" l="1"/>
  <c r="AC457" i="28"/>
  <c r="Y406" i="28"/>
  <c r="AC405" i="28"/>
  <c r="Y7" i="28"/>
  <c r="AC6" i="28"/>
  <c r="T43" i="27"/>
  <c r="T44" i="27" s="1"/>
  <c r="T46" i="27" s="1"/>
  <c r="T50" i="27"/>
  <c r="T49" i="27"/>
  <c r="T48" i="27"/>
  <c r="T51" i="27"/>
  <c r="U43" i="27"/>
  <c r="U44" i="27" s="1"/>
  <c r="U46" i="27" s="1"/>
  <c r="U50" i="27"/>
  <c r="U49" i="27"/>
  <c r="U48" i="27"/>
  <c r="U51" i="27"/>
  <c r="S43" i="27"/>
  <c r="S44" i="27" s="1"/>
  <c r="S46" i="27" s="1"/>
  <c r="S50" i="27"/>
  <c r="S49" i="27"/>
  <c r="S48" i="27"/>
  <c r="S51" i="27"/>
  <c r="R43" i="27"/>
  <c r="R44" i="27" s="1"/>
  <c r="R46" i="27" s="1"/>
  <c r="R50" i="27"/>
  <c r="R49" i="27"/>
  <c r="R48" i="27"/>
  <c r="R51" i="27"/>
  <c r="S48" i="24"/>
  <c r="S50" i="24"/>
  <c r="S47" i="24"/>
  <c r="S49" i="24"/>
  <c r="T43" i="24"/>
  <c r="T45" i="24" s="1"/>
  <c r="O51" i="26"/>
  <c r="O46" i="26"/>
  <c r="O50" i="26"/>
  <c r="O49" i="26"/>
  <c r="O48" i="26"/>
  <c r="S49" i="26"/>
  <c r="S51" i="26"/>
  <c r="S50" i="26"/>
  <c r="S48" i="26"/>
  <c r="S46" i="26"/>
  <c r="M4" i="23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AC458" i="28" l="1"/>
  <c r="Y459" i="28"/>
  <c r="AC406" i="28"/>
  <c r="Y407" i="28"/>
  <c r="Y8" i="28"/>
  <c r="AC7" i="28"/>
  <c r="K22" i="23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AC459" i="28" l="1"/>
  <c r="Y460" i="28"/>
  <c r="AC407" i="28"/>
  <c r="Y408" i="28"/>
  <c r="AC8" i="28"/>
  <c r="Y9" i="28"/>
  <c r="T40" i="23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Y461" i="28" l="1"/>
  <c r="AC460" i="28"/>
  <c r="AC408" i="28"/>
  <c r="Y409" i="28"/>
  <c r="Y10" i="28"/>
  <c r="AC9" i="28"/>
  <c r="P46" i="23"/>
  <c r="P47" i="23"/>
  <c r="P44" i="23"/>
  <c r="P45" i="23"/>
  <c r="R42" i="23"/>
  <c r="R46" i="23"/>
  <c r="R47" i="23"/>
  <c r="R45" i="23"/>
  <c r="R44" i="23"/>
  <c r="H44" i="22"/>
  <c r="G41" i="22"/>
  <c r="G40" i="22"/>
  <c r="G38" i="22"/>
  <c r="Y462" i="28" l="1"/>
  <c r="AC461" i="28"/>
  <c r="Y410" i="28"/>
  <c r="AC409" i="28"/>
  <c r="AC10" i="28"/>
  <c r="Y11" i="28"/>
  <c r="E174" i="15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AC462" i="28" l="1"/>
  <c r="Y463" i="28"/>
  <c r="AC410" i="28"/>
  <c r="Y411" i="28"/>
  <c r="Y12" i="28"/>
  <c r="AC11" i="28"/>
  <c r="J41" i="22"/>
  <c r="O80" i="22"/>
  <c r="AC463" i="28" l="1"/>
  <c r="Y464" i="28"/>
  <c r="AC411" i="28"/>
  <c r="Y412" i="28"/>
  <c r="Y13" i="28"/>
  <c r="AC12" i="28"/>
  <c r="K43" i="22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Y465" i="28" l="1"/>
  <c r="AC464" i="28"/>
  <c r="AC412" i="28"/>
  <c r="Y413" i="28"/>
  <c r="Y14" i="28"/>
  <c r="AC13" i="28"/>
  <c r="G10" i="22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Y466" i="28" l="1"/>
  <c r="AC465" i="28"/>
  <c r="Y414" i="28"/>
  <c r="AC413" i="28"/>
  <c r="Y15" i="28"/>
  <c r="AC14" i="28"/>
  <c r="N67" i="22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AC466" i="28" l="1"/>
  <c r="Y467" i="28"/>
  <c r="AC414" i="28"/>
  <c r="Y415" i="28"/>
  <c r="Y16" i="28"/>
  <c r="AC15" i="28"/>
  <c r="L41" i="22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I171" i="15"/>
  <c r="I167" i="15"/>
  <c r="I168" i="15"/>
  <c r="I169" i="15"/>
  <c r="I170" i="15"/>
  <c r="I166" i="15"/>
  <c r="I165" i="15"/>
  <c r="I159" i="15"/>
  <c r="I158" i="15"/>
  <c r="I157" i="15"/>
  <c r="I156" i="15"/>
  <c r="I161" i="15"/>
  <c r="I162" i="15"/>
  <c r="I163" i="15"/>
  <c r="I164" i="15"/>
  <c r="I160" i="15"/>
  <c r="I154" i="15"/>
  <c r="I153" i="15"/>
  <c r="I152" i="15"/>
  <c r="I151" i="15"/>
  <c r="I150" i="15"/>
  <c r="I146" i="15"/>
  <c r="I148" i="15"/>
  <c r="I149" i="15"/>
  <c r="I147" i="15"/>
  <c r="I144" i="15"/>
  <c r="I145" i="15"/>
  <c r="I143" i="15"/>
  <c r="I142" i="15"/>
  <c r="I141" i="15"/>
  <c r="I138" i="15"/>
  <c r="I137" i="15"/>
  <c r="I136" i="15"/>
  <c r="I135" i="15"/>
  <c r="I130" i="15"/>
  <c r="I129" i="15"/>
  <c r="I128" i="15"/>
  <c r="I127" i="15"/>
  <c r="I126" i="15"/>
  <c r="I124" i="15"/>
  <c r="I123" i="15"/>
  <c r="I134" i="15"/>
  <c r="I133" i="15"/>
  <c r="I132" i="15"/>
  <c r="I131" i="15"/>
  <c r="I121" i="15"/>
  <c r="I120" i="15"/>
  <c r="I119" i="15"/>
  <c r="I118" i="15"/>
  <c r="I122" i="15"/>
  <c r="I125" i="15"/>
  <c r="S48" i="15"/>
  <c r="AO33" i="15"/>
  <c r="AO32" i="15"/>
  <c r="AO31" i="15"/>
  <c r="AO30" i="15"/>
  <c r="AO29" i="15"/>
  <c r="AO28" i="15"/>
  <c r="AO27" i="15"/>
  <c r="AO25" i="15"/>
  <c r="AO24" i="15"/>
  <c r="AO23" i="15"/>
  <c r="I173" i="15"/>
  <c r="I174" i="15"/>
  <c r="I172" i="15"/>
  <c r="I140" i="15"/>
  <c r="I139" i="15"/>
  <c r="I155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AC467" i="28" l="1"/>
  <c r="Y468" i="28"/>
  <c r="AC415" i="28"/>
  <c r="Y416" i="28"/>
  <c r="AC16" i="28"/>
  <c r="Y17" i="28"/>
  <c r="E175" i="15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6" i="15"/>
  <c r="T105" i="15"/>
  <c r="T104" i="15"/>
  <c r="T103" i="15"/>
  <c r="T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Y469" i="28" l="1"/>
  <c r="AC468" i="28"/>
  <c r="AC416" i="28"/>
  <c r="Y417" i="28"/>
  <c r="Y18" i="28"/>
  <c r="AC17" i="28"/>
  <c r="H11" i="1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6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Y470" i="28" l="1"/>
  <c r="AC469" i="28"/>
  <c r="Y418" i="28"/>
  <c r="AC417" i="28"/>
  <c r="Y19" i="28"/>
  <c r="AC18" i="28"/>
  <c r="M124" i="15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AC470" i="28" l="1"/>
  <c r="Y471" i="28"/>
  <c r="AC418" i="28"/>
  <c r="Y419" i="28"/>
  <c r="AC19" i="28"/>
  <c r="Y20" i="28"/>
  <c r="O183" i="15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AC471" i="28" l="1"/>
  <c r="Y472" i="28"/>
  <c r="AC419" i="28"/>
  <c r="Y420" i="28"/>
  <c r="Y21" i="28"/>
  <c r="AC20" i="28"/>
  <c r="M120" i="15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Y473" i="28" l="1"/>
  <c r="AC472" i="28"/>
  <c r="AC420" i="28"/>
  <c r="Y421" i="28"/>
  <c r="AC21" i="28"/>
  <c r="Y22" i="28"/>
  <c r="O19" i="15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Y474" i="28" l="1"/>
  <c r="AC473" i="28"/>
  <c r="Y422" i="28"/>
  <c r="AC421" i="28"/>
  <c r="Y23" i="28"/>
  <c r="AC22" i="28"/>
  <c r="F1248" i="7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AC474" i="28" l="1"/>
  <c r="Y475" i="28"/>
  <c r="Y423" i="28"/>
  <c r="Y24" i="28"/>
  <c r="AC23" i="28"/>
  <c r="F1249" i="7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AC475" i="28" l="1"/>
  <c r="Y476" i="28"/>
  <c r="Y424" i="28"/>
  <c r="Y25" i="28"/>
  <c r="AC24" i="28"/>
  <c r="F1250" i="7"/>
  <c r="F13" i="7"/>
  <c r="D9" i="4"/>
  <c r="AC476" i="28" l="1"/>
  <c r="Y477" i="28"/>
  <c r="Y425" i="28"/>
  <c r="AC424" i="28"/>
  <c r="AC25" i="28"/>
  <c r="Y26" i="28"/>
  <c r="F1251" i="7"/>
  <c r="F14" i="7"/>
  <c r="D10" i="4"/>
  <c r="Y478" i="28" l="1"/>
  <c r="AC477" i="28"/>
  <c r="Y426" i="28"/>
  <c r="AC425" i="28"/>
  <c r="AC26" i="28"/>
  <c r="Y27" i="28"/>
  <c r="F1252" i="7"/>
  <c r="F15" i="7"/>
  <c r="D11" i="4"/>
  <c r="AC478" i="28" l="1"/>
  <c r="Y479" i="28"/>
  <c r="AC426" i="28"/>
  <c r="Y427" i="28"/>
  <c r="AC27" i="28"/>
  <c r="Y28" i="28"/>
  <c r="F1253" i="7"/>
  <c r="F16" i="7"/>
  <c r="D12" i="4"/>
  <c r="AC479" i="28" l="1"/>
  <c r="Y480" i="28"/>
  <c r="AC427" i="28"/>
  <c r="Y428" i="28"/>
  <c r="Y29" i="28"/>
  <c r="AC28" i="28"/>
  <c r="F1254" i="7"/>
  <c r="F17" i="7"/>
  <c r="D13" i="4"/>
  <c r="Y481" i="28" l="1"/>
  <c r="AC480" i="28"/>
  <c r="AC428" i="28"/>
  <c r="Y429" i="28"/>
  <c r="Y30" i="28"/>
  <c r="AC29" i="28"/>
  <c r="F1255" i="7"/>
  <c r="F18" i="7"/>
  <c r="D14" i="4"/>
  <c r="Y482" i="28" l="1"/>
  <c r="AC481" i="28"/>
  <c r="Y430" i="28"/>
  <c r="AC429" i="28"/>
  <c r="Y31" i="28"/>
  <c r="AC30" i="28"/>
  <c r="F1256" i="7"/>
  <c r="F19" i="7"/>
  <c r="D15" i="4"/>
  <c r="AC482" i="28" l="1"/>
  <c r="Y483" i="28"/>
  <c r="AC430" i="28"/>
  <c r="Y431" i="28"/>
  <c r="Y32" i="28"/>
  <c r="AC31" i="28"/>
  <c r="F1257" i="7"/>
  <c r="F20" i="7"/>
  <c r="D16" i="4"/>
  <c r="AC483" i="28" l="1"/>
  <c r="Y484" i="28"/>
  <c r="AC431" i="28"/>
  <c r="Y432" i="28"/>
  <c r="Y33" i="28"/>
  <c r="AC32" i="28"/>
  <c r="F1258" i="7"/>
  <c r="F21" i="7"/>
  <c r="D17" i="4"/>
  <c r="Y485" i="28" l="1"/>
  <c r="AC484" i="28"/>
  <c r="AC432" i="28"/>
  <c r="Y433" i="28"/>
  <c r="Y34" i="28"/>
  <c r="AC33" i="28"/>
  <c r="F1259" i="7"/>
  <c r="F22" i="7"/>
  <c r="D18" i="4"/>
  <c r="Y486" i="28" l="1"/>
  <c r="AC485" i="28"/>
  <c r="Y434" i="28"/>
  <c r="AC433" i="28"/>
  <c r="Y35" i="28"/>
  <c r="AC34" i="28"/>
  <c r="F1260" i="7"/>
  <c r="F23" i="7"/>
  <c r="D19" i="4"/>
  <c r="AC486" i="28" l="1"/>
  <c r="Y487" i="28"/>
  <c r="AC434" i="28"/>
  <c r="Y435" i="28"/>
  <c r="Y36" i="28"/>
  <c r="E26" i="28" s="1"/>
  <c r="AC35" i="28"/>
  <c r="F1261" i="7"/>
  <c r="F24" i="7"/>
  <c r="D20" i="4"/>
  <c r="AC487" i="28" l="1"/>
  <c r="Y488" i="28"/>
  <c r="AC435" i="28"/>
  <c r="Y436" i="28"/>
  <c r="Y37" i="28"/>
  <c r="AC36" i="28"/>
  <c r="F1262" i="7"/>
  <c r="F25" i="7"/>
  <c r="D21" i="4"/>
  <c r="Y489" i="28" l="1"/>
  <c r="AC488" i="28"/>
  <c r="AC436" i="28"/>
  <c r="Y437" i="28"/>
  <c r="AC37" i="28"/>
  <c r="Y38" i="28"/>
  <c r="F1263" i="7"/>
  <c r="F26" i="7"/>
  <c r="D22" i="4"/>
  <c r="Y490" i="28" l="1"/>
  <c r="AC489" i="28"/>
  <c r="AC437" i="28"/>
  <c r="Y438" i="28"/>
  <c r="Y39" i="28"/>
  <c r="AC38" i="28"/>
  <c r="F1264" i="7"/>
  <c r="F27" i="7"/>
  <c r="D23" i="4"/>
  <c r="AC490" i="28" l="1"/>
  <c r="Y491" i="28"/>
  <c r="AC438" i="28"/>
  <c r="Y439" i="28"/>
  <c r="AC39" i="28"/>
  <c r="Y40" i="28"/>
  <c r="F1265" i="7"/>
  <c r="F28" i="7"/>
  <c r="D24" i="4"/>
  <c r="F103" i="4"/>
  <c r="F102" i="4"/>
  <c r="AC491" i="28" l="1"/>
  <c r="Y492" i="28"/>
  <c r="AC439" i="28"/>
  <c r="Y440" i="28"/>
  <c r="AC40" i="28"/>
  <c r="Y41" i="28"/>
  <c r="F1266" i="7"/>
  <c r="F29" i="7"/>
  <c r="D25" i="4"/>
  <c r="Y493" i="28" l="1"/>
  <c r="AC492" i="28"/>
  <c r="Y441" i="28"/>
  <c r="AC440" i="28"/>
  <c r="Y42" i="28"/>
  <c r="AC41" i="28"/>
  <c r="F1267" i="7"/>
  <c r="F30" i="7"/>
  <c r="D26" i="4"/>
  <c r="Y494" i="28" l="1"/>
  <c r="AC493" i="28"/>
  <c r="Y442" i="28"/>
  <c r="AC441" i="28"/>
  <c r="Y43" i="28"/>
  <c r="AC42" i="28"/>
  <c r="F1268" i="7"/>
  <c r="F31" i="7"/>
  <c r="D27" i="4"/>
  <c r="AC494" i="28" l="1"/>
  <c r="Y495" i="28"/>
  <c r="AC442" i="28"/>
  <c r="Y443" i="28"/>
  <c r="Y44" i="28"/>
  <c r="AC43" i="28"/>
  <c r="F1269" i="7"/>
  <c r="F32" i="7"/>
  <c r="D28" i="4"/>
  <c r="AC495" i="28" l="1"/>
  <c r="Y496" i="28"/>
  <c r="Y444" i="28"/>
  <c r="AC443" i="28"/>
  <c r="AC44" i="28"/>
  <c r="Y45" i="28"/>
  <c r="F1270" i="7"/>
  <c r="F33" i="7"/>
  <c r="D29" i="4"/>
  <c r="Y497" i="28" l="1"/>
  <c r="AC496" i="28"/>
  <c r="AC444" i="28"/>
  <c r="Y445" i="28"/>
  <c r="Y46" i="28"/>
  <c r="AC45" i="28"/>
  <c r="F1271" i="7"/>
  <c r="F34" i="7"/>
  <c r="D30" i="4"/>
  <c r="Y498" i="28" l="1"/>
  <c r="AC497" i="28"/>
  <c r="Y446" i="28"/>
  <c r="AC445" i="28"/>
  <c r="Y47" i="28"/>
  <c r="AC46" i="28"/>
  <c r="F1272" i="7"/>
  <c r="F35" i="7"/>
  <c r="D31" i="4"/>
  <c r="AC498" i="28" l="1"/>
  <c r="Y499" i="28"/>
  <c r="AC446" i="28"/>
  <c r="Y447" i="28"/>
  <c r="Y48" i="28"/>
  <c r="AC47" i="28"/>
  <c r="F1273" i="7"/>
  <c r="F36" i="7"/>
  <c r="D32" i="4"/>
  <c r="AC499" i="28" l="1"/>
  <c r="Y500" i="28"/>
  <c r="Y448" i="28"/>
  <c r="AC447" i="28"/>
  <c r="AC48" i="28"/>
  <c r="Y49" i="28"/>
  <c r="F1274" i="7"/>
  <c r="F37" i="7"/>
  <c r="D33" i="4"/>
  <c r="Y501" i="28" l="1"/>
  <c r="AC500" i="28"/>
  <c r="AC448" i="28"/>
  <c r="Y449" i="28"/>
  <c r="Y50" i="28"/>
  <c r="AC49" i="28"/>
  <c r="F1275" i="7"/>
  <c r="F38" i="7"/>
  <c r="D34" i="4"/>
  <c r="Y502" i="28" l="1"/>
  <c r="AC501" i="28"/>
  <c r="Y450" i="28"/>
  <c r="AC449" i="28"/>
  <c r="AC50" i="28"/>
  <c r="Y51" i="28"/>
  <c r="F1276" i="7"/>
  <c r="F39" i="7"/>
  <c r="D35" i="4"/>
  <c r="AC502" i="28" l="1"/>
  <c r="Y503" i="28"/>
  <c r="AC450" i="28"/>
  <c r="Y451" i="28"/>
  <c r="AC451" i="28" s="1"/>
  <c r="Y52" i="28"/>
  <c r="AC51" i="28"/>
  <c r="F1277" i="7"/>
  <c r="F40" i="7"/>
  <c r="D36" i="4"/>
  <c r="AC503" i="28" l="1"/>
  <c r="Y504" i="28"/>
  <c r="Y53" i="28"/>
  <c r="AC52" i="28"/>
  <c r="F1278" i="7"/>
  <c r="F41" i="7"/>
  <c r="D37" i="4"/>
  <c r="Y505" i="28" l="1"/>
  <c r="AC504" i="28"/>
  <c r="Y54" i="28"/>
  <c r="AC53" i="28"/>
  <c r="F1279" i="7"/>
  <c r="F42" i="7"/>
  <c r="D38" i="4"/>
  <c r="Y506" i="28" l="1"/>
  <c r="AC505" i="28"/>
  <c r="Y55" i="28"/>
  <c r="AC54" i="28"/>
  <c r="F1280" i="7"/>
  <c r="F43" i="7"/>
  <c r="D39" i="4"/>
  <c r="AC506" i="28" l="1"/>
  <c r="Y507" i="28"/>
  <c r="Y56" i="28"/>
  <c r="AC55" i="28"/>
  <c r="F1281" i="7"/>
  <c r="F44" i="7"/>
  <c r="D40" i="4"/>
  <c r="AC507" i="28" l="1"/>
  <c r="Y508" i="28"/>
  <c r="E27" i="28"/>
  <c r="Y57" i="28"/>
  <c r="AC56" i="28"/>
  <c r="F1282" i="7"/>
  <c r="F45" i="7"/>
  <c r="D41" i="4"/>
  <c r="Y509" i="28" l="1"/>
  <c r="AC508" i="28"/>
  <c r="Y58" i="28"/>
  <c r="AC57" i="28"/>
  <c r="F1283" i="7"/>
  <c r="F46" i="7"/>
  <c r="D42" i="4"/>
  <c r="Y510" i="28" l="1"/>
  <c r="AC509" i="28"/>
  <c r="Y59" i="28"/>
  <c r="AC59" i="28" s="1"/>
  <c r="AC58" i="28"/>
  <c r="F1284" i="7"/>
  <c r="F47" i="7"/>
  <c r="D43" i="4"/>
  <c r="AC510" i="28" l="1"/>
  <c r="Y511" i="28"/>
  <c r="Y60" i="28"/>
  <c r="AC60" i="28" s="1"/>
  <c r="F1285" i="7"/>
  <c r="F48" i="7"/>
  <c r="D44" i="4"/>
  <c r="F123" i="4"/>
  <c r="AC511" i="28" l="1"/>
  <c r="Y512" i="28"/>
  <c r="Y61" i="28"/>
  <c r="AC61" i="28" s="1"/>
  <c r="F1286" i="7"/>
  <c r="F49" i="7"/>
  <c r="D45" i="4"/>
  <c r="AC512" i="28" l="1"/>
  <c r="Y513" i="28"/>
  <c r="Y62" i="28"/>
  <c r="AC62" i="28" s="1"/>
  <c r="F1287" i="7"/>
  <c r="F50" i="7"/>
  <c r="D46" i="4"/>
  <c r="Y514" i="28" l="1"/>
  <c r="AC514" i="28" s="1"/>
  <c r="AC513" i="28"/>
  <c r="Y63" i="28"/>
  <c r="AC63" i="28" s="1"/>
  <c r="F1288" i="7"/>
  <c r="F51" i="7"/>
  <c r="D47" i="4"/>
  <c r="Y64" i="28" l="1"/>
  <c r="AC64" i="28" s="1"/>
  <c r="F1289" i="7"/>
  <c r="F52" i="7"/>
  <c r="D48" i="4"/>
  <c r="Y65" i="28" l="1"/>
  <c r="AC65" i="28" s="1"/>
  <c r="F1290" i="7"/>
  <c r="F53" i="7"/>
  <c r="D49" i="4"/>
  <c r="Y66" i="28" l="1"/>
  <c r="AC66" i="28" s="1"/>
  <c r="F1291" i="7"/>
  <c r="F54" i="7"/>
  <c r="D50" i="4"/>
  <c r="Y67" i="28" l="1"/>
  <c r="AC67" i="28" s="1"/>
  <c r="F1292" i="7"/>
  <c r="F55" i="7"/>
  <c r="D51" i="4"/>
  <c r="Y68" i="28" l="1"/>
  <c r="AC68" i="28" s="1"/>
  <c r="F1293" i="7"/>
  <c r="F56" i="7"/>
  <c r="D52" i="4"/>
  <c r="Y69" i="28" l="1"/>
  <c r="AC69" i="28" s="1"/>
  <c r="F1294" i="7"/>
  <c r="F57" i="7"/>
  <c r="D53" i="4"/>
  <c r="Y70" i="28" l="1"/>
  <c r="AC70" i="28" s="1"/>
  <c r="F1295" i="7"/>
  <c r="F58" i="7"/>
  <c r="D54" i="4"/>
  <c r="Y71" i="28" l="1"/>
  <c r="AC71" i="28" s="1"/>
  <c r="F1296" i="7"/>
  <c r="F59" i="7"/>
  <c r="D55" i="4"/>
  <c r="Y72" i="28" l="1"/>
  <c r="AC72" i="28" s="1"/>
  <c r="F1297" i="7"/>
  <c r="F60" i="7"/>
  <c r="D56" i="4"/>
  <c r="Y73" i="28" l="1"/>
  <c r="AC73" i="28" s="1"/>
  <c r="F1298" i="7"/>
  <c r="F61" i="7"/>
  <c r="D57" i="4"/>
  <c r="Y74" i="28" l="1"/>
  <c r="AC74" i="28" s="1"/>
  <c r="F1299" i="7"/>
  <c r="F62" i="7"/>
  <c r="D58" i="4"/>
  <c r="Y75" i="28" l="1"/>
  <c r="AC75" i="28" s="1"/>
  <c r="F1300" i="7"/>
  <c r="F63" i="7"/>
  <c r="D59" i="4"/>
  <c r="Y76" i="28" l="1"/>
  <c r="F1301" i="7"/>
  <c r="F64" i="7"/>
  <c r="D60" i="4"/>
  <c r="AC76" i="28" l="1"/>
  <c r="E28" i="28"/>
  <c r="Y77" i="28"/>
  <c r="AC77" i="28" s="1"/>
  <c r="F1302" i="7"/>
  <c r="F65" i="7"/>
  <c r="D61" i="4"/>
  <c r="Y78" i="28" l="1"/>
  <c r="AC78" i="28" s="1"/>
  <c r="F1303" i="7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Y79" i="28" l="1"/>
  <c r="AC79" i="28" s="1"/>
  <c r="F1304" i="7"/>
  <c r="F67" i="7"/>
  <c r="D139" i="4"/>
  <c r="Y80" i="28" l="1"/>
  <c r="AC80" i="28" s="1"/>
  <c r="F1305" i="7"/>
  <c r="F68" i="7"/>
  <c r="D140" i="4"/>
  <c r="F142" i="4"/>
  <c r="F143" i="4"/>
  <c r="Y81" i="28" l="1"/>
  <c r="AC81" i="28" s="1"/>
  <c r="F1306" i="7"/>
  <c r="F69" i="7"/>
  <c r="D141" i="4"/>
  <c r="D142" i="4" s="1"/>
  <c r="Y82" i="28" l="1"/>
  <c r="AC82" i="28" s="1"/>
  <c r="F1307" i="7"/>
  <c r="F70" i="7"/>
  <c r="D143" i="4"/>
  <c r="Y83" i="28" l="1"/>
  <c r="AC83" i="28" s="1"/>
  <c r="F1308" i="7"/>
  <c r="F71" i="7"/>
  <c r="D144" i="4"/>
  <c r="Y84" i="28" l="1"/>
  <c r="AC84" i="28" s="1"/>
  <c r="F1309" i="7"/>
  <c r="F72" i="7"/>
  <c r="D145" i="4"/>
  <c r="Y85" i="28" l="1"/>
  <c r="AC85" i="28" s="1"/>
  <c r="F1310" i="7"/>
  <c r="F73" i="7"/>
  <c r="D146" i="4"/>
  <c r="Y86" i="28" l="1"/>
  <c r="AC86" i="28" s="1"/>
  <c r="F1311" i="7"/>
  <c r="F74" i="7"/>
  <c r="D147" i="4"/>
  <c r="Y87" i="28" l="1"/>
  <c r="AC87" i="28" s="1"/>
  <c r="F1312" i="7"/>
  <c r="F75" i="7"/>
  <c r="D148" i="4"/>
  <c r="Y88" i="28" l="1"/>
  <c r="AC88" i="28" s="1"/>
  <c r="F1313" i="7"/>
  <c r="F76" i="7"/>
  <c r="D149" i="4"/>
  <c r="Y89" i="28" l="1"/>
  <c r="AC89" i="28" s="1"/>
  <c r="F1314" i="7"/>
  <c r="F77" i="7"/>
  <c r="D150" i="4"/>
  <c r="Y90" i="28" l="1"/>
  <c r="AC90" i="28" s="1"/>
  <c r="F1315" i="7"/>
  <c r="F78" i="7"/>
  <c r="D151" i="4"/>
  <c r="Y91" i="28" l="1"/>
  <c r="AC91" i="28" s="1"/>
  <c r="F1316" i="7"/>
  <c r="F79" i="7"/>
  <c r="D152" i="4"/>
  <c r="D153" i="4" s="1"/>
  <c r="Y92" i="28" l="1"/>
  <c r="AC92" i="28" s="1"/>
  <c r="F1317" i="7"/>
  <c r="F80" i="7"/>
  <c r="D154" i="4"/>
  <c r="Y93" i="28" l="1"/>
  <c r="AC93" i="28" s="1"/>
  <c r="F1318" i="7"/>
  <c r="F81" i="7"/>
  <c r="D155" i="4"/>
  <c r="Y94" i="28" l="1"/>
  <c r="AC94" i="28" s="1"/>
  <c r="F1319" i="7"/>
  <c r="F82" i="7"/>
  <c r="D156" i="4"/>
  <c r="Y95" i="28" l="1"/>
  <c r="AC95" i="28" s="1"/>
  <c r="F1320" i="7"/>
  <c r="F83" i="7"/>
  <c r="D157" i="4"/>
  <c r="Y96" i="28" l="1"/>
  <c r="F1321" i="7"/>
  <c r="F84" i="7"/>
  <c r="D158" i="4"/>
  <c r="E29" i="28" l="1"/>
  <c r="AC96" i="28"/>
  <c r="Y97" i="28"/>
  <c r="AC97" i="28" s="1"/>
  <c r="F1322" i="7"/>
  <c r="F85" i="7"/>
  <c r="D159" i="4"/>
  <c r="Y98" i="28" l="1"/>
  <c r="AC98" i="28" s="1"/>
  <c r="F1323" i="7"/>
  <c r="F86" i="7"/>
  <c r="D160" i="4"/>
  <c r="Y99" i="28" l="1"/>
  <c r="AC99" i="28" s="1"/>
  <c r="F1324" i="7"/>
  <c r="F87" i="7"/>
  <c r="D161" i="4"/>
  <c r="D162" i="4" s="1"/>
  <c r="Y100" i="28" l="1"/>
  <c r="AC100" i="28" s="1"/>
  <c r="F1325" i="7"/>
  <c r="F88" i="7"/>
  <c r="D163" i="4"/>
  <c r="Y101" i="28" l="1"/>
  <c r="AC101" i="28" s="1"/>
  <c r="F1326" i="7"/>
  <c r="F89" i="7"/>
  <c r="D164" i="4"/>
  <c r="Y102" i="28" l="1"/>
  <c r="AC102" i="28" s="1"/>
  <c r="F1327" i="7"/>
  <c r="F90" i="7"/>
  <c r="D165" i="4"/>
  <c r="Y103" i="28" l="1"/>
  <c r="AC103" i="28" s="1"/>
  <c r="F1328" i="7"/>
  <c r="F91" i="7"/>
  <c r="D166" i="4"/>
  <c r="Y104" i="28" l="1"/>
  <c r="AC104" i="28" s="1"/>
  <c r="F1329" i="7"/>
  <c r="F92" i="7"/>
  <c r="D167" i="4"/>
  <c r="Y105" i="28" l="1"/>
  <c r="AC105" i="28" s="1"/>
  <c r="F1330" i="7"/>
  <c r="F93" i="7"/>
  <c r="D168" i="4"/>
  <c r="Y106" i="28" l="1"/>
  <c r="AC106" i="28" s="1"/>
  <c r="F1331" i="7"/>
  <c r="F94" i="7"/>
  <c r="D169" i="4"/>
  <c r="Y107" i="28" l="1"/>
  <c r="AC107" i="28" s="1"/>
  <c r="F1332" i="7"/>
  <c r="F95" i="7"/>
  <c r="D170" i="4"/>
  <c r="Y108" i="28" l="1"/>
  <c r="AC108" i="28" s="1"/>
  <c r="F1333" i="7"/>
  <c r="F96" i="7"/>
  <c r="D171" i="4"/>
  <c r="Y109" i="28" l="1"/>
  <c r="AC109" i="28" s="1"/>
  <c r="F1334" i="7"/>
  <c r="F97" i="7"/>
  <c r="D172" i="4"/>
  <c r="Y110" i="28" l="1"/>
  <c r="AC110" i="28" s="1"/>
  <c r="F1335" i="7"/>
  <c r="F98" i="7"/>
  <c r="D173" i="4"/>
  <c r="Y111" i="28" l="1"/>
  <c r="AC111" i="28" s="1"/>
  <c r="F1336" i="7"/>
  <c r="F99" i="7"/>
  <c r="D174" i="4"/>
  <c r="Y112" i="28" l="1"/>
  <c r="AC112" i="28" s="1"/>
  <c r="F1337" i="7"/>
  <c r="F100" i="7"/>
  <c r="D175" i="4"/>
  <c r="Y113" i="28" l="1"/>
  <c r="AC113" i="28" s="1"/>
  <c r="F1338" i="7"/>
  <c r="F101" i="7"/>
  <c r="D176" i="4"/>
  <c r="Y114" i="28" l="1"/>
  <c r="AC114" i="28" s="1"/>
  <c r="F1339" i="7"/>
  <c r="F102" i="7"/>
  <c r="D177" i="4"/>
  <c r="Y115" i="28" l="1"/>
  <c r="AC115" i="28" s="1"/>
  <c r="F1340" i="7"/>
  <c r="F103" i="7"/>
  <c r="D178" i="4"/>
  <c r="Y116" i="28" l="1"/>
  <c r="F1341" i="7"/>
  <c r="F104" i="7"/>
  <c r="D179" i="4"/>
  <c r="F182" i="4"/>
  <c r="F3" i="4"/>
  <c r="F6" i="4"/>
  <c r="F4" i="4"/>
  <c r="AC116" i="28" l="1"/>
  <c r="E30" i="28"/>
  <c r="Y117" i="28"/>
  <c r="AC117" i="28" s="1"/>
  <c r="F1342" i="7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Y118" i="28" l="1"/>
  <c r="AC118" i="28" s="1"/>
  <c r="F1343" i="7"/>
  <c r="F106" i="7"/>
  <c r="D181" i="4"/>
  <c r="Y119" i="28" l="1"/>
  <c r="AC119" i="28" s="1"/>
  <c r="F1344" i="7"/>
  <c r="F107" i="7"/>
  <c r="D182" i="4"/>
  <c r="Y120" i="28" l="1"/>
  <c r="AC120" i="28" s="1"/>
  <c r="F1345" i="7"/>
  <c r="F108" i="7"/>
  <c r="D183" i="4"/>
  <c r="Y121" i="28" l="1"/>
  <c r="AC121" i="28" s="1"/>
  <c r="F1346" i="7"/>
  <c r="F109" i="7"/>
  <c r="D184" i="4"/>
  <c r="Y122" i="28" l="1"/>
  <c r="AC122" i="28" s="1"/>
  <c r="F1347" i="7"/>
  <c r="F110" i="7"/>
  <c r="D185" i="4"/>
  <c r="Y123" i="28" l="1"/>
  <c r="AC123" i="28" s="1"/>
  <c r="F1348" i="7"/>
  <c r="F111" i="7"/>
  <c r="D186" i="4"/>
  <c r="Y124" i="28" l="1"/>
  <c r="AC124" i="28" s="1"/>
  <c r="F1349" i="7"/>
  <c r="F112" i="7"/>
  <c r="D187" i="4"/>
  <c r="Y125" i="28" l="1"/>
  <c r="AC125" i="28" s="1"/>
  <c r="F1350" i="7"/>
  <c r="F113" i="7"/>
  <c r="D188" i="4"/>
  <c r="Y126" i="28" l="1"/>
  <c r="AC126" i="28" s="1"/>
  <c r="F1351" i="7"/>
  <c r="F114" i="7"/>
  <c r="D189" i="4"/>
  <c r="Y127" i="28" l="1"/>
  <c r="AC127" i="28" s="1"/>
  <c r="F1352" i="7"/>
  <c r="F115" i="7"/>
  <c r="D190" i="4"/>
  <c r="Y128" i="28" l="1"/>
  <c r="AC128" i="28" s="1"/>
  <c r="F1353" i="7"/>
  <c r="F116" i="7"/>
  <c r="D191" i="4"/>
  <c r="Y129" i="28" l="1"/>
  <c r="AC129" i="28" s="1"/>
  <c r="F1354" i="7"/>
  <c r="F117" i="7"/>
  <c r="D192" i="4"/>
  <c r="Y130" i="28" l="1"/>
  <c r="AC130" i="28" s="1"/>
  <c r="F1355" i="7"/>
  <c r="F118" i="7"/>
  <c r="D193" i="4"/>
  <c r="Y131" i="28" l="1"/>
  <c r="AC131" i="28" s="1"/>
  <c r="F1356" i="7"/>
  <c r="F119" i="7"/>
  <c r="D194" i="4"/>
  <c r="Y132" i="28" l="1"/>
  <c r="AC132" i="28" s="1"/>
  <c r="F1357" i="7"/>
  <c r="F120" i="7"/>
  <c r="D195" i="4"/>
  <c r="Y133" i="28" l="1"/>
  <c r="AC133" i="28" s="1"/>
  <c r="F1358" i="7"/>
  <c r="F121" i="7"/>
  <c r="D196" i="4"/>
  <c r="Y134" i="28" l="1"/>
  <c r="AC134" i="28" s="1"/>
  <c r="F1359" i="7"/>
  <c r="F122" i="7"/>
  <c r="D197" i="4"/>
  <c r="Y135" i="28" l="1"/>
  <c r="AC135" i="28" s="1"/>
  <c r="F1360" i="7"/>
  <c r="F123" i="7"/>
  <c r="D198" i="4"/>
  <c r="Y136" i="28" l="1"/>
  <c r="AC136" i="28" s="1"/>
  <c r="F1361" i="7"/>
  <c r="F124" i="7"/>
  <c r="D199" i="4"/>
  <c r="Y137" i="28" l="1"/>
  <c r="AC137" i="28" s="1"/>
  <c r="F1362" i="7"/>
  <c r="F125" i="7"/>
  <c r="D200" i="4"/>
  <c r="Y138" i="28" l="1"/>
  <c r="AC138" i="28" s="1"/>
  <c r="F1363" i="7"/>
  <c r="F126" i="7"/>
  <c r="D201" i="4"/>
  <c r="Y139" i="28" l="1"/>
  <c r="AC139" i="28" s="1"/>
  <c r="F1364" i="7"/>
  <c r="F127" i="7"/>
  <c r="D202" i="4"/>
  <c r="Y140" i="28" l="1"/>
  <c r="AC140" i="28" s="1"/>
  <c r="F1365" i="7"/>
  <c r="F128" i="7"/>
  <c r="D203" i="4"/>
  <c r="Y141" i="28" l="1"/>
  <c r="AC141" i="28" s="1"/>
  <c r="F1366" i="7"/>
  <c r="F129" i="7"/>
  <c r="D204" i="4"/>
  <c r="Y142" i="28" l="1"/>
  <c r="AC142" i="28" s="1"/>
  <c r="F1367" i="7"/>
  <c r="F130" i="7"/>
  <c r="D205" i="4"/>
  <c r="Y143" i="28" l="1"/>
  <c r="AC143" i="28" s="1"/>
  <c r="F1368" i="7"/>
  <c r="F131" i="7"/>
  <c r="D206" i="4"/>
  <c r="Y144" i="28" l="1"/>
  <c r="AC144" i="28" s="1"/>
  <c r="F1369" i="7"/>
  <c r="F132" i="7"/>
  <c r="D207" i="4"/>
  <c r="Y145" i="28" l="1"/>
  <c r="AC145" i="28" s="1"/>
  <c r="F1370" i="7"/>
  <c r="F133" i="7"/>
  <c r="D208" i="4"/>
  <c r="Y146" i="28" l="1"/>
  <c r="AC146" i="28" s="1"/>
  <c r="F1371" i="7"/>
  <c r="F134" i="7"/>
  <c r="D209" i="4"/>
  <c r="Y147" i="28" l="1"/>
  <c r="AC147" i="28" s="1"/>
  <c r="F1372" i="7"/>
  <c r="F135" i="7"/>
  <c r="D210" i="4"/>
  <c r="Y148" i="28" l="1"/>
  <c r="AC148" i="28" s="1"/>
  <c r="F1373" i="7"/>
  <c r="F136" i="7"/>
  <c r="D211" i="4"/>
  <c r="Y149" i="28" l="1"/>
  <c r="AC149" i="28" s="1"/>
  <c r="F1374" i="7"/>
  <c r="F137" i="7"/>
  <c r="D212" i="4"/>
  <c r="Y150" i="28" l="1"/>
  <c r="AC150" i="28" s="1"/>
  <c r="F1375" i="7"/>
  <c r="F138" i="7"/>
  <c r="D213" i="4"/>
  <c r="Y151" i="28" l="1"/>
  <c r="AC151" i="28" s="1"/>
  <c r="F1376" i="7"/>
  <c r="F139" i="7"/>
  <c r="D214" i="4"/>
  <c r="Y152" i="28" l="1"/>
  <c r="AC152" i="28" s="1"/>
  <c r="F1377" i="7"/>
  <c r="F140" i="7"/>
  <c r="D215" i="4"/>
  <c r="Y153" i="28" l="1"/>
  <c r="AC153" i="28" s="1"/>
  <c r="F1378" i="7"/>
  <c r="F141" i="7"/>
  <c r="D216" i="4"/>
  <c r="Y154" i="28" l="1"/>
  <c r="F1379" i="7"/>
  <c r="F142" i="7"/>
  <c r="D217" i="4"/>
  <c r="E31" i="28" l="1"/>
  <c r="AC154" i="28"/>
  <c r="Y155" i="28"/>
  <c r="AC155" i="28" s="1"/>
  <c r="F1380" i="7"/>
  <c r="F143" i="7"/>
  <c r="D218" i="4"/>
  <c r="Y156" i="28" l="1"/>
  <c r="AC156" i="28" s="1"/>
  <c r="F1381" i="7"/>
  <c r="F144" i="7"/>
  <c r="D219" i="4"/>
  <c r="Y157" i="28" l="1"/>
  <c r="AC157" i="28" s="1"/>
  <c r="F1382" i="7"/>
  <c r="F145" i="7"/>
  <c r="D220" i="4"/>
  <c r="Y158" i="28" l="1"/>
  <c r="AC158" i="28" s="1"/>
  <c r="F1383" i="7"/>
  <c r="F146" i="7"/>
  <c r="D221" i="4"/>
  <c r="Y159" i="28" l="1"/>
  <c r="AC159" i="28" s="1"/>
  <c r="F1384" i="7"/>
  <c r="F147" i="7"/>
  <c r="D222" i="4"/>
  <c r="Y160" i="28" l="1"/>
  <c r="AC160" i="28" s="1"/>
  <c r="F1385" i="7"/>
  <c r="F148" i="7"/>
  <c r="D223" i="4"/>
  <c r="Y161" i="28" l="1"/>
  <c r="AC161" i="28" s="1"/>
  <c r="F1386" i="7"/>
  <c r="F149" i="7"/>
  <c r="D224" i="4"/>
  <c r="Y162" i="28" l="1"/>
  <c r="AC162" i="28" s="1"/>
  <c r="F1387" i="7"/>
  <c r="F150" i="7"/>
  <c r="D225" i="4"/>
  <c r="Y163" i="28" l="1"/>
  <c r="AC163" i="28" s="1"/>
  <c r="F1388" i="7"/>
  <c r="F151" i="7"/>
  <c r="D226" i="4"/>
  <c r="Y164" i="28" l="1"/>
  <c r="AC164" i="28" s="1"/>
  <c r="F1389" i="7"/>
  <c r="F152" i="7"/>
  <c r="D227" i="4"/>
  <c r="Y165" i="28" l="1"/>
  <c r="AC165" i="28" s="1"/>
  <c r="F1390" i="7"/>
  <c r="F153" i="7"/>
  <c r="D228" i="4"/>
  <c r="Y166" i="28" l="1"/>
  <c r="AC166" i="28" s="1"/>
  <c r="F1391" i="7"/>
  <c r="F154" i="7"/>
  <c r="D229" i="4"/>
  <c r="Y167" i="28" l="1"/>
  <c r="AC167" i="28" s="1"/>
  <c r="F1392" i="7"/>
  <c r="F155" i="7"/>
  <c r="D230" i="4"/>
  <c r="Y168" i="28" l="1"/>
  <c r="AC168" i="28" s="1"/>
  <c r="F1393" i="7"/>
  <c r="F156" i="7"/>
  <c r="D231" i="4"/>
  <c r="Y169" i="28" l="1"/>
  <c r="AC169" i="28" s="1"/>
  <c r="F1394" i="7"/>
  <c r="F157" i="7"/>
  <c r="D232" i="4"/>
  <c r="Y170" i="28" l="1"/>
  <c r="AC170" i="28" s="1"/>
  <c r="F1395" i="7"/>
  <c r="F158" i="7"/>
  <c r="D233" i="4"/>
  <c r="Y171" i="28" l="1"/>
  <c r="AC171" i="28" s="1"/>
  <c r="F1396" i="7"/>
  <c r="F159" i="7"/>
  <c r="D234" i="4"/>
  <c r="Y172" i="28" l="1"/>
  <c r="AC172" i="28" s="1"/>
  <c r="F1397" i="7"/>
  <c r="F160" i="7"/>
  <c r="D235" i="4"/>
  <c r="Y173" i="28" l="1"/>
  <c r="AC173" i="28" s="1"/>
  <c r="F1398" i="7"/>
  <c r="F161" i="7"/>
  <c r="D236" i="4"/>
  <c r="Y174" i="28" l="1"/>
  <c r="AC174" i="28" s="1"/>
  <c r="F1399" i="7"/>
  <c r="F162" i="7"/>
  <c r="D237" i="4"/>
  <c r="Y175" i="28" l="1"/>
  <c r="AC175" i="28" s="1"/>
  <c r="F1400" i="7"/>
  <c r="F163" i="7"/>
  <c r="D238" i="4"/>
  <c r="Y176" i="28" l="1"/>
  <c r="AC176" i="28" s="1"/>
  <c r="F1401" i="7"/>
  <c r="F164" i="7"/>
  <c r="D239" i="4"/>
  <c r="Y177" i="28" l="1"/>
  <c r="AC177" i="28" s="1"/>
  <c r="F1402" i="7"/>
  <c r="F165" i="7"/>
  <c r="D240" i="4"/>
  <c r="Y178" i="28" l="1"/>
  <c r="AC178" i="28" s="1"/>
  <c r="F1403" i="7"/>
  <c r="F166" i="7"/>
  <c r="D241" i="4"/>
  <c r="Y179" i="28" l="1"/>
  <c r="AC179" i="28" s="1"/>
  <c r="F1404" i="7"/>
  <c r="F167" i="7"/>
  <c r="D242" i="4"/>
  <c r="Y180" i="28" l="1"/>
  <c r="AC180" i="28" s="1"/>
  <c r="F1405" i="7"/>
  <c r="F168" i="7"/>
  <c r="D243" i="4"/>
  <c r="Y181" i="28" l="1"/>
  <c r="AC181" i="28" s="1"/>
  <c r="F1406" i="7"/>
  <c r="F169" i="7"/>
  <c r="D244" i="4"/>
  <c r="Y182" i="28" l="1"/>
  <c r="AC182" i="28" s="1"/>
  <c r="F1407" i="7"/>
  <c r="F170" i="7"/>
  <c r="D245" i="4"/>
  <c r="Y183" i="28" l="1"/>
  <c r="AC183" i="28" s="1"/>
  <c r="F1408" i="7"/>
  <c r="F171" i="7"/>
  <c r="D246" i="4"/>
  <c r="Y184" i="28" l="1"/>
  <c r="AC184" i="28" s="1"/>
  <c r="F1409" i="7"/>
  <c r="F172" i="7"/>
  <c r="D247" i="4"/>
  <c r="Y185" i="28" l="1"/>
  <c r="F1410" i="7"/>
  <c r="F173" i="7"/>
  <c r="D248" i="4"/>
  <c r="AC185" i="28" l="1"/>
  <c r="E32" i="28"/>
  <c r="Y186" i="28"/>
  <c r="AC186" i="28" s="1"/>
  <c r="F1411" i="7"/>
  <c r="F174" i="7"/>
  <c r="D249" i="4"/>
  <c r="Y187" i="28" l="1"/>
  <c r="AC187" i="28" s="1"/>
  <c r="F1412" i="7"/>
  <c r="F175" i="7"/>
  <c r="D250" i="4"/>
  <c r="Y188" i="28" l="1"/>
  <c r="AC188" i="28" s="1"/>
  <c r="F1413" i="7"/>
  <c r="F176" i="7"/>
  <c r="D251" i="4"/>
  <c r="Y189" i="28" l="1"/>
  <c r="AC189" i="28" s="1"/>
  <c r="F1414" i="7"/>
  <c r="F177" i="7"/>
  <c r="D252" i="4"/>
  <c r="Y190" i="28" l="1"/>
  <c r="AC190" i="28" s="1"/>
  <c r="F1415" i="7"/>
  <c r="F178" i="7"/>
  <c r="D253" i="4"/>
  <c r="F562" i="4"/>
  <c r="F563" i="4"/>
  <c r="F564" i="4"/>
  <c r="Y191" i="28" l="1"/>
  <c r="AC191" i="28" s="1"/>
  <c r="F1416" i="7"/>
  <c r="F179" i="7"/>
  <c r="D254" i="4"/>
  <c r="Y192" i="28" l="1"/>
  <c r="AC192" i="28" s="1"/>
  <c r="F1417" i="7"/>
  <c r="F180" i="7"/>
  <c r="D255" i="4"/>
  <c r="Y193" i="28" l="1"/>
  <c r="AC193" i="28" s="1"/>
  <c r="F1418" i="7"/>
  <c r="F181" i="7"/>
  <c r="D256" i="4"/>
  <c r="Y194" i="28" l="1"/>
  <c r="AC194" i="28" s="1"/>
  <c r="F1419" i="7"/>
  <c r="F182" i="7"/>
  <c r="D257" i="4"/>
  <c r="Y195" i="28" l="1"/>
  <c r="AC195" i="28" s="1"/>
  <c r="F1420" i="7"/>
  <c r="F183" i="7"/>
  <c r="D258" i="4"/>
  <c r="Y196" i="28" l="1"/>
  <c r="AC196" i="28" s="1"/>
  <c r="F1421" i="7"/>
  <c r="F184" i="7"/>
  <c r="D259" i="4"/>
  <c r="Y197" i="28" l="1"/>
  <c r="AC197" i="28" s="1"/>
  <c r="F1422" i="7"/>
  <c r="F185" i="7"/>
  <c r="D260" i="4"/>
  <c r="Y198" i="28" l="1"/>
  <c r="AC198" i="28" s="1"/>
  <c r="F1423" i="7"/>
  <c r="F186" i="7"/>
  <c r="D261" i="4"/>
  <c r="Y199" i="28" l="1"/>
  <c r="AC199" i="28" s="1"/>
  <c r="F1424" i="7"/>
  <c r="F187" i="7"/>
  <c r="D262" i="4"/>
  <c r="Y200" i="28" l="1"/>
  <c r="AC200" i="28" s="1"/>
  <c r="F1425" i="7"/>
  <c r="F188" i="7"/>
  <c r="D263" i="4"/>
  <c r="Y201" i="28" l="1"/>
  <c r="AC201" i="28" s="1"/>
  <c r="F1426" i="7"/>
  <c r="F189" i="7"/>
  <c r="D264" i="4"/>
  <c r="F573" i="4"/>
  <c r="F572" i="4"/>
  <c r="Y202" i="28" l="1"/>
  <c r="AC202" i="28" s="1"/>
  <c r="F1427" i="7"/>
  <c r="F190" i="7"/>
  <c r="D265" i="4"/>
  <c r="Y203" i="28" l="1"/>
  <c r="AC203" i="28" s="1"/>
  <c r="F1428" i="7"/>
  <c r="F191" i="7"/>
  <c r="D266" i="4"/>
  <c r="Y204" i="28" l="1"/>
  <c r="AC204" i="28" s="1"/>
  <c r="F1429" i="7"/>
  <c r="F192" i="7"/>
  <c r="D267" i="4"/>
  <c r="Y205" i="28" l="1"/>
  <c r="AC205" i="28" s="1"/>
  <c r="F1430" i="7"/>
  <c r="F193" i="7"/>
  <c r="D268" i="4"/>
  <c r="Y206" i="28" l="1"/>
  <c r="AC206" i="28" s="1"/>
  <c r="F1431" i="7"/>
  <c r="F194" i="7"/>
  <c r="D269" i="4"/>
  <c r="Y207" i="28" l="1"/>
  <c r="AC207" i="28" s="1"/>
  <c r="F1432" i="7"/>
  <c r="F195" i="7"/>
  <c r="D270" i="4"/>
  <c r="Y208" i="28" l="1"/>
  <c r="AC208" i="28" s="1"/>
  <c r="F1433" i="7"/>
  <c r="F196" i="7"/>
  <c r="D271" i="4"/>
  <c r="Y209" i="28" l="1"/>
  <c r="AC209" i="28" s="1"/>
  <c r="F1434" i="7"/>
  <c r="F197" i="7"/>
  <c r="D272" i="4"/>
  <c r="Y210" i="28" l="1"/>
  <c r="AC210" i="28" s="1"/>
  <c r="F1435" i="7"/>
  <c r="F198" i="7"/>
  <c r="D273" i="4"/>
  <c r="Y211" i="28" l="1"/>
  <c r="AC211" i="28" s="1"/>
  <c r="F1436" i="7"/>
  <c r="F199" i="7"/>
  <c r="D274" i="4"/>
  <c r="Y212" i="28" l="1"/>
  <c r="AC212" i="28" s="1"/>
  <c r="F1437" i="7"/>
  <c r="F200" i="7"/>
  <c r="D275" i="4"/>
  <c r="F582" i="4"/>
  <c r="F583" i="4"/>
  <c r="Y213" i="28" l="1"/>
  <c r="AC213" i="28" s="1"/>
  <c r="F1438" i="7"/>
  <c r="F201" i="7"/>
  <c r="D276" i="4"/>
  <c r="Y214" i="28" l="1"/>
  <c r="AC214" i="28" s="1"/>
  <c r="F1439" i="7"/>
  <c r="F202" i="7"/>
  <c r="D277" i="4"/>
  <c r="Y215" i="28" l="1"/>
  <c r="AC215" i="28" s="1"/>
  <c r="F1440" i="7"/>
  <c r="F203" i="7"/>
  <c r="D278" i="4"/>
  <c r="Y216" i="28" l="1"/>
  <c r="AC216" i="28" s="1"/>
  <c r="F1441" i="7"/>
  <c r="F204" i="7"/>
  <c r="D279" i="4"/>
  <c r="Y217" i="28" l="1"/>
  <c r="AC217" i="28" s="1"/>
  <c r="F1442" i="7"/>
  <c r="F205" i="7"/>
  <c r="D280" i="4"/>
  <c r="Y218" i="28" l="1"/>
  <c r="AC218" i="28" s="1"/>
  <c r="F1443" i="7"/>
  <c r="F206" i="7"/>
  <c r="D281" i="4"/>
  <c r="Y219" i="28" l="1"/>
  <c r="AC219" i="28" s="1"/>
  <c r="F1444" i="7"/>
  <c r="F207" i="7"/>
  <c r="D282" i="4"/>
  <c r="Y220" i="28" l="1"/>
  <c r="AC220" i="28" s="1"/>
  <c r="F1445" i="7"/>
  <c r="F208" i="7"/>
  <c r="D283" i="4"/>
  <c r="Y221" i="28" l="1"/>
  <c r="AC221" i="28" s="1"/>
  <c r="F1446" i="7"/>
  <c r="F209" i="7"/>
  <c r="D284" i="4"/>
  <c r="Y222" i="28" l="1"/>
  <c r="AC222" i="28" s="1"/>
  <c r="F1447" i="7"/>
  <c r="F210" i="7"/>
  <c r="D285" i="4"/>
  <c r="Y223" i="28" l="1"/>
  <c r="AC223" i="28" s="1"/>
  <c r="F1448" i="7"/>
  <c r="F211" i="7"/>
  <c r="D286" i="4"/>
  <c r="F592" i="4"/>
  <c r="F593" i="4"/>
  <c r="Y224" i="28" l="1"/>
  <c r="AC224" i="28" s="1"/>
  <c r="F1449" i="7"/>
  <c r="F212" i="7"/>
  <c r="D287" i="4"/>
  <c r="Y225" i="28" l="1"/>
  <c r="AC225" i="28" s="1"/>
  <c r="F1450" i="7"/>
  <c r="F213" i="7"/>
  <c r="D288" i="4"/>
  <c r="Y226" i="28" l="1"/>
  <c r="AC226" i="28" s="1"/>
  <c r="F1451" i="7"/>
  <c r="F214" i="7"/>
  <c r="D289" i="4"/>
  <c r="Y227" i="28" l="1"/>
  <c r="AC227" i="28" s="1"/>
  <c r="F1452" i="7"/>
  <c r="F215" i="7"/>
  <c r="D290" i="4"/>
  <c r="Y228" i="28" l="1"/>
  <c r="AC228" i="28" s="1"/>
  <c r="F1453" i="7"/>
  <c r="F216" i="7"/>
  <c r="D291" i="4"/>
  <c r="Y229" i="28" l="1"/>
  <c r="AC229" i="28" s="1"/>
  <c r="F1454" i="7"/>
  <c r="F217" i="7"/>
  <c r="D292" i="4"/>
  <c r="Y230" i="28" l="1"/>
  <c r="AC230" i="28" s="1"/>
  <c r="F1455" i="7"/>
  <c r="F218" i="7"/>
  <c r="D293" i="4"/>
  <c r="Y231" i="28" l="1"/>
  <c r="AC231" i="28" s="1"/>
  <c r="F1456" i="7"/>
  <c r="F219" i="7"/>
  <c r="D294" i="4"/>
  <c r="Y232" i="28" l="1"/>
  <c r="AC232" i="28" s="1"/>
  <c r="F1457" i="7"/>
  <c r="F220" i="7"/>
  <c r="D295" i="4"/>
  <c r="Y233" i="28" l="1"/>
  <c r="AC233" i="28" s="1"/>
  <c r="F1458" i="7"/>
  <c r="F221" i="7"/>
  <c r="D296" i="4"/>
  <c r="F602" i="4"/>
  <c r="Y234" i="28" l="1"/>
  <c r="AC234" i="28" s="1"/>
  <c r="F1459" i="7"/>
  <c r="F222" i="7"/>
  <c r="D297" i="4"/>
  <c r="Y235" i="28" l="1"/>
  <c r="AC235" i="28" s="1"/>
  <c r="F1460" i="7"/>
  <c r="F223" i="7"/>
  <c r="D298" i="4"/>
  <c r="F603" i="4"/>
  <c r="Y236" i="28" l="1"/>
  <c r="AC236" i="28" s="1"/>
  <c r="F1461" i="7"/>
  <c r="F224" i="7"/>
  <c r="D299" i="4"/>
  <c r="F604" i="4"/>
  <c r="Y237" i="28" l="1"/>
  <c r="AC237" i="28" s="1"/>
  <c r="F1462" i="7"/>
  <c r="F225" i="7"/>
  <c r="D300" i="4"/>
  <c r="F605" i="4"/>
  <c r="Y238" i="28" l="1"/>
  <c r="AC238" i="28" s="1"/>
  <c r="F1463" i="7"/>
  <c r="F226" i="7"/>
  <c r="D301" i="4"/>
  <c r="Y239" i="28" l="1"/>
  <c r="AC239" i="28" s="1"/>
  <c r="F1464" i="7"/>
  <c r="F227" i="7"/>
  <c r="D302" i="4"/>
  <c r="F606" i="4"/>
  <c r="Y240" i="28" l="1"/>
  <c r="AC240" i="28" s="1"/>
  <c r="F1465" i="7"/>
  <c r="F228" i="7"/>
  <c r="D303" i="4"/>
  <c r="F607" i="4"/>
  <c r="Y241" i="28" l="1"/>
  <c r="AC241" i="28" s="1"/>
  <c r="F1466" i="7"/>
  <c r="F229" i="7"/>
  <c r="D304" i="4"/>
  <c r="F608" i="4"/>
  <c r="Y242" i="28" l="1"/>
  <c r="AC242" i="28" s="1"/>
  <c r="F1467" i="7"/>
  <c r="F230" i="7"/>
  <c r="D305" i="4"/>
  <c r="Y243" i="28" l="1"/>
  <c r="AC243" i="28" s="1"/>
  <c r="F1468" i="7"/>
  <c r="F231" i="7"/>
  <c r="D306" i="4"/>
  <c r="F609" i="4"/>
  <c r="Y244" i="28" l="1"/>
  <c r="AC244" i="28" s="1"/>
  <c r="F1469" i="7"/>
  <c r="F232" i="7"/>
  <c r="D307" i="4"/>
  <c r="F610" i="4"/>
  <c r="Y245" i="28" l="1"/>
  <c r="AC245" i="28" s="1"/>
  <c r="F1470" i="7"/>
  <c r="F233" i="7"/>
  <c r="D308" i="4"/>
  <c r="F611" i="4"/>
  <c r="Y246" i="28" l="1"/>
  <c r="AC246" i="28" s="1"/>
  <c r="F1471" i="7"/>
  <c r="F234" i="7"/>
  <c r="D309" i="4"/>
  <c r="Y247" i="28" l="1"/>
  <c r="AC247" i="28" s="1"/>
  <c r="F1472" i="7"/>
  <c r="F235" i="7"/>
  <c r="D310" i="4"/>
  <c r="F612" i="4"/>
  <c r="Y248" i="28" l="1"/>
  <c r="AC248" i="28" s="1"/>
  <c r="F1473" i="7"/>
  <c r="F236" i="7"/>
  <c r="D311" i="4"/>
  <c r="Y249" i="28" l="1"/>
  <c r="AC249" i="28" s="1"/>
  <c r="F1474" i="7"/>
  <c r="F237" i="7"/>
  <c r="D312" i="4"/>
  <c r="Y250" i="28" l="1"/>
  <c r="AC250" i="28" s="1"/>
  <c r="F1475" i="7"/>
  <c r="F238" i="7"/>
  <c r="D313" i="4"/>
  <c r="F613" i="4"/>
  <c r="Y251" i="28" l="1"/>
  <c r="F1476" i="7"/>
  <c r="F239" i="7"/>
  <c r="D314" i="4"/>
  <c r="F614" i="4"/>
  <c r="E33" i="28" l="1"/>
  <c r="AC251" i="28"/>
  <c r="Y252" i="28"/>
  <c r="AC252" i="28" s="1"/>
  <c r="F1477" i="7"/>
  <c r="F240" i="7"/>
  <c r="D315" i="4"/>
  <c r="Y253" i="28" l="1"/>
  <c r="AC253" i="28" s="1"/>
  <c r="F1478" i="7"/>
  <c r="F241" i="7"/>
  <c r="D316" i="4"/>
  <c r="F615" i="4"/>
  <c r="Y254" i="28" l="1"/>
  <c r="AC254" i="28" s="1"/>
  <c r="F1479" i="7"/>
  <c r="F242" i="7"/>
  <c r="D317" i="4"/>
  <c r="F616" i="4"/>
  <c r="Y255" i="28" l="1"/>
  <c r="AC255" i="28" s="1"/>
  <c r="F1480" i="7"/>
  <c r="F243" i="7"/>
  <c r="D318" i="4"/>
  <c r="F617" i="4"/>
  <c r="Y256" i="28" l="1"/>
  <c r="AC256" i="28" s="1"/>
  <c r="F1481" i="7"/>
  <c r="F244" i="7"/>
  <c r="D319" i="4"/>
  <c r="F618" i="4"/>
  <c r="Y257" i="28" l="1"/>
  <c r="AC257" i="28" s="1"/>
  <c r="F1482" i="7"/>
  <c r="F245" i="7"/>
  <c r="D320" i="4"/>
  <c r="F619" i="4"/>
  <c r="Y258" i="28" l="1"/>
  <c r="AC258" i="28" s="1"/>
  <c r="F1483" i="7"/>
  <c r="F246" i="7"/>
  <c r="D321" i="4"/>
  <c r="Y259" i="28" l="1"/>
  <c r="AC259" i="28" s="1"/>
  <c r="F1484" i="7"/>
  <c r="F247" i="7"/>
  <c r="D322" i="4"/>
  <c r="F620" i="4"/>
  <c r="Y260" i="28" l="1"/>
  <c r="AC260" i="28" s="1"/>
  <c r="F1485" i="7"/>
  <c r="F248" i="7"/>
  <c r="D323" i="4"/>
  <c r="F621" i="4"/>
  <c r="Y261" i="28" l="1"/>
  <c r="AC261" i="28" s="1"/>
  <c r="F1486" i="7"/>
  <c r="F249" i="7"/>
  <c r="D324" i="4"/>
  <c r="Y262" i="28" l="1"/>
  <c r="AC262" i="28" s="1"/>
  <c r="F1487" i="7"/>
  <c r="F250" i="7"/>
  <c r="D325" i="4"/>
  <c r="F622" i="4"/>
  <c r="Y263" i="28" l="1"/>
  <c r="AC263" i="28" s="1"/>
  <c r="F1488" i="7"/>
  <c r="F251" i="7"/>
  <c r="D326" i="4"/>
  <c r="Y264" i="28" l="1"/>
  <c r="AC264" i="28" s="1"/>
  <c r="F1489" i="7"/>
  <c r="F252" i="7"/>
  <c r="D327" i="4"/>
  <c r="Y265" i="28" l="1"/>
  <c r="AC265" i="28" s="1"/>
  <c r="F1490" i="7"/>
  <c r="F253" i="7"/>
  <c r="D328" i="4"/>
  <c r="F623" i="4"/>
  <c r="Y266" i="28" l="1"/>
  <c r="AC266" i="28" s="1"/>
  <c r="F1491" i="7"/>
  <c r="F254" i="7"/>
  <c r="D329" i="4"/>
  <c r="F624" i="4"/>
  <c r="Y267" i="28" l="1"/>
  <c r="AC267" i="28" s="1"/>
  <c r="F1492" i="7"/>
  <c r="F255" i="7"/>
  <c r="D330" i="4"/>
  <c r="F625" i="4"/>
  <c r="Y268" i="28" l="1"/>
  <c r="AC268" i="28" s="1"/>
  <c r="F1493" i="7"/>
  <c r="F256" i="7"/>
  <c r="D331" i="4"/>
  <c r="F626" i="4"/>
  <c r="Y269" i="28" l="1"/>
  <c r="AC269" i="28" s="1"/>
  <c r="F1494" i="7"/>
  <c r="F257" i="7"/>
  <c r="D332" i="4"/>
  <c r="Y270" i="28" l="1"/>
  <c r="AC270" i="28" s="1"/>
  <c r="F1495" i="7"/>
  <c r="F258" i="7"/>
  <c r="D333" i="4"/>
  <c r="F627" i="4"/>
  <c r="Y271" i="28" l="1"/>
  <c r="AC271" i="28" s="1"/>
  <c r="F1496" i="7"/>
  <c r="F259" i="7"/>
  <c r="D334" i="4"/>
  <c r="Y272" i="28" l="1"/>
  <c r="AC272" i="28" s="1"/>
  <c r="F1497" i="7"/>
  <c r="F260" i="7"/>
  <c r="D335" i="4"/>
  <c r="F628" i="4"/>
  <c r="F629" i="4"/>
  <c r="Y273" i="28" l="1"/>
  <c r="AC273" i="28" s="1"/>
  <c r="F1498" i="7"/>
  <c r="F261" i="7"/>
  <c r="D336" i="4"/>
  <c r="F630" i="4"/>
  <c r="Y274" i="28" l="1"/>
  <c r="AC274" i="28" s="1"/>
  <c r="F1499" i="7"/>
  <c r="F262" i="7"/>
  <c r="D337" i="4"/>
  <c r="F631" i="4"/>
  <c r="Y275" i="28" l="1"/>
  <c r="AC275" i="28" s="1"/>
  <c r="F1500" i="7"/>
  <c r="F263" i="7"/>
  <c r="D338" i="4"/>
  <c r="F632" i="4"/>
  <c r="Y276" i="28" l="1"/>
  <c r="AC276" i="28" s="1"/>
  <c r="F1501" i="7"/>
  <c r="F264" i="7"/>
  <c r="D339" i="4"/>
  <c r="Y277" i="28" l="1"/>
  <c r="AC277" i="28" s="1"/>
  <c r="F1502" i="7"/>
  <c r="F265" i="7"/>
  <c r="D340" i="4"/>
  <c r="Y278" i="28" l="1"/>
  <c r="AC278" i="28" s="1"/>
  <c r="F1503" i="7"/>
  <c r="F266" i="7"/>
  <c r="D341" i="4"/>
  <c r="F633" i="4"/>
  <c r="Y279" i="28" l="1"/>
  <c r="AC279" i="28" s="1"/>
  <c r="F1504" i="7"/>
  <c r="F267" i="7"/>
  <c r="D342" i="4"/>
  <c r="Y280" i="28" l="1"/>
  <c r="AC280" i="28" s="1"/>
  <c r="F1505" i="7"/>
  <c r="F268" i="7"/>
  <c r="D343" i="4"/>
  <c r="F634" i="4"/>
  <c r="Y281" i="28" l="1"/>
  <c r="AC281" i="28" s="1"/>
  <c r="F1506" i="7"/>
  <c r="F269" i="7"/>
  <c r="D344" i="4"/>
  <c r="F635" i="4"/>
  <c r="Y282" i="28" l="1"/>
  <c r="F1507" i="7"/>
  <c r="F270" i="7"/>
  <c r="D345" i="4"/>
  <c r="F636" i="4"/>
  <c r="E34" i="28" l="1"/>
  <c r="AC282" i="28"/>
  <c r="Y283" i="28"/>
  <c r="AC283" i="28" s="1"/>
  <c r="F1508" i="7"/>
  <c r="F271" i="7"/>
  <c r="D346" i="4"/>
  <c r="F637" i="4"/>
  <c r="Y284" i="28" l="1"/>
  <c r="AC284" i="28" s="1"/>
  <c r="F1509" i="7"/>
  <c r="F272" i="7"/>
  <c r="D347" i="4"/>
  <c r="F638" i="4"/>
  <c r="Y285" i="28" l="1"/>
  <c r="AC285" i="28" s="1"/>
  <c r="F1510" i="7"/>
  <c r="F273" i="7"/>
  <c r="D348" i="4"/>
  <c r="F639" i="4"/>
  <c r="Y286" i="28" l="1"/>
  <c r="AC286" i="28" s="1"/>
  <c r="F1511" i="7"/>
  <c r="F274" i="7"/>
  <c r="D349" i="4"/>
  <c r="F640" i="4"/>
  <c r="Y287" i="28" l="1"/>
  <c r="AC287" i="28" s="1"/>
  <c r="F1512" i="7"/>
  <c r="F275" i="7"/>
  <c r="D350" i="4"/>
  <c r="Y288" i="28" l="1"/>
  <c r="AC288" i="28" s="1"/>
  <c r="F1513" i="7"/>
  <c r="F276" i="7"/>
  <c r="D351" i="4"/>
  <c r="Y289" i="28" l="1"/>
  <c r="AC289" i="28" s="1"/>
  <c r="F1514" i="7"/>
  <c r="F277" i="7"/>
  <c r="D352" i="4"/>
  <c r="F642" i="4"/>
  <c r="Y290" i="28" l="1"/>
  <c r="AC290" i="28" s="1"/>
  <c r="F1515" i="7"/>
  <c r="F278" i="7"/>
  <c r="D353" i="4"/>
  <c r="Y291" i="28" l="1"/>
  <c r="AC291" i="28" s="1"/>
  <c r="F1516" i="7"/>
  <c r="F279" i="7"/>
  <c r="D354" i="4"/>
  <c r="F643" i="4"/>
  <c r="Y292" i="28" l="1"/>
  <c r="AC292" i="28" s="1"/>
  <c r="F1517" i="7"/>
  <c r="F280" i="7"/>
  <c r="D355" i="4"/>
  <c r="Y293" i="28" l="1"/>
  <c r="AC293" i="28" s="1"/>
  <c r="F1518" i="7"/>
  <c r="F281" i="7"/>
  <c r="D356" i="4"/>
  <c r="F644" i="4"/>
  <c r="Y294" i="28" l="1"/>
  <c r="AC294" i="28" s="1"/>
  <c r="F1519" i="7"/>
  <c r="F282" i="7"/>
  <c r="D357" i="4"/>
  <c r="F645" i="4"/>
  <c r="Y295" i="28" l="1"/>
  <c r="AC295" i="28" s="1"/>
  <c r="F1520" i="7"/>
  <c r="F283" i="7"/>
  <c r="D358" i="4"/>
  <c r="Y296" i="28" l="1"/>
  <c r="AC296" i="28" s="1"/>
  <c r="F1521" i="7"/>
  <c r="F284" i="7"/>
  <c r="D359" i="4"/>
  <c r="F646" i="4"/>
  <c r="F647" i="4"/>
  <c r="Y297" i="28" l="1"/>
  <c r="AC297" i="28" s="1"/>
  <c r="F1522" i="7"/>
  <c r="F285" i="7"/>
  <c r="D360" i="4"/>
  <c r="F648" i="4"/>
  <c r="Y298" i="28" l="1"/>
  <c r="AC298" i="28" s="1"/>
  <c r="F1523" i="7"/>
  <c r="F286" i="7"/>
  <c r="D361" i="4"/>
  <c r="Y299" i="28" l="1"/>
  <c r="AC299" i="28" s="1"/>
  <c r="F1524" i="7"/>
  <c r="F287" i="7"/>
  <c r="D362" i="4"/>
  <c r="F649" i="4"/>
  <c r="Y300" i="28" l="1"/>
  <c r="AC300" i="28" s="1"/>
  <c r="F1525" i="7"/>
  <c r="F288" i="7"/>
  <c r="D363" i="4"/>
  <c r="Y301" i="28" l="1"/>
  <c r="AC301" i="28" s="1"/>
  <c r="F1526" i="7"/>
  <c r="F289" i="7"/>
  <c r="D364" i="4"/>
  <c r="Y302" i="28" l="1"/>
  <c r="AC302" i="28" s="1"/>
  <c r="F1527" i="7"/>
  <c r="F290" i="7"/>
  <c r="D365" i="4"/>
  <c r="F651" i="4"/>
  <c r="F652" i="4"/>
  <c r="Y303" i="28" l="1"/>
  <c r="AC303" i="28" s="1"/>
  <c r="F1528" i="7"/>
  <c r="F291" i="7"/>
  <c r="D366" i="4"/>
  <c r="Y304" i="28" l="1"/>
  <c r="AC304" i="28" s="1"/>
  <c r="F1529" i="7"/>
  <c r="F292" i="7"/>
  <c r="D367" i="4"/>
  <c r="Y305" i="28" l="1"/>
  <c r="AC305" i="28" s="1"/>
  <c r="F1530" i="7"/>
  <c r="F293" i="7"/>
  <c r="D368" i="4"/>
  <c r="F653" i="4"/>
  <c r="Y306" i="28" l="1"/>
  <c r="AC306" i="28" s="1"/>
  <c r="F1531" i="7"/>
  <c r="F294" i="7"/>
  <c r="D369" i="4"/>
  <c r="Y307" i="28" l="1"/>
  <c r="AC307" i="28" s="1"/>
  <c r="F1532" i="7"/>
  <c r="F295" i="7"/>
  <c r="D370" i="4"/>
  <c r="F654" i="4"/>
  <c r="Y308" i="28" l="1"/>
  <c r="AC308" i="28" s="1"/>
  <c r="F1533" i="7"/>
  <c r="F296" i="7"/>
  <c r="D371" i="4"/>
  <c r="F655" i="4"/>
  <c r="Y309" i="28" l="1"/>
  <c r="AC309" i="28" s="1"/>
  <c r="F1534" i="7"/>
  <c r="F297" i="7"/>
  <c r="D372" i="4"/>
  <c r="Y310" i="28" l="1"/>
  <c r="AC310" i="28" s="1"/>
  <c r="F1535" i="7"/>
  <c r="F298" i="7"/>
  <c r="D373" i="4"/>
  <c r="F656" i="4"/>
  <c r="Y311" i="28" l="1"/>
  <c r="AC311" i="28" s="1"/>
  <c r="F1536" i="7"/>
  <c r="F299" i="7"/>
  <c r="D374" i="4"/>
  <c r="F657" i="4"/>
  <c r="Y312" i="28" l="1"/>
  <c r="AC312" i="28" s="1"/>
  <c r="F1537" i="7"/>
  <c r="F300" i="7"/>
  <c r="D375" i="4"/>
  <c r="F658" i="4"/>
  <c r="Y313" i="28" l="1"/>
  <c r="AC313" i="28" s="1"/>
  <c r="F1538" i="7"/>
  <c r="F301" i="7"/>
  <c r="D376" i="4"/>
  <c r="F659" i="4"/>
  <c r="Y314" i="28" l="1"/>
  <c r="AC314" i="28" s="1"/>
  <c r="F1539" i="7"/>
  <c r="F302" i="7"/>
  <c r="D377" i="4"/>
  <c r="Y315" i="28" l="1"/>
  <c r="AC315" i="28" s="1"/>
  <c r="F1540" i="7"/>
  <c r="F303" i="7"/>
  <c r="D378" i="4"/>
  <c r="F660" i="4"/>
  <c r="Y316" i="28" l="1"/>
  <c r="AC316" i="28" s="1"/>
  <c r="F1541" i="7"/>
  <c r="F304" i="7"/>
  <c r="D379" i="4"/>
  <c r="Y317" i="28" l="1"/>
  <c r="AC317" i="28" s="1"/>
  <c r="F1542" i="7"/>
  <c r="F305" i="7"/>
  <c r="D380" i="4"/>
  <c r="Y318" i="28" l="1"/>
  <c r="AC318" i="28" s="1"/>
  <c r="F1543" i="7"/>
  <c r="F306" i="7"/>
  <c r="D381" i="4"/>
  <c r="F661" i="4"/>
  <c r="Y319" i="28" l="1"/>
  <c r="AC319" i="28" s="1"/>
  <c r="F1544" i="7"/>
  <c r="F307" i="7"/>
  <c r="D382" i="4"/>
  <c r="F662" i="4"/>
  <c r="Y320" i="28" l="1"/>
  <c r="AC320" i="28" s="1"/>
  <c r="F1545" i="7"/>
  <c r="F308" i="7"/>
  <c r="D383" i="4"/>
  <c r="Y321" i="28" l="1"/>
  <c r="AC321" i="28" s="1"/>
  <c r="F1546" i="7"/>
  <c r="F309" i="7"/>
  <c r="D384" i="4"/>
  <c r="F663" i="4"/>
  <c r="Y322" i="28" l="1"/>
  <c r="AC322" i="28" s="1"/>
  <c r="F1547" i="7"/>
  <c r="F310" i="7"/>
  <c r="D385" i="4"/>
  <c r="F664" i="4"/>
  <c r="Y323" i="28" l="1"/>
  <c r="AC323" i="28" s="1"/>
  <c r="F1548" i="7"/>
  <c r="F311" i="7"/>
  <c r="D386" i="4"/>
  <c r="Y324" i="28" l="1"/>
  <c r="AC324" i="28" s="1"/>
  <c r="F1549" i="7"/>
  <c r="F312" i="7"/>
  <c r="D387" i="4"/>
  <c r="Y325" i="28" l="1"/>
  <c r="AC325" i="28" s="1"/>
  <c r="F1550" i="7"/>
  <c r="F313" i="7"/>
  <c r="D388" i="4"/>
  <c r="F665" i="4"/>
  <c r="Y326" i="28" l="1"/>
  <c r="AC326" i="28" s="1"/>
  <c r="F1551" i="7"/>
  <c r="F314" i="7"/>
  <c r="D389" i="4"/>
  <c r="F666" i="4"/>
  <c r="Y327" i="28" l="1"/>
  <c r="AC327" i="28" s="1"/>
  <c r="F1552" i="7"/>
  <c r="F315" i="7"/>
  <c r="D390" i="4"/>
  <c r="F667" i="4"/>
  <c r="Y328" i="28" l="1"/>
  <c r="AC328" i="28" s="1"/>
  <c r="F1553" i="7"/>
  <c r="F316" i="7"/>
  <c r="D391" i="4"/>
  <c r="F668" i="4"/>
  <c r="Y329" i="28" l="1"/>
  <c r="AC329" i="28" s="1"/>
  <c r="F1554" i="7"/>
  <c r="F317" i="7"/>
  <c r="D392" i="4"/>
  <c r="Y330" i="28" l="1"/>
  <c r="AC330" i="28" s="1"/>
  <c r="F1555" i="7"/>
  <c r="F318" i="7"/>
  <c r="D393" i="4"/>
  <c r="F669" i="4"/>
  <c r="Y331" i="28" l="1"/>
  <c r="AC331" i="28" s="1"/>
  <c r="F1556" i="7"/>
  <c r="F319" i="7"/>
  <c r="D394" i="4"/>
  <c r="Y332" i="28" l="1"/>
  <c r="AC332" i="28" s="1"/>
  <c r="F1557" i="7"/>
  <c r="F320" i="7"/>
  <c r="D395" i="4"/>
  <c r="Y333" i="28" l="1"/>
  <c r="AC333" i="28" s="1"/>
  <c r="F1558" i="7"/>
  <c r="F321" i="7"/>
  <c r="D396" i="4"/>
  <c r="F670" i="4"/>
  <c r="Y334" i="28" l="1"/>
  <c r="AC334" i="28" s="1"/>
  <c r="F1559" i="7"/>
  <c r="F322" i="7"/>
  <c r="D397" i="4"/>
  <c r="F671" i="4"/>
  <c r="Y335" i="28" l="1"/>
  <c r="AC335" i="28" s="1"/>
  <c r="F1560" i="7"/>
  <c r="F323" i="7"/>
  <c r="D398" i="4"/>
  <c r="F672" i="4"/>
  <c r="Y336" i="28" l="1"/>
  <c r="AC336" i="28" s="1"/>
  <c r="F1561" i="7"/>
  <c r="F324" i="7"/>
  <c r="D399" i="4"/>
  <c r="Y337" i="28" l="1"/>
  <c r="AC337" i="28" s="1"/>
  <c r="F1562" i="7"/>
  <c r="F325" i="7"/>
  <c r="D400" i="4"/>
  <c r="F673" i="4"/>
  <c r="Y338" i="28" l="1"/>
  <c r="AC338" i="28" s="1"/>
  <c r="F1563" i="7"/>
  <c r="F326" i="7"/>
  <c r="D401" i="4"/>
  <c r="Y339" i="28" l="1"/>
  <c r="AC339" i="28" s="1"/>
  <c r="F1564" i="7"/>
  <c r="F327" i="7"/>
  <c r="D402" i="4"/>
  <c r="F674" i="4"/>
  <c r="Y340" i="28" l="1"/>
  <c r="AC340" i="28" s="1"/>
  <c r="F1565" i="7"/>
  <c r="F328" i="7"/>
  <c r="D403" i="4"/>
  <c r="Y341" i="28" l="1"/>
  <c r="AC341" i="28" s="1"/>
  <c r="F1566" i="7"/>
  <c r="F329" i="7"/>
  <c r="D404" i="4"/>
  <c r="F675" i="4"/>
  <c r="Y342" i="28" l="1"/>
  <c r="AC342" i="28" s="1"/>
  <c r="F1567" i="7"/>
  <c r="F330" i="7"/>
  <c r="D405" i="4"/>
  <c r="Y343" i="28" l="1"/>
  <c r="AC343" i="28" s="1"/>
  <c r="F1568" i="7"/>
  <c r="F331" i="7"/>
  <c r="D406" i="4"/>
  <c r="F676" i="4"/>
  <c r="Y344" i="28" l="1"/>
  <c r="AC344" i="28" s="1"/>
  <c r="F1569" i="7"/>
  <c r="F332" i="7"/>
  <c r="D407" i="4"/>
  <c r="F677" i="4"/>
  <c r="Y345" i="28" l="1"/>
  <c r="AC345" i="28" s="1"/>
  <c r="F1570" i="7"/>
  <c r="F333" i="7"/>
  <c r="D408" i="4"/>
  <c r="Y346" i="28" l="1"/>
  <c r="AC346" i="28" s="1"/>
  <c r="F1571" i="7"/>
  <c r="F334" i="7"/>
  <c r="D409" i="4"/>
  <c r="F678" i="4"/>
  <c r="Y347" i="28" l="1"/>
  <c r="AC347" i="28" s="1"/>
  <c r="F1572" i="7"/>
  <c r="F335" i="7"/>
  <c r="D410" i="4"/>
  <c r="F679" i="4"/>
  <c r="Y348" i="28" l="1"/>
  <c r="AC348" i="28" s="1"/>
  <c r="F1573" i="7"/>
  <c r="F336" i="7"/>
  <c r="D411" i="4"/>
  <c r="Y349" i="28" l="1"/>
  <c r="AC349" i="28" s="1"/>
  <c r="F1574" i="7"/>
  <c r="F337" i="7"/>
  <c r="D412" i="4"/>
  <c r="F680" i="4"/>
  <c r="Y350" i="28" l="1"/>
  <c r="AC350" i="28" s="1"/>
  <c r="F1575" i="7"/>
  <c r="F338" i="7"/>
  <c r="D413" i="4"/>
  <c r="F681" i="4"/>
  <c r="Y351" i="28" l="1"/>
  <c r="AC351" i="28" s="1"/>
  <c r="F1576" i="7"/>
  <c r="F339" i="7"/>
  <c r="D414" i="4"/>
  <c r="F682" i="4"/>
  <c r="Y352" i="28" l="1"/>
  <c r="AC352" i="28" s="1"/>
  <c r="F1577" i="7"/>
  <c r="F340" i="7"/>
  <c r="D415" i="4"/>
  <c r="Y353" i="28" l="1"/>
  <c r="AC353" i="28" s="1"/>
  <c r="F1578" i="7"/>
  <c r="F341" i="7"/>
  <c r="D416" i="4"/>
  <c r="F683" i="4"/>
  <c r="Y354" i="28" l="1"/>
  <c r="AC354" i="28" s="1"/>
  <c r="F1579" i="7"/>
  <c r="F342" i="7"/>
  <c r="D417" i="4"/>
  <c r="F684" i="4"/>
  <c r="Y355" i="28" l="1"/>
  <c r="AC355" i="28" s="1"/>
  <c r="F1580" i="7"/>
  <c r="F343" i="7"/>
  <c r="D418" i="4"/>
  <c r="Y356" i="28" l="1"/>
  <c r="AC356" i="28" s="1"/>
  <c r="F1581" i="7"/>
  <c r="F344" i="7"/>
  <c r="D419" i="4"/>
  <c r="F685" i="4"/>
  <c r="Y357" i="28" l="1"/>
  <c r="AC357" i="28" s="1"/>
  <c r="F1582" i="7"/>
  <c r="F345" i="7"/>
  <c r="D420" i="4"/>
  <c r="F686" i="4"/>
  <c r="Y358" i="28" l="1"/>
  <c r="AC358" i="28" s="1"/>
  <c r="F1583" i="7"/>
  <c r="F346" i="7"/>
  <c r="D421" i="4"/>
  <c r="F687" i="4"/>
  <c r="Y359" i="28" l="1"/>
  <c r="AC359" i="28" s="1"/>
  <c r="F1584" i="7"/>
  <c r="F347" i="7"/>
  <c r="D422" i="4"/>
  <c r="Y360" i="28" l="1"/>
  <c r="AC360" i="28" s="1"/>
  <c r="F1585" i="7"/>
  <c r="F348" i="7"/>
  <c r="D423" i="4"/>
  <c r="F688" i="4"/>
  <c r="Y361" i="28" l="1"/>
  <c r="AC361" i="28" s="1"/>
  <c r="F1586" i="7"/>
  <c r="F349" i="7"/>
  <c r="D424" i="4"/>
  <c r="F689" i="4"/>
  <c r="Y362" i="28" l="1"/>
  <c r="AC362" i="28" s="1"/>
  <c r="F1587" i="7"/>
  <c r="F350" i="7"/>
  <c r="D425" i="4"/>
  <c r="F690" i="4"/>
  <c r="Y363" i="28" l="1"/>
  <c r="AC363" i="28" s="1"/>
  <c r="F1588" i="7"/>
  <c r="F351" i="7"/>
  <c r="D426" i="4"/>
  <c r="F691" i="4"/>
  <c r="Y364" i="28" l="1"/>
  <c r="AC364" i="28" s="1"/>
  <c r="F1589" i="7"/>
  <c r="F352" i="7"/>
  <c r="D427" i="4"/>
  <c r="Y365" i="28" l="1"/>
  <c r="AC365" i="28" s="1"/>
  <c r="F1590" i="7"/>
  <c r="F353" i="7"/>
  <c r="D428" i="4"/>
  <c r="F692" i="4"/>
  <c r="Y366" i="28" l="1"/>
  <c r="AC366" i="28" s="1"/>
  <c r="F1591" i="7"/>
  <c r="F354" i="7"/>
  <c r="D429" i="4"/>
  <c r="F693" i="4"/>
  <c r="Y367" i="28" l="1"/>
  <c r="AC367" i="28" s="1"/>
  <c r="F1592" i="7"/>
  <c r="F355" i="7"/>
  <c r="D430" i="4"/>
  <c r="Y368" i="28" l="1"/>
  <c r="AC368" i="28" s="1"/>
  <c r="F1593" i="7"/>
  <c r="F356" i="7"/>
  <c r="D431" i="4"/>
  <c r="F694" i="4"/>
  <c r="Y369" i="28" l="1"/>
  <c r="AC369" i="28" s="1"/>
  <c r="F1594" i="7"/>
  <c r="F357" i="7"/>
  <c r="D432" i="4"/>
  <c r="F695" i="4"/>
  <c r="Y370" i="28" l="1"/>
  <c r="AC370" i="28" s="1"/>
  <c r="F1595" i="7"/>
  <c r="F358" i="7"/>
  <c r="D433" i="4"/>
  <c r="Y371" i="28" l="1"/>
  <c r="AC371" i="28" s="1"/>
  <c r="F1596" i="7"/>
  <c r="F359" i="7"/>
  <c r="D434" i="4"/>
  <c r="F696" i="4"/>
  <c r="Y372" i="28" l="1"/>
  <c r="AC372" i="28" s="1"/>
  <c r="F1597" i="7"/>
  <c r="F360" i="7"/>
  <c r="D435" i="4"/>
  <c r="F697" i="4"/>
  <c r="Y373" i="28" l="1"/>
  <c r="AC373" i="28" s="1"/>
  <c r="F1598" i="7"/>
  <c r="F361" i="7"/>
  <c r="D436" i="4"/>
  <c r="Y374" i="28" l="1"/>
  <c r="AC374" i="28" s="1"/>
  <c r="F1599" i="7"/>
  <c r="F362" i="7"/>
  <c r="D437" i="4"/>
  <c r="F698" i="4"/>
  <c r="Y375" i="28" l="1"/>
  <c r="AC375" i="28" s="1"/>
  <c r="F1600" i="7"/>
  <c r="F363" i="7"/>
  <c r="D438" i="4"/>
  <c r="Y376" i="28" l="1"/>
  <c r="AC376" i="28" s="1"/>
  <c r="F1601" i="7"/>
  <c r="F364" i="7"/>
  <c r="D439" i="4"/>
  <c r="F699" i="4"/>
  <c r="Y377" i="28" l="1"/>
  <c r="AC377" i="28" s="1"/>
  <c r="F1602" i="7"/>
  <c r="F365" i="7"/>
  <c r="D440" i="4"/>
  <c r="Y378" i="28" l="1"/>
  <c r="AC378" i="28" s="1"/>
  <c r="F1603" i="7"/>
  <c r="F366" i="7"/>
  <c r="D441" i="4"/>
  <c r="Y379" i="28" l="1"/>
  <c r="AC379" i="28" s="1"/>
  <c r="F1604" i="7"/>
  <c r="F367" i="7"/>
  <c r="D442" i="4"/>
  <c r="Y380" i="28" l="1"/>
  <c r="AC380" i="28" s="1"/>
  <c r="F1605" i="7"/>
  <c r="F368" i="7"/>
  <c r="D443" i="4"/>
  <c r="F701" i="4"/>
  <c r="Y381" i="28" l="1"/>
  <c r="AC381" i="28" s="1"/>
  <c r="F1606" i="7"/>
  <c r="F369" i="7"/>
  <c r="D444" i="4"/>
  <c r="Y382" i="28" l="1"/>
  <c r="AC382" i="28" s="1"/>
  <c r="F1607" i="7"/>
  <c r="F370" i="7"/>
  <c r="D445" i="4"/>
  <c r="F702" i="4"/>
  <c r="Y383" i="28" l="1"/>
  <c r="AC383" i="28" s="1"/>
  <c r="F1608" i="7"/>
  <c r="F371" i="7"/>
  <c r="D446" i="4"/>
  <c r="F703" i="4"/>
  <c r="Y384" i="28" l="1"/>
  <c r="AC384" i="28" s="1"/>
  <c r="F1609" i="7"/>
  <c r="F372" i="7"/>
  <c r="D447" i="4"/>
  <c r="Y385" i="28" l="1"/>
  <c r="AC385" i="28" s="1"/>
  <c r="F1610" i="7"/>
  <c r="F373" i="7"/>
  <c r="D448" i="4"/>
  <c r="F704" i="4"/>
  <c r="Y386" i="28" l="1"/>
  <c r="AC386" i="28" s="1"/>
  <c r="F1611" i="7"/>
  <c r="F374" i="7"/>
  <c r="D449" i="4"/>
  <c r="Y387" i="28" l="1"/>
  <c r="AC387" i="28" s="1"/>
  <c r="F1612" i="7"/>
  <c r="F375" i="7"/>
  <c r="D450" i="4"/>
  <c r="F706" i="4"/>
  <c r="Y388" i="28" l="1"/>
  <c r="AC388" i="28" s="1"/>
  <c r="F1613" i="7"/>
  <c r="F376" i="7"/>
  <c r="D451" i="4"/>
  <c r="F707" i="4"/>
  <c r="Y389" i="28" l="1"/>
  <c r="AC389" i="28" s="1"/>
  <c r="F1614" i="7"/>
  <c r="F377" i="7"/>
  <c r="D452" i="4"/>
  <c r="Y390" i="28" l="1"/>
  <c r="AC390" i="28" s="1"/>
  <c r="F1615" i="7"/>
  <c r="F378" i="7"/>
  <c r="D453" i="4"/>
  <c r="F708" i="4"/>
  <c r="Y391" i="28" l="1"/>
  <c r="AC391" i="28" s="1"/>
  <c r="F1616" i="7"/>
  <c r="F379" i="7"/>
  <c r="D454" i="4"/>
  <c r="F709" i="4"/>
  <c r="Y392" i="28" l="1"/>
  <c r="AC392" i="28" s="1"/>
  <c r="F1617" i="7"/>
  <c r="F380" i="7"/>
  <c r="D455" i="4"/>
  <c r="F710" i="4"/>
  <c r="Y393" i="28" l="1"/>
  <c r="AC393" i="28" s="1"/>
  <c r="F1618" i="7"/>
  <c r="F381" i="7"/>
  <c r="D456" i="4"/>
  <c r="Y394" i="28" l="1"/>
  <c r="AC394" i="28" s="1"/>
  <c r="F1619" i="7"/>
  <c r="F382" i="7"/>
  <c r="D457" i="4"/>
  <c r="F711" i="4"/>
  <c r="Y395" i="28" l="1"/>
  <c r="AC395" i="28" s="1"/>
  <c r="F1620" i="7"/>
  <c r="F383" i="7"/>
  <c r="D458" i="4"/>
  <c r="F712" i="4"/>
  <c r="Y396" i="28" l="1"/>
  <c r="AC396" i="28" s="1"/>
  <c r="F1621" i="7"/>
  <c r="F384" i="7"/>
  <c r="D459" i="4"/>
  <c r="F713" i="4"/>
  <c r="Y397" i="28" l="1"/>
  <c r="AC397" i="28" s="1"/>
  <c r="F1622" i="7"/>
  <c r="F385" i="7"/>
  <c r="D460" i="4"/>
  <c r="F714" i="4"/>
  <c r="Y398" i="28" l="1"/>
  <c r="AC398" i="28" s="1"/>
  <c r="F1623" i="7"/>
  <c r="F386" i="7"/>
  <c r="D461" i="4"/>
  <c r="F715" i="4"/>
  <c r="Y399" i="28" l="1"/>
  <c r="AC399" i="28" s="1"/>
  <c r="F1624" i="7"/>
  <c r="F387" i="7"/>
  <c r="D462" i="4"/>
  <c r="Y400" i="28" l="1"/>
  <c r="AC400" i="28" s="1"/>
  <c r="F1625" i="7"/>
  <c r="F388" i="7"/>
  <c r="D463" i="4"/>
  <c r="F716" i="4"/>
  <c r="Y401" i="28" l="1"/>
  <c r="AC401" i="28" s="1"/>
  <c r="F1626" i="7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<sst xmlns="http://schemas.openxmlformats.org/spreadsheetml/2006/main" count="14607" uniqueCount="3197">
  <si>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</si>
  <si>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</si>
  <si>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</si>
  <si>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</si>
  <si>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</si>
  <si>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</si>
  <si>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</si>
  <si>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</si>
  <si>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</si>
  <si>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</si>
  <si>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</si>
  <si>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</si>
  <si>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</si>
  <si>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</si>
  <si>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</si>
  <si>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</si>
  <si>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</si>
  <si>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</si>
  <si>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</si>
  <si>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</si>
  <si>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</si>
  <si>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</si>
  <si>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</si>
  <si>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</si>
  <si>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</si>
  <si>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</si>
  <si>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</si>
  <si>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</si>
  <si>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</si>
  <si>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</si>
  <si>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</si>
  <si>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</si>
  <si>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</si>
  <si>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</si>
  <si>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</si>
  <si>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</si>
  <si>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</si>
  <si>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</si>
  <si>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</si>
  <si>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</si>
  <si>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</si>
  <si>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</si>
  <si>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</si>
  <si>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</si>
  <si>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</si>
  <si>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</si>
  <si>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</si>
  <si>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</si>
  <si>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</si>
  <si>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</si>
  <si>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</si>
  <si>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</si>
  <si>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</si>
  <si>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</si>
  <si>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</si>
  <si>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</si>
  <si>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</si>
  <si>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</si>
  <si>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</si>
  <si>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</si>
  <si>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</si>
  <si>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</si>
  <si>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</si>
  <si>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</si>
  <si>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</si>
  <si>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</si>
  <si>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</si>
  <si>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</si>
  <si>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</si>
  <si>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</si>
  <si>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</si>
  <si>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</si>
  <si>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</si>
  <si>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</si>
  <si>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</si>
  <si>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</si>
  <si>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</si>
  <si>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</si>
  <si>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</si>
  <si>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</si>
  <si>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</si>
  <si>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</si>
  <si>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</si>
  <si>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</si>
  <si>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</si>
  <si>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</si>
  <si>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</si>
  <si>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</si>
  <si>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</si>
  <si>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</si>
  <si>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</si>
  <si>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</si>
  <si>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</si>
  <si>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</si>
  <si>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</si>
  <si>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</si>
  <si>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</si>
  <si>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</si>
  <si>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</si>
  <si>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</si>
  <si>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</si>
  <si>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</si>
  <si>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</si>
  <si>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</si>
  <si>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</si>
  <si>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</si>
  <si>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</si>
  <si>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</si>
  <si>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</si>
  <si>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</si>
  <si>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</si>
  <si>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</si>
  <si>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</si>
  <si>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</si>
  <si>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</si>
  <si>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</si>
  <si>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</si>
  <si>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</si>
  <si>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</si>
  <si>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</si>
  <si>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</si>
  <si>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</si>
  <si>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</si>
  <si>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</si>
  <si>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</si>
  <si>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</si>
  <si>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</si>
  <si>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</si>
  <si>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</si>
  <si>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</si>
  <si>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</si>
  <si>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</si>
  <si>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</si>
  <si>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</si>
  <si>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</si>
  <si>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</si>
  <si>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</si>
  <si>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</si>
  <si>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</si>
  <si>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</si>
  <si>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</si>
  <si>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</si>
  <si>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</si>
  <si>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</si>
  <si>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</si>
  <si>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</si>
  <si>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</si>
  <si>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</si>
  <si>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</si>
  <si>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</si>
  <si>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</si>
  <si>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</si>
  <si>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</si>
  <si>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</si>
  <si>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</si>
  <si>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</si>
  <si>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</si>
  <si>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</si>
  <si>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</si>
  <si>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</si>
  <si>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</si>
  <si>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</si>
  <si>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</si>
  <si>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</si>
  <si>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</si>
  <si>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</si>
  <si>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</si>
  <si>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</si>
  <si>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</si>
  <si>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</si>
  <si>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</si>
  <si>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</si>
  <si>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</si>
  <si>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</si>
  <si>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</si>
  <si>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</si>
  <si>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</si>
  <si>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</si>
  <si>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</si>
  <si>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</si>
  <si>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</si>
  <si>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</si>
  <si>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</si>
  <si>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</si>
  <si>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</si>
  <si>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</si>
  <si>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</si>
  <si>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</si>
  <si>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</si>
  <si>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</si>
  <si>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</si>
  <si>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</si>
  <si>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</si>
  <si>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</si>
  <si>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</si>
  <si>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</si>
  <si>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</si>
  <si>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</si>
  <si>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</si>
  <si>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</si>
  <si>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</si>
  <si>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</si>
  <si>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</si>
  <si>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</si>
  <si>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</si>
  <si>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</si>
  <si>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</si>
  <si>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</si>
  <si>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</si>
  <si>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</si>
  <si>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</si>
  <si>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</si>
  <si>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</si>
  <si>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</si>
  <si>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</si>
  <si>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</si>
  <si>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</si>
  <si>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</si>
  <si>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</si>
  <si>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</si>
  <si>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</si>
  <si>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</si>
  <si>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</si>
  <si>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</si>
  <si>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</si>
  <si>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</si>
  <si>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</si>
  <si>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</si>
  <si>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</si>
  <si>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</si>
  <si>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</si>
  <si>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</si>
  <si>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</si>
  <si>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</si>
  <si>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</si>
  <si>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</si>
  <si>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</si>
  <si>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</si>
  <si>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</si>
  <si>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</si>
  <si>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</si>
  <si>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</si>
  <si>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</si>
  <si>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</si>
  <si>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</si>
  <si>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</si>
  <si>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</si>
  <si>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</si>
  <si>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</si>
  <si>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</si>
  <si>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</si>
  <si>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</si>
  <si>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</si>
  <si>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</si>
  <si>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</si>
  <si>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</si>
  <si>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</si>
  <si>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</si>
  <si>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</si>
  <si>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</si>
  <si>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</si>
  <si>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</si>
  <si>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</si>
  <si>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</si>
  <si>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</si>
  <si>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</si>
  <si>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</si>
  <si>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</si>
  <si>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</si>
  <si>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</si>
  <si>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</si>
  <si>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</si>
  <si>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</si>
  <si>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</si>
  <si>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</si>
  <si>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</si>
  <si>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</si>
  <si>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</si>
  <si>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</si>
  <si>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</si>
  <si>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</si>
  <si>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</si>
  <si>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</si>
  <si>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</si>
  <si>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</si>
  <si>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</si>
  <si>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</si>
  <si>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</si>
  <si>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</si>
  <si>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</si>
  <si>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</si>
  <si>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</si>
  <si>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</si>
  <si>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</si>
  <si>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</si>
  <si>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</si>
  <si>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</si>
  <si>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</si>
  <si>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</si>
  <si>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</si>
  <si>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</si>
  <si>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</si>
  <si>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</si>
  <si>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</si>
  <si>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</si>
  <si>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</si>
  <si>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</si>
  <si>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</si>
  <si>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</si>
  <si>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</si>
  <si>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</si>
  <si>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</si>
  <si>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</si>
  <si>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</si>
  <si>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</si>
  <si>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</si>
  <si>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</si>
  <si>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</si>
  <si>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</si>
  <si>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</si>
  <si>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</si>
  <si>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</si>
  <si>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</si>
  <si>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</si>
  <si>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</si>
  <si>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</si>
  <si>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</si>
  <si>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</si>
  <si>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</si>
  <si>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</si>
  <si>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</si>
  <si>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</si>
  <si>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</si>
  <si>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</si>
  <si>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</si>
  <si>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</si>
  <si>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</si>
  <si>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</si>
  <si>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</si>
  <si>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</si>
  <si>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</si>
  <si>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</si>
  <si>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</si>
  <si>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</si>
  <si>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</si>
  <si>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</si>
  <si>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</si>
  <si>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</si>
  <si>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</si>
  <si>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</si>
  <si>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</si>
  <si>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</si>
  <si>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</si>
  <si>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</si>
  <si>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</si>
  <si>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</si>
  <si>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</si>
  <si>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</si>
  <si>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</si>
  <si>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</si>
  <si>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</si>
  <si>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</si>
  <si>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</si>
  <si>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</si>
  <si>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</si>
  <si>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</si>
  <si>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</si>
  <si>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</si>
  <si>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</si>
  <si>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</si>
  <si>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</si>
  <si>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</si>
  <si>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</si>
  <si>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</si>
  <si>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</si>
  <si>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</si>
  <si>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</si>
  <si>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</si>
  <si>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</si>
  <si>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</si>
  <si>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</si>
  <si>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</si>
  <si>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</si>
  <si>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</si>
  <si>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</si>
  <si>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</si>
  <si>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</si>
  <si>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</si>
  <si>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</si>
  <si>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</si>
  <si>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</si>
  <si>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</si>
  <si>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</si>
  <si>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</si>
  <si>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</si>
  <si>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</si>
  <si>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</si>
  <si>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</si>
  <si>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</si>
  <si>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</si>
  <si>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</si>
  <si>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</si>
  <si>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</si>
  <si>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</si>
  <si>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</si>
  <si>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</si>
  <si>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</si>
  <si>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</si>
  <si>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</si>
  <si>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</si>
  <si>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</si>
  <si>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</si>
  <si>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</si>
  <si>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</si>
  <si>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</si>
  <si>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</si>
  <si>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</si>
  <si>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</si>
  <si>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</si>
  <si>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</si>
  <si>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</si>
  <si>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</si>
  <si>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</si>
  <si>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</si>
  <si>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</si>
  <si>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</si>
  <si>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</si>
  <si>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</si>
  <si>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</si>
  <si>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</si>
  <si>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</si>
  <si>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</si>
  <si>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</si>
  <si>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</si>
  <si>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</si>
  <si>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</si>
  <si>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</si>
  <si>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</si>
  <si>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</si>
  <si>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</si>
  <si>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</si>
  <si>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</si>
  <si>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</si>
  <si>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</si>
  <si>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</si>
  <si>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</si>
  <si>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</si>
  <si>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</si>
  <si>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</si>
  <si>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</si>
  <si>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</si>
  <si>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</si>
  <si>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</si>
  <si>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</si>
  <si>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</si>
  <si>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</si>
  <si>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</si>
  <si>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</si>
  <si>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</si>
  <si>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</si>
  <si>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</si>
  <si>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</si>
  <si>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</si>
  <si>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</si>
  <si>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</si>
  <si>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</si>
  <si>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</si>
  <si>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</si>
  <si>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</si>
  <si>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</si>
  <si>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</si>
  <si>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</si>
  <si>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</si>
  <si>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</si>
  <si>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</si>
  <si>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</si>
  <si>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</si>
  <si>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</si>
  <si>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</si>
  <si>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</si>
  <si>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</si>
  <si>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</si>
  <si>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</si>
  <si>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</si>
  <si>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</si>
  <si>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</si>
  <si>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</si>
  <si>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</si>
  <si>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</si>
  <si>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</si>
  <si>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</si>
  <si>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</si>
  <si>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</si>
  <si>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</si>
  <si>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</si>
  <si>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</si>
  <si>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</si>
  <si>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</si>
  <si>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</si>
  <si>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</si>
  <si>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</si>
  <si>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</si>
  <si>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</si>
  <si>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</si>
  <si>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</si>
  <si>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</si>
  <si>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</si>
  <si>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</si>
  <si>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</si>
  <si>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</si>
  <si>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</si>
  <si>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</si>
  <si>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</si>
  <si>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</si>
  <si>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</si>
  <si>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</si>
  <si>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</si>
  <si>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</si>
  <si>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</si>
  <si>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</si>
  <si>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</si>
  <si>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</si>
  <si>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</si>
  <si>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</si>
  <si>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</si>
  <si>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</si>
  <si>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</si>
  <si>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</si>
  <si>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</si>
  <si>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</si>
  <si>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</si>
  <si>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</si>
  <si>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</si>
  <si>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</si>
  <si>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</si>
  <si>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</si>
  <si>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</si>
  <si>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</si>
  <si>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</si>
  <si>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</si>
  <si>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</si>
  <si>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</si>
  <si>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</si>
  <si>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</si>
  <si>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</si>
  <si>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</si>
  <si>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</si>
  <si>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</si>
  <si>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</si>
  <si>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</si>
  <si>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</si>
  <si>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</si>
  <si>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</si>
  <si>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</si>
  <si>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</si>
  <si>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</si>
  <si>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</si>
  <si>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</si>
  <si>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</si>
  <si>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</si>
  <si>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</si>
  <si>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</si>
  <si>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</si>
  <si>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</si>
  <si>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</si>
  <si>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</si>
  <si>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</si>
  <si>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</si>
  <si>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</si>
  <si>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</si>
  <si>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</si>
  <si>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</si>
  <si>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</si>
  <si>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</si>
  <si>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</si>
  <si>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</si>
  <si>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</si>
  <si>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</si>
  <si>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</si>
  <si>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</si>
  <si>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</si>
  <si>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</si>
  <si>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</si>
  <si>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</si>
  <si>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</si>
  <si>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</si>
  <si>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</si>
  <si>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</si>
  <si>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</si>
  <si>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</si>
  <si>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</si>
  <si>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</si>
  <si>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</si>
  <si>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</si>
  <si>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</si>
  <si>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</si>
  <si>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</si>
  <si>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</si>
  <si>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</si>
  <si>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</si>
  <si>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</si>
  <si>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</si>
  <si>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</si>
  <si>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</si>
  <si>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</si>
  <si>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</si>
  <si>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</si>
  <si>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</si>
  <si>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</si>
  <si>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</si>
  <si>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</si>
  <si>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</si>
  <si>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</si>
  <si>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</si>
  <si>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</si>
  <si>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</si>
  <si>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</si>
  <si>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</si>
  <si>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</si>
  <si>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</si>
  <si>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</si>
  <si>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</si>
  <si>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</si>
  <si>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</si>
  <si>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</si>
  <si>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</si>
  <si>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</si>
  <si>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</si>
  <si>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</si>
  <si>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</si>
  <si>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</si>
  <si>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</si>
  <si>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</si>
  <si>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</si>
  <si>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</si>
  <si>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</si>
  <si>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</si>
  <si>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</si>
  <si>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</si>
  <si>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</si>
  <si>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</si>
  <si>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</si>
  <si>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</si>
  <si>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</si>
  <si>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</si>
  <si>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</si>
  <si>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</si>
  <si>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</si>
  <si>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</si>
  <si>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</si>
  <si>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</si>
  <si>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</si>
  <si>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</si>
  <si>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</si>
  <si>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</si>
  <si>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</si>
  <si>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</si>
  <si>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</si>
  <si>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</si>
  <si>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</si>
  <si>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</si>
  <si>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</si>
  <si>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</si>
  <si>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</si>
  <si>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</si>
  <si>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</si>
  <si>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</si>
  <si>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</si>
  <si>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</si>
  <si>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</si>
  <si>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</si>
  <si>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</si>
  <si>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</si>
  <si>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</si>
  <si>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</si>
  <si>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</si>
  <si>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</si>
  <si>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</si>
  <si>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</si>
  <si>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</si>
  <si>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</si>
  <si>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</si>
  <si>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</si>
  <si>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</si>
  <si>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</si>
  <si>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</si>
  <si>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</si>
  <si>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</si>
  <si>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</si>
  <si>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</si>
  <si>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</si>
  <si>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</si>
  <si>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</si>
  <si>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</si>
  <si>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</si>
  <si>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</si>
  <si>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</si>
  <si>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</si>
  <si>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</si>
  <si>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</si>
  <si>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</si>
  <si>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</si>
  <si>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</si>
  <si>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</si>
  <si>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</si>
  <si>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</si>
  <si>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</si>
  <si>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</si>
  <si>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</si>
  <si>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</si>
  <si>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</si>
  <si>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</si>
  <si>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</si>
  <si>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</si>
  <si>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</si>
  <si>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</si>
  <si>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</si>
  <si>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</si>
  <si>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</si>
  <si>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</si>
  <si>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</si>
  <si>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</si>
  <si>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</si>
  <si>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</si>
  <si>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</si>
  <si>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</si>
  <si>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</si>
  <si>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</si>
  <si>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</si>
  <si>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</si>
  <si>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</si>
  <si>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</si>
  <si>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</si>
  <si>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</si>
  <si>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</si>
  <si>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</si>
  <si>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</si>
  <si>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</si>
  <si>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</si>
  <si>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</si>
  <si>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</si>
  <si>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</si>
  <si>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</si>
  <si>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</si>
  <si>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</si>
  <si>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</si>
  <si>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</si>
  <si>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</si>
  <si>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</si>
  <si>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</si>
  <si>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</si>
  <si>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</si>
  <si>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</si>
  <si>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</si>
  <si>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</si>
  <si>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</si>
  <si>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</si>
  <si>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</si>
  <si>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</si>
  <si>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</si>
  <si>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</si>
  <si>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</si>
  <si>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</si>
  <si>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</si>
  <si>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</si>
  <si>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</si>
  <si>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</si>
  <si>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</si>
  <si>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</si>
  <si>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</si>
  <si>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</si>
  <si>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</si>
  <si>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</si>
  <si>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</si>
  <si>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</si>
  <si>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</si>
  <si>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</si>
  <si>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</si>
  <si>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</si>
  <si>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</si>
  <si>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</si>
  <si>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</si>
  <si>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</si>
  <si>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</si>
  <si>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</si>
  <si>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</si>
  <si>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</si>
  <si>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</si>
  <si>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</si>
  <si>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</si>
  <si>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</si>
  <si>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</si>
  <si>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</si>
  <si>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</si>
  <si>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</si>
  <si>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</si>
  <si>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</si>
  <si>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</si>
  <si>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</si>
  <si>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</si>
  <si>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</si>
  <si>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</si>
  <si>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</si>
  <si>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</si>
  <si>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</si>
  <si>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</si>
  <si>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</si>
  <si>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</si>
  <si>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</si>
  <si>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</si>
  <si>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</si>
  <si>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</si>
  <si>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</si>
  <si>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</si>
  <si>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</si>
  <si>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</si>
  <si>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</si>
  <si>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</si>
  <si>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</si>
  <si>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</si>
  <si>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</si>
  <si>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</si>
  <si>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</si>
  <si>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</si>
  <si>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</si>
  <si>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</si>
  <si>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</si>
  <si>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</si>
  <si>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</si>
  <si>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</si>
  <si>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</si>
  <si>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</si>
  <si>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</si>
  <si>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</si>
  <si>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</si>
  <si>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</si>
  <si>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</si>
  <si>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</si>
  <si>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</si>
  <si>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</si>
  <si>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</si>
  <si>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</si>
  <si>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</si>
  <si>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</si>
  <si>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</si>
  <si>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</si>
  <si>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</si>
  <si>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</si>
  <si>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</si>
  <si>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</si>
  <si>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</si>
  <si>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</si>
  <si>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</si>
  <si>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</si>
  <si>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</si>
  <si>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</si>
  <si>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</si>
  <si>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</si>
  <si>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</si>
  <si>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</si>
  <si>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</si>
  <si>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</si>
  <si>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</si>
  <si>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</si>
  <si>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</si>
  <si>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</si>
  <si>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</si>
  <si>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</si>
  <si>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</si>
  <si>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</si>
  <si>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</si>
  <si>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</si>
  <si>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</si>
  <si>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</si>
  <si>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</si>
  <si>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</si>
  <si>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</si>
  <si>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</si>
  <si>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</si>
  <si>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</si>
  <si>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</si>
  <si>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</si>
  <si>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</si>
  <si>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</si>
  <si>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</si>
  <si>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</si>
  <si>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</si>
  <si>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</si>
  <si>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</si>
  <si>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</si>
  <si>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</si>
  <si>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</si>
  <si>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</si>
  <si>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</si>
  <si>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</si>
  <si>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</si>
  <si>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</si>
  <si>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</si>
  <si>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</si>
  <si>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</si>
  <si>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</si>
  <si>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</si>
  <si>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</si>
  <si>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</si>
  <si>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</si>
  <si>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</si>
  <si>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</si>
  <si>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</si>
  <si>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</si>
  <si>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</si>
  <si>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</si>
  <si>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</si>
  <si>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</si>
  <si>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</si>
  <si>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</si>
  <si>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</si>
  <si>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</si>
  <si>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</si>
  <si>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</si>
  <si>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</si>
  <si>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</si>
  <si>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</si>
  <si>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</si>
  <si>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</si>
  <si>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</si>
  <si>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</si>
  <si>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</si>
  <si>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</si>
  <si>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</si>
  <si>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</si>
  <si>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</si>
  <si>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</si>
  <si>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</si>
  <si>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</si>
  <si>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</si>
  <si>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</si>
  <si>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</si>
  <si>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</si>
  <si>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</si>
  <si>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</si>
  <si>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</si>
  <si>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</si>
  <si>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</si>
  <si>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</si>
  <si>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</si>
  <si>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</si>
  <si>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</si>
  <si>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</si>
  <si>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</si>
  <si>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</si>
  <si>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</si>
  <si>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</si>
  <si>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</si>
  <si>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</si>
  <si>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</si>
  <si>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</si>
  <si>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</si>
  <si>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</si>
  <si>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</si>
  <si>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</si>
  <si>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</si>
  <si>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</si>
  <si>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</si>
  <si>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</si>
  <si>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</si>
  <si>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</si>
  <si>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</si>
  <si>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</si>
  <si>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</si>
  <si>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</si>
  <si>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</si>
  <si>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</si>
  <si>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</si>
  <si>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</si>
  <si>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</si>
  <si>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</si>
  <si>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</si>
  <si>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</si>
  <si>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</si>
  <si>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</si>
  <si>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</si>
  <si>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</si>
  <si>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</si>
  <si>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</si>
  <si>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</si>
  <si>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</si>
  <si>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</si>
  <si>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</si>
  <si>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</si>
  <si>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</si>
  <si>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</si>
  <si>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</si>
  <si>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</si>
  <si>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</si>
  <si>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</si>
  <si>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</si>
  <si>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</si>
  <si>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</si>
  <si>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</si>
  <si>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</si>
  <si>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</si>
  <si>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</si>
  <si>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</si>
  <si>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</si>
  <si>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</si>
  <si>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</si>
  <si>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</si>
  <si>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</si>
  <si>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</si>
  <si>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</si>
  <si>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</si>
  <si>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</si>
  <si>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</si>
  <si>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</si>
  <si>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</si>
  <si>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</si>
  <si>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</si>
  <si>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</si>
  <si>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</si>
  <si>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</si>
  <si>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</si>
  <si>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</si>
  <si>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</si>
  <si>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</si>
  <si>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</si>
  <si>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</si>
  <si>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</si>
  <si>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</si>
  <si>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</si>
  <si>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</si>
  <si>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</si>
  <si>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</si>
  <si>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</si>
  <si>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</si>
  <si>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</si>
  <si>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</si>
  <si>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</si>
  <si>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</si>
  <si>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</si>
  <si>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</si>
  <si>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</si>
  <si>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</si>
  <si>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</si>
  <si>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</si>
  <si>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</si>
  <si>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</si>
  <si>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</si>
  <si>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</si>
  <si>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</si>
  <si>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</si>
  <si>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</si>
  <si>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</si>
  <si>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</si>
  <si>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</si>
  <si>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</si>
  <si>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</si>
  <si>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</si>
  <si>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</si>
  <si>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</si>
  <si>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</si>
  <si>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</si>
  <si>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</si>
  <si>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</si>
  <si>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</si>
  <si>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</si>
  <si>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</si>
  <si>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</si>
  <si>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</si>
  <si>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</si>
  <si>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</si>
  <si>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</si>
  <si>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</si>
  <si>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</si>
  <si>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</si>
  <si>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</si>
  <si>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</si>
  <si>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</si>
  <si>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</si>
  <si>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</si>
  <si>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</si>
  <si>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</si>
  <si>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</si>
  <si>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</si>
  <si>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</si>
  <si>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</si>
  <si>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</si>
  <si>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</si>
  <si>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</si>
  <si>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</si>
  <si>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</si>
  <si>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</si>
  <si>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</si>
  <si>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</si>
  <si>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</si>
  <si>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</si>
  <si>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</si>
  <si>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</si>
  <si>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</si>
  <si>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</si>
  <si>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</si>
  <si>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</si>
  <si>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</si>
  <si>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</si>
  <si>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</si>
  <si>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</si>
  <si>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</si>
  <si>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</si>
  <si>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</si>
  <si>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</si>
  <si>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</si>
  <si>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</si>
  <si>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</si>
  <si>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</si>
  <si>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</si>
  <si>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</si>
  <si>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</si>
  <si>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</si>
  <si>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</si>
  <si>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</si>
  <si>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</si>
  <si>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</si>
  <si>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</si>
  <si>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</si>
  <si>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</si>
  <si>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</si>
  <si>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</si>
  <si>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</si>
  <si>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</si>
  <si>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</si>
  <si>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</si>
  <si>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</si>
  <si>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</si>
  <si>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</si>
  <si>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</si>
  <si>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</si>
  <si>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</si>
  <si>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</si>
  <si>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</si>
  <si>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</si>
  <si>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</si>
  <si>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</si>
  <si>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</si>
  <si>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</si>
  <si>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</si>
  <si>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</si>
  <si>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</si>
  <si>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</si>
  <si>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</si>
  <si>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</si>
  <si>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</si>
  <si>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</si>
  <si>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</si>
  <si>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</si>
  <si>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</si>
  <si>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</si>
  <si>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</si>
  <si>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</si>
  <si>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</si>
  <si>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</si>
  <si>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</si>
  <si>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</si>
  <si>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</si>
  <si>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</si>
  <si>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</si>
  <si>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</si>
  <si>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</si>
  <si>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</si>
  <si>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</si>
  <si>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</si>
  <si>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</si>
  <si>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</si>
  <si>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</si>
  <si>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</si>
  <si>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</si>
  <si>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</si>
  <si>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</si>
  <si>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</si>
  <si>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</si>
  <si>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</si>
  <si>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</si>
  <si>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</si>
  <si>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</si>
  <si>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</si>
  <si>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</si>
  <si>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</si>
  <si>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</si>
  <si>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</si>
  <si>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</si>
  <si>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</si>
  <si>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</si>
  <si>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</si>
  <si>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</si>
  <si>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</si>
  <si>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</si>
  <si>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</si>
  <si>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</si>
  <si>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</si>
  <si>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</si>
  <si>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</si>
  <si>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</si>
  <si>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</si>
  <si>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</si>
  <si>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</si>
  <si>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</si>
  <si>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</si>
  <si>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</si>
  <si>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</si>
  <si>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</si>
  <si>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</si>
  <si>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</si>
  <si>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</si>
  <si>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</si>
  <si>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</si>
  <si>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</si>
  <si>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</si>
  <si>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</si>
  <si>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</si>
  <si>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</si>
  <si>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</si>
  <si>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</si>
  <si>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</si>
  <si>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</si>
  <si>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</si>
  <si>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</si>
  <si>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</si>
  <si>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</si>
  <si>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</si>
  <si>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</si>
  <si>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</si>
  <si>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</si>
  <si>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</si>
  <si>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</si>
  <si>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</si>
  <si>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</si>
  <si>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</si>
  <si>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</si>
  <si>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</si>
  <si>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</si>
  <si>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</si>
  <si>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</si>
  <si>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</si>
  <si>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</si>
  <si>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</si>
  <si>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</si>
  <si>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</si>
  <si>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</si>
  <si>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</si>
  <si>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</si>
  <si>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</si>
  <si>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</si>
  <si>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</si>
  <si>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</si>
  <si>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</si>
  <si>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</si>
  <si>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</si>
  <si>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</si>
  <si>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</si>
  <si>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</si>
  <si>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</si>
  <si>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</si>
  <si>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</si>
  <si>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</si>
  <si>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</si>
  <si>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</si>
  <si>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</si>
  <si>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</si>
  <si>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</si>
  <si>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</si>
  <si>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</si>
  <si>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</si>
  <si>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</si>
  <si>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</si>
  <si>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</si>
  <si>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</si>
  <si>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</si>
  <si>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</si>
  <si>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</si>
  <si>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</si>
  <si>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</si>
  <si>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</si>
  <si>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</si>
  <si>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</si>
  <si>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</si>
  <si>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</si>
  <si>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</si>
  <si>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</si>
  <si>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</si>
  <si>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</si>
  <si>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</si>
  <si>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</si>
  <si>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</si>
  <si>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</si>
  <si>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</si>
  <si>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</si>
  <si>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</si>
  <si>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</si>
  <si>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</si>
  <si>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</si>
  <si>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</si>
  <si>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</si>
  <si>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</si>
  <si>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</si>
  <si>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</si>
  <si>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</si>
  <si>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</si>
  <si>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</si>
  <si>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</si>
  <si>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</si>
  <si>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</si>
  <si>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</si>
  <si>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</si>
  <si>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</si>
  <si>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</si>
  <si>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</si>
  <si>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</si>
  <si>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</si>
  <si>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</si>
  <si>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</si>
  <si>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</si>
  <si>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</si>
  <si>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</si>
  <si>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</si>
  <si>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</si>
  <si>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</si>
  <si>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</si>
  <si>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</si>
  <si>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</si>
  <si>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</si>
  <si>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</si>
  <si>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</si>
  <si>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</si>
  <si>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</si>
  <si>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</si>
  <si>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</si>
  <si>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</si>
  <si>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</si>
  <si>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</si>
  <si>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</si>
  <si>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</si>
  <si>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</si>
  <si>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</si>
  <si>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</si>
  <si>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</si>
  <si>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</si>
  <si>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</si>
  <si>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</si>
  <si>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</si>
  <si>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</si>
  <si>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</si>
  <si>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</si>
  <si>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</si>
  <si>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</si>
  <si>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</si>
  <si>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</si>
  <si>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</si>
  <si>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</si>
  <si>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</si>
  <si>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</si>
  <si>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</si>
  <si>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</si>
  <si>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</si>
  <si>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</si>
  <si>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</si>
  <si>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</si>
  <si>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</si>
  <si>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</si>
  <si>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</si>
  <si>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</si>
  <si>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</si>
  <si>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</si>
  <si>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</si>
  <si>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</si>
  <si>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</si>
  <si>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</si>
  <si>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</si>
  <si>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</si>
  <si>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</si>
  <si>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</si>
  <si>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</si>
  <si>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</si>
  <si>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</si>
  <si>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</si>
  <si>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</si>
  <si>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</si>
  <si>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</si>
  <si>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</si>
  <si>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</si>
  <si>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</si>
  <si>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</si>
  <si>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</si>
  <si>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</si>
  <si>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</si>
  <si>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</si>
  <si>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</si>
  <si>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</si>
  <si>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</si>
  <si>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</si>
  <si>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</si>
  <si>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</si>
  <si>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</si>
  <si>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</si>
  <si>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</si>
  <si>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</si>
  <si>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</si>
  <si>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</si>
  <si>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</si>
  <si>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</si>
  <si>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</si>
  <si>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</si>
  <si>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</si>
  <si>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</si>
  <si>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</si>
  <si>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</si>
  <si>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</si>
  <si>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</si>
  <si>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</si>
  <si>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</si>
  <si>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</si>
  <si>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</si>
  <si>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</si>
  <si>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</si>
  <si>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</si>
  <si>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</si>
  <si>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</si>
  <si>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</si>
  <si>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</si>
  <si>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</si>
  <si>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</si>
  <si>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</si>
  <si>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</si>
  <si>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</si>
  <si>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</si>
  <si>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</si>
  <si>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</si>
  <si>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</si>
  <si>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</si>
  <si>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</si>
  <si>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</si>
  <si>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</si>
  <si>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</si>
  <si>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</si>
  <si>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</si>
  <si>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</si>
  <si>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</si>
  <si>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</si>
  <si>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</si>
  <si>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</si>
  <si>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</si>
  <si>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</si>
  <si>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</si>
  <si>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</si>
  <si>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</si>
  <si>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</si>
  <si>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</si>
  <si>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</si>
  <si>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</si>
  <si>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</si>
  <si>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</si>
  <si>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</si>
  <si>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</si>
  <si>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</si>
  <si>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</si>
  <si>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</si>
  <si>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</si>
  <si>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</si>
  <si>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</si>
  <si>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</si>
  <si>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</si>
  <si>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</si>
  <si>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</si>
  <si>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</si>
  <si>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</si>
  <si>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</si>
  <si>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</si>
  <si>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</si>
  <si>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</si>
  <si>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</si>
  <si>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</si>
  <si>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</si>
  <si>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</si>
  <si>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</si>
  <si>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</si>
  <si>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</si>
  <si>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</si>
  <si>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</si>
  <si>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</si>
  <si>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</si>
  <si>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</si>
  <si>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</si>
  <si>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</si>
  <si>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</si>
  <si>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</si>
  <si>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</si>
  <si>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</si>
  <si>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</si>
  <si>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</si>
  <si>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</si>
  <si>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</si>
  <si>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</si>
  <si>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</si>
  <si>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</si>
  <si>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</si>
  <si>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</si>
  <si>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</si>
  <si>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</si>
  <si>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</si>
  <si>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</si>
  <si>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</si>
  <si>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</si>
  <si>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</si>
  <si>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</si>
  <si>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</si>
  <si>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</si>
  <si>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</si>
  <si>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</si>
  <si>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</si>
  <si>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</si>
  <si>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</si>
  <si>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</si>
  <si>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</si>
  <si>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</si>
  <si>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</si>
  <si>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</si>
  <si>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</si>
  <si>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</si>
  <si>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</si>
  <si>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</si>
  <si>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</si>
  <si>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</si>
  <si>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</si>
  <si>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</si>
  <si>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</si>
  <si>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</si>
  <si>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</si>
  <si>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</si>
  <si>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</si>
  <si>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</si>
  <si>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</si>
  <si>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</si>
  <si>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</si>
  <si>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</si>
  <si>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</si>
  <si>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</si>
  <si>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</si>
  <si>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</si>
  <si>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</si>
  <si>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</si>
  <si>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</si>
  <si>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</si>
  <si>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</si>
  <si>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</si>
  <si>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</si>
  <si>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</si>
  <si>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</si>
  <si>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</si>
  <si>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</si>
  <si>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</si>
  <si>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</si>
  <si>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</si>
  <si>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</si>
  <si>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</si>
  <si>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</si>
  <si>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</si>
  <si>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</si>
  <si>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</si>
  <si>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</si>
  <si>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</si>
  <si>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</si>
  <si>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</si>
  <si>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</si>
  <si>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</si>
  <si>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</si>
  <si>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</si>
  <si>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</si>
  <si>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</si>
  <si>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</si>
  <si>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</si>
  <si>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</si>
  <si>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</si>
  <si>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</si>
  <si>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</si>
  <si>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</si>
  <si>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</si>
  <si>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</si>
  <si>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</si>
  <si>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</si>
  <si>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</si>
  <si>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</si>
  <si>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</si>
  <si>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</si>
  <si>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</si>
  <si>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</si>
  <si>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</si>
  <si>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</si>
  <si>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</si>
  <si>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</si>
  <si>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</si>
  <si>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</si>
  <si>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</si>
  <si>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</si>
  <si>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</si>
  <si>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</si>
  <si>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</si>
  <si>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</si>
  <si>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</si>
  <si>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</si>
  <si>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</si>
  <si>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</si>
  <si>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</si>
  <si>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</si>
  <si>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</si>
  <si>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</si>
  <si>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</si>
  <si>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</si>
  <si>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</si>
  <si>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</si>
  <si>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</si>
  <si>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</si>
  <si>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</si>
  <si>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</si>
  <si>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</si>
  <si>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</si>
  <si>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</si>
  <si>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</si>
  <si>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</si>
  <si>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</si>
  <si>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</si>
  <si>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</si>
  <si>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</si>
  <si>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</si>
  <si>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</si>
  <si>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</si>
  <si>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</si>
  <si>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</si>
  <si>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</si>
  <si>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</si>
  <si>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</si>
  <si>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</si>
  <si>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</si>
  <si>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</si>
  <si>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</si>
  <si>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</si>
  <si>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</si>
  <si>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</si>
  <si>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</si>
  <si>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</si>
  <si>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</si>
  <si>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</si>
  <si>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</si>
  <si>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</si>
  <si>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</si>
  <si>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</si>
  <si>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</si>
  <si>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</si>
  <si>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</si>
  <si>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</si>
  <si>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</si>
  <si>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</si>
  <si>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</si>
  <si>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</si>
  <si>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</si>
  <si>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</si>
  <si>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</si>
  <si>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</si>
  <si>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</si>
  <si>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</si>
  <si>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</si>
  <si>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</si>
  <si>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</si>
  <si>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</si>
  <si>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</si>
  <si>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</si>
  <si>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</si>
  <si>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</si>
  <si>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</si>
  <si>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</si>
  <si>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</si>
  <si>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</si>
  <si>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</si>
  <si>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</si>
  <si>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</si>
  <si>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</si>
  <si>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</si>
  <si>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</si>
  <si>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</si>
  <si>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</si>
  <si>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</si>
  <si>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</si>
  <si>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</si>
  <si>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</si>
  <si>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</si>
  <si>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</si>
  <si>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</si>
  <si>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</si>
  <si>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</si>
  <si>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</si>
  <si>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</si>
  <si>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</si>
  <si>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</si>
  <si>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</si>
  <si>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</si>
  <si>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</si>
  <si>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</si>
  <si>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</si>
  <si>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</si>
  <si>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</si>
  <si>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</si>
  <si>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</si>
  <si>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</si>
  <si>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</si>
  <si>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</si>
  <si>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</si>
  <si>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</si>
  <si>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</si>
  <si>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</si>
  <si>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</si>
  <si>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</si>
  <si>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</si>
  <si>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</si>
  <si>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</si>
  <si>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</si>
  <si>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</si>
  <si>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</si>
  <si>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</si>
  <si>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</si>
  <si>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</si>
  <si>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</si>
  <si>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</si>
  <si>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</si>
  <si>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</si>
  <si>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</si>
  <si>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</si>
  <si>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</si>
  <si>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</si>
  <si>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</si>
  <si>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</si>
  <si>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</si>
  <si>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</si>
  <si>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</si>
  <si>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</si>
  <si>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</si>
  <si>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</si>
  <si>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</si>
  <si>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</si>
  <si>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</si>
  <si>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</si>
  <si>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</si>
  <si>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</si>
  <si>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</si>
  <si>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</si>
  <si>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</si>
  <si>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</si>
  <si>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</si>
  <si>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</si>
  <si>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</si>
  <si>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</si>
  <si>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</si>
  <si>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</si>
  <si>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</si>
  <si>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</si>
  <si>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</si>
  <si>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</si>
  <si>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</si>
  <si>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</si>
  <si>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</si>
  <si>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</si>
  <si>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</si>
  <si>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</si>
  <si>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</si>
  <si>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</si>
  <si>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</si>
  <si>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</si>
  <si>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</si>
  <si>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</si>
  <si>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</si>
  <si>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</si>
  <si>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</si>
  <si>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</si>
  <si>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</si>
  <si>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</si>
  <si>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</si>
  <si>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</si>
  <si>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</si>
  <si>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</si>
  <si>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</si>
  <si>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</si>
  <si>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</si>
  <si>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</si>
  <si>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</si>
  <si>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</si>
  <si>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</si>
  <si>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</si>
  <si>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</si>
  <si>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</si>
  <si>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</si>
  <si>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</si>
  <si>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</si>
  <si>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</si>
  <si>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</si>
  <si>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</si>
  <si>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</si>
  <si>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</si>
  <si>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</si>
  <si>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</si>
  <si>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</si>
  <si>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</si>
  <si>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</si>
  <si>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</si>
  <si>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</si>
  <si>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</si>
  <si>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</si>
  <si>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</si>
  <si>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</si>
  <si>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</si>
  <si>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</si>
  <si>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</si>
  <si>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</si>
  <si>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</si>
  <si>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</si>
  <si>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</si>
  <si>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</si>
  <si>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</si>
  <si>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</si>
  <si>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</si>
  <si>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</si>
  <si>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</si>
  <si>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</si>
  <si>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</si>
  <si>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</si>
  <si>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</si>
  <si>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</si>
  <si>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</si>
  <si>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</si>
  <si>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</si>
  <si>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</si>
  <si>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</si>
  <si>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</si>
  <si>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</si>
  <si>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</si>
  <si>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</si>
  <si>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</si>
  <si>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</si>
  <si>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</si>
  <si>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</si>
  <si>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</si>
  <si>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슈바니 기준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</si>
  <si>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</si>
  <si>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</si>
  <si>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</si>
  <si>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</si>
  <si>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</si>
  <si>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</si>
  <si>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</si>
  <si>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</si>
  <si>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</si>
  <si>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</si>
  <si>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</si>
  <si>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</si>
  <si>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</si>
  <si>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</si>
  <si>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</si>
  <si>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</si>
  <si>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</si>
  <si>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</si>
  <si>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</si>
  <si>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</si>
  <si>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</si>
  <si>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</si>
  <si>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</si>
  <si>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</si>
  <si>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</si>
  <si>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</si>
  <si>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</si>
  <si>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</si>
  <si>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</si>
  <si>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</si>
  <si>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</si>
  <si>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</si>
  <si>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</si>
  <si>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</si>
  <si>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</si>
  <si>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</si>
  <si>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</si>
  <si>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</si>
  <si>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</si>
  <si>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</si>
  <si>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</si>
  <si>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</si>
  <si>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</si>
  <si>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</si>
  <si>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</si>
  <si>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</si>
  <si>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</si>
  <si>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</si>
  <si>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</si>
  <si>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</si>
  <si>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</si>
  <si>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</si>
  <si>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</si>
  <si>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</si>
  <si>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</si>
  <si>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</si>
  <si>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</si>
  <si>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</si>
  <si>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</si>
  <si>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</si>
  <si>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</si>
  <si>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</si>
  <si>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</si>
  <si>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</si>
  <si>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</si>
  <si>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</si>
  <si>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</si>
  <si>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</si>
  <si>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</si>
  <si>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</si>
  <si>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</si>
  <si>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</si>
  <si>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</si>
  <si>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</si>
  <si>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</si>
  <si>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</si>
  <si>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</si>
  <si>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</si>
  <si>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</si>
  <si>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</si>
  <si>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</si>
  <si>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</si>
  <si>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</si>
  <si>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</si>
  <si>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</si>
  <si>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</si>
  <si>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</si>
  <si>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</si>
  <si>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</si>
  <si>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</si>
  <si>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</si>
  <si>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</si>
  <si>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</si>
  <si>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</si>
  <si>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</si>
  <si>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</si>
  <si>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</si>
  <si>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</si>
  <si>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</si>
  <si>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</si>
  <si>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</si>
  <si>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</si>
  <si>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</si>
  <si>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</si>
  <si>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</si>
  <si>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</si>
  <si>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</si>
  <si>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</si>
  <si>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</si>
  <si>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</si>
  <si>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</si>
  <si>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</si>
  <si>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</si>
  <si>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</si>
  <si>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</si>
  <si>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</si>
  <si>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</si>
  <si>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</si>
  <si>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</si>
  <si>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</si>
  <si>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</si>
  <si>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</si>
  <si>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</si>
  <si>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</si>
  <si>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</si>
  <si>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</si>
  <si>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</si>
  <si>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</si>
  <si>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</si>
  <si>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</si>
  <si>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</si>
  <si>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</si>
  <si>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</si>
  <si>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</si>
  <si>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</si>
  <si>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</si>
  <si>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</si>
  <si>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</si>
  <si>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</si>
  <si>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</si>
  <si>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</si>
  <si>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</si>
  <si>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</si>
  <si>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</si>
  <si>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</si>
  <si>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</si>
  <si>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</si>
  <si>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</si>
  <si>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</si>
  <si>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</si>
  <si>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</si>
  <si>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</si>
  <si>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</si>
  <si>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</si>
  <si>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</si>
  <si>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</si>
  <si>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</si>
  <si>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</si>
  <si>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</si>
  <si>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</si>
  <si>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</si>
  <si>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</si>
  <si>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</si>
  <si>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</si>
  <si>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</si>
  <si>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</si>
  <si>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</si>
  <si>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</si>
  <si>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</si>
  <si>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</si>
  <si>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</si>
  <si>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</si>
  <si>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</si>
  <si>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</si>
  <si>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</si>
  <si>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</si>
  <si>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</si>
  <si>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</si>
  <si>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</si>
  <si>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</si>
  <si>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</si>
  <si>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</si>
  <si>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</si>
  <si>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</si>
  <si>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</si>
  <si>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</si>
  <si>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</si>
  <si>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</si>
  <si>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</si>
  <si>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</si>
  <si>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</si>
  <si>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</si>
  <si>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</si>
  <si>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</si>
  <si>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</si>
  <si>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</si>
  <si>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</si>
  <si>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</si>
  <si>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</si>
  <si>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</si>
  <si>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</si>
  <si>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</si>
  <si>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</si>
  <si>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</si>
  <si>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</si>
  <si>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</si>
  <si>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</si>
  <si>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</si>
  <si>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</si>
  <si>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</si>
  <si>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</si>
  <si>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</si>
  <si>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</si>
  <si>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</si>
  <si>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</si>
  <si>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</si>
  <si>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</si>
  <si>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</si>
  <si>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</si>
  <si>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</si>
  <si>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</si>
  <si>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</si>
  <si>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</si>
  <si>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</si>
  <si>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</si>
  <si>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</si>
  <si>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</si>
  <si>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</si>
  <si>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</si>
  <si>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</si>
  <si>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</si>
  <si>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</si>
  <si>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</si>
  <si>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</si>
  <si>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</si>
  <si>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</si>
  <si>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</si>
  <si>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</si>
  <si>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</si>
  <si>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</si>
  <si>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</si>
  <si>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</si>
  <si>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</si>
  <si>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</si>
  <si>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</si>
  <si>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</si>
  <si>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</si>
  <si>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</si>
  <si>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</si>
  <si>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</si>
  <si>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</si>
  <si>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</si>
  <si>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</si>
  <si>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</si>
  <si>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</si>
  <si>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</si>
  <si>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</si>
  <si>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</si>
  <si>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</si>
  <si>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</si>
  <si>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</si>
  <si>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</si>
  <si>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</si>
  <si>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</si>
  <si>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</si>
  <si>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</si>
  <si>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</si>
  <si>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</si>
  <si>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</si>
  <si>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</si>
  <si>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</si>
  <si>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</si>
  <si>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</si>
  <si>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</si>
  <si>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</si>
  <si>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</si>
  <si>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</si>
  <si>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</si>
  <si>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</si>
  <si>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</si>
  <si>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</si>
  <si>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</si>
  <si>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</si>
  <si>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</si>
  <si>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</si>
  <si>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</si>
  <si>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</si>
  <si>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</si>
  <si>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</si>
  <si>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</si>
  <si>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</si>
  <si>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</si>
  <si>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</si>
  <si>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</si>
  <si>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</si>
  <si>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</si>
  <si>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</si>
  <si>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</si>
  <si>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</si>
  <si>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</si>
  <si>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</si>
  <si>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</si>
  <si>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</si>
  <si>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</si>
  <si>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</si>
  <si>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</si>
  <si>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</si>
  <si>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</si>
  <si>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</si>
  <si>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</si>
  <si>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</si>
  <si>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</si>
  <si>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</si>
  <si>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</si>
  <si>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</si>
  <si>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</si>
  <si>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</si>
  <si>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</si>
  <si>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</si>
  <si>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</si>
  <si>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</si>
  <si>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</si>
  <si>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</si>
  <si>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</si>
  <si>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</si>
  <si>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</si>
  <si>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</si>
  <si>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</si>
  <si>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</si>
  <si>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</si>
  <si>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</si>
  <si>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</si>
  <si>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</si>
  <si>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</si>
  <si>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</si>
  <si>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</si>
  <si>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</si>
  <si>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</si>
  <si>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</si>
  <si>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</si>
  <si>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</si>
  <si>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</si>
  <si>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</si>
  <si>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</si>
  <si>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</si>
  <si>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</si>
  <si>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</si>
  <si>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</si>
  <si>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</si>
  <si>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</si>
  <si>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</si>
  <si>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</si>
  <si>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</si>
  <si>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</si>
  <si>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</si>
  <si>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</si>
  <si>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</si>
  <si>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</si>
  <si>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</si>
  <si>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</si>
  <si>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</si>
  <si>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</si>
  <si>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</si>
  <si>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</si>
  <si>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</si>
  <si>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</si>
  <si>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</si>
  <si>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</si>
  <si>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</si>
  <si>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</si>
  <si>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</si>
  <si>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</si>
  <si>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</si>
  <si>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</si>
  <si>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</si>
  <si>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</si>
  <si>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</si>
  <si>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</si>
  <si>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</si>
  <si>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</si>
  <si>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</si>
  <si>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</si>
  <si>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</si>
  <si>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</si>
  <si>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</si>
  <si>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</si>
  <si>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</si>
  <si>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</si>
  <si>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</si>
  <si>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</si>
  <si>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</si>
  <si>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</si>
  <si>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</si>
  <si>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</si>
  <si>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</si>
  <si>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</si>
  <si>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</si>
  <si>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</si>
  <si>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</si>
  <si>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</si>
  <si>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</si>
  <si>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</si>
  <si>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</si>
  <si>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</si>
  <si>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</si>
  <si>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</si>
  <si>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</si>
  <si>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</si>
  <si>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</si>
  <si>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</si>
  <si>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</si>
  <si>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</si>
  <si>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</si>
  <si>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</si>
  <si>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</si>
  <si>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</si>
  <si>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</si>
  <si>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</si>
  <si>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</si>
  <si>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</si>
  <si>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</si>
  <si>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</si>
  <si>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</si>
  <si>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</si>
  <si>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</si>
  <si>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</si>
  <si>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</si>
  <si>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</si>
  <si>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</si>
  <si>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</si>
  <si>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</si>
  <si>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</si>
  <si>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</si>
  <si>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</si>
  <si>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</si>
  <si>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</si>
  <si>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</si>
  <si>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</si>
  <si>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</si>
  <si>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</si>
  <si>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</si>
  <si>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</si>
  <si>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</si>
  <si>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</si>
  <si>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</si>
  <si>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</si>
  <si>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</si>
  <si>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</si>
  <si>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</si>
  <si>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</si>
  <si>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</si>
  <si>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</si>
  <si>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</si>
  <si>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</si>
  <si>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</si>
  <si>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</si>
  <si>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</si>
  <si>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</si>
  <si>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</si>
  <si>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</si>
  <si>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</si>
  <si>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</si>
  <si>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</si>
  <si>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</si>
  <si>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</si>
  <si>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</si>
  <si>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</si>
  <si>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</si>
  <si>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</si>
  <si>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</si>
  <si>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</si>
  <si>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</si>
  <si>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</si>
  <si>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</si>
  <si>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</si>
  <si>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</si>
  <si>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</si>
  <si>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</si>
  <si>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</si>
  <si>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</si>
  <si>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</si>
  <si>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</si>
  <si>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</si>
  <si>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</si>
  <si>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</si>
  <si>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</si>
  <si>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</si>
  <si>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</si>
  <si>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</si>
  <si>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</si>
  <si>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</si>
  <si>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</si>
  <si>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</si>
  <si>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</si>
  <si>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</si>
  <si>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</si>
  <si>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</si>
  <si>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</si>
  <si>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</si>
  <si>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</si>
  <si>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</si>
  <si>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</si>
  <si>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</si>
  <si>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</si>
  <si>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</si>
  <si>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</si>
  <si>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</si>
  <si>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</si>
  <si>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</si>
  <si>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</si>
  <si>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</si>
  <si>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</si>
  <si>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</si>
  <si>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</si>
  <si>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</si>
  <si>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</si>
  <si>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</si>
  <si>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</si>
  <si>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</si>
  <si>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</si>
  <si>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</si>
  <si>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</si>
  <si>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</si>
  <si>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</si>
  <si>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</si>
  <si>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</si>
  <si>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</si>
  <si>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</si>
  <si>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</si>
  <si>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</si>
  <si>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</si>
  <si>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</si>
  <si>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</si>
  <si>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</si>
  <si>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</si>
  <si>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</si>
  <si>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</si>
  <si>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</si>
  <si>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</si>
  <si>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</si>
  <si>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</si>
  <si>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</si>
  <si>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</si>
  <si>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</si>
  <si>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</si>
  <si>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</si>
  <si>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</si>
  <si>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</si>
  <si>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</si>
  <si>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</si>
  <si>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</si>
  <si>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</si>
  <si>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</si>
  <si>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</si>
  <si>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</si>
  <si>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</si>
  <si>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</si>
  <si>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</si>
  <si>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</si>
  <si>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</si>
  <si>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</si>
  <si>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</si>
  <si>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</si>
  <si>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</si>
  <si>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</si>
  <si>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</si>
  <si>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</si>
  <si>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</si>
  <si>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</si>
  <si>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</si>
  <si>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</si>
  <si>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</si>
  <si>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</si>
  <si>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</si>
  <si>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</si>
  <si>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</si>
  <si>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</si>
  <si>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</si>
  <si>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</si>
  <si>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</si>
  <si>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</si>
  <si>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</si>
  <si>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</si>
  <si>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</si>
  <si>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</si>
  <si>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</si>
  <si>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</si>
  <si>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</si>
  <si>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</si>
  <si>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</si>
  <si>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</si>
  <si>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</si>
  <si>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</si>
  <si>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</si>
  <si>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</si>
  <si>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</si>
  <si>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</si>
  <si>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</si>
  <si>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</si>
  <si>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</si>
  <si>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</si>
  <si>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</si>
  <si>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</si>
  <si>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</si>
  <si>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</si>
  <si>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</si>
  <si>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</si>
  <si>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</si>
  <si>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</si>
  <si>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</si>
  <si>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</si>
  <si>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</si>
  <si>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</si>
  <si>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</si>
  <si>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</si>
  <si>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</si>
  <si>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</si>
  <si>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</si>
  <si>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</si>
  <si>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</si>
  <si>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</si>
  <si>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</si>
  <si>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</si>
  <si>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</si>
  <si>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</si>
  <si>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</si>
  <si>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</si>
  <si>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</si>
  <si>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</si>
  <si>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</si>
  <si>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</si>
  <si>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</si>
  <si>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</si>
  <si>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</si>
  <si>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</si>
  <si>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</si>
  <si>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</si>
  <si>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</si>
  <si>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</si>
  <si>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</si>
  <si>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</si>
  <si>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</si>
  <si>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</si>
  <si>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</si>
  <si>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</si>
  <si>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</si>
  <si>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</si>
  <si>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</si>
  <si>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</si>
  <si>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</si>
  <si>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</si>
  <si>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</si>
  <si>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</si>
  <si>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</si>
  <si>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</si>
  <si>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</si>
  <si>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</si>
  <si>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</si>
  <si>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</si>
  <si>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</si>
  <si>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</si>
  <si>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</si>
  <si>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</si>
  <si>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</si>
  <si>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</si>
  <si>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</si>
  <si>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</si>
  <si>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</si>
  <si>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</si>
  <si>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</si>
  <si>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</si>
  <si>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</si>
  <si>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</si>
  <si>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</si>
  <si>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</si>
  <si>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</si>
  <si>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</si>
  <si>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</si>
  <si>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</si>
  <si>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</si>
  <si>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</si>
  <si>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</si>
  <si>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</si>
  <si>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</si>
  <si>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</si>
  <si>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</si>
  <si>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</si>
  <si>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</si>
  <si>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</si>
  <si>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</si>
  <si>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</si>
  <si>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</si>
  <si>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</si>
  <si>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</si>
  <si>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</si>
  <si>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</si>
  <si>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</si>
  <si>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</si>
  <si>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</si>
  <si>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</si>
  <si>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</si>
  <si>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</si>
  <si>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</si>
  <si>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</si>
  <si>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</si>
  <si>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</si>
  <si>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</si>
  <si>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</si>
  <si>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</si>
  <si>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</si>
  <si>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</si>
  <si>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</si>
  <si>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</si>
  <si>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</si>
  <si>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</si>
  <si>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</si>
  <si>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</si>
  <si>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</si>
  <si>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</si>
  <si>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</si>
  <si>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</si>
  <si>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</si>
  <si>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</si>
  <si>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</si>
  <si>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</si>
  <si>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</si>
  <si>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</si>
  <si>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</si>
  <si>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</si>
  <si>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</si>
  <si>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</si>
  <si>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</si>
  <si>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</si>
  <si>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</si>
  <si>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</si>
  <si>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</si>
  <si>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</si>
  <si>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</si>
  <si>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</si>
  <si>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</si>
  <si>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</si>
  <si>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</si>
  <si>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</si>
  <si>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</si>
  <si>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</si>
  <si>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</si>
  <si>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</si>
  <si>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</si>
  <si>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</si>
  <si>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</si>
  <si>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</si>
  <si>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</si>
  <si>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</si>
  <si>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</si>
  <si>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</si>
  <si>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</si>
  <si>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</si>
  <si>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</si>
  <si>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</si>
  <si>
    <t>총 필요 연구석</t>
    <phoneticPr fontId="1" type="noConversion"/>
  </si>
  <si>
    <t>300%가속(분)</t>
    <phoneticPr fontId="1" type="noConversion"/>
  </si>
  <si>
    <t>300%가속(시)</t>
    <phoneticPr fontId="1" type="noConversion"/>
  </si>
  <si>
    <t>고대 (개수)</t>
    <phoneticPr fontId="1" type="noConversion"/>
  </si>
  <si>
    <t>중세 (개수)</t>
    <phoneticPr fontId="1" type="noConversion"/>
  </si>
  <si>
    <t>근세(개수)</t>
    <phoneticPr fontId="1" type="noConversion"/>
  </si>
  <si>
    <t>근대(개수)</t>
    <phoneticPr fontId="1" type="noConversion"/>
  </si>
  <si>
    <t>능력 수치</t>
    <phoneticPr fontId="1" type="noConversion"/>
  </si>
  <si>
    <t>수치 합</t>
    <phoneticPr fontId="1" type="noConversion"/>
  </si>
  <si>
    <t>70/100/130/170/200</t>
    <phoneticPr fontId="1" type="noConversion"/>
  </si>
  <si>
    <t>10/20/100/150</t>
    <phoneticPr fontId="1" type="noConversion"/>
  </si>
  <si>
    <t>10/20/100/50/150</t>
    <phoneticPr fontId="1" type="noConversion"/>
  </si>
  <si>
    <t>70/150/200/300</t>
    <phoneticPr fontId="1" type="noConversion"/>
  </si>
  <si>
    <t>50/100/60</t>
    <phoneticPr fontId="1" type="noConversion"/>
  </si>
  <si>
    <t>200/250</t>
    <phoneticPr fontId="1" type="noConversion"/>
  </si>
  <si>
    <t>50/60</t>
    <phoneticPr fontId="1" type="noConversion"/>
  </si>
  <si>
    <t>100/150</t>
    <phoneticPr fontId="1" type="noConversion"/>
  </si>
  <si>
    <t>10/30/25</t>
    <phoneticPr fontId="1" type="noConversion"/>
  </si>
  <si>
    <t>20/50/80</t>
    <phoneticPr fontId="1" type="noConversion"/>
  </si>
  <si>
    <t>15/25/50/50</t>
    <phoneticPr fontId="1" type="noConversion"/>
  </si>
  <si>
    <t>30/60/90/120</t>
    <phoneticPr fontId="1" type="noConversion"/>
  </si>
  <si>
    <t>25/100/100</t>
    <phoneticPr fontId="1" type="noConversion"/>
  </si>
  <si>
    <t>10/20/10/20</t>
    <phoneticPr fontId="1" type="noConversion"/>
  </si>
  <si>
    <t>20/20/20</t>
    <phoneticPr fontId="1" type="noConversion"/>
  </si>
  <si>
    <t>15/25</t>
    <phoneticPr fontId="1" type="noConversion"/>
  </si>
  <si>
    <t>100/100</t>
    <phoneticPr fontId="1" type="noConversion"/>
  </si>
  <si>
    <t>100/100/100/100/100</t>
    <phoneticPr fontId="1" type="noConversion"/>
  </si>
  <si>
    <t>100/100/100/200</t>
    <phoneticPr fontId="1" type="noConversion"/>
  </si>
  <si>
    <t>10/15/20</t>
    <phoneticPr fontId="1" type="noConversion"/>
  </si>
  <si>
    <t>20/30/50</t>
    <phoneticPr fontId="1" type="noConversion"/>
  </si>
  <si>
    <t>10/10</t>
    <phoneticPr fontId="1" type="noConversion"/>
  </si>
  <si>
    <t>5/5</t>
    <phoneticPr fontId="1" type="noConversion"/>
  </si>
  <si>
    <t>보스전 시간 증가</t>
    <phoneticPr fontId="1" type="noConversion"/>
  </si>
  <si>
    <t>총 수치 합</t>
    <phoneticPr fontId="1" type="noConversion"/>
  </si>
  <si>
    <t>현대(개수)</t>
    <phoneticPr fontId="1" type="noConversion"/>
  </si>
  <si>
    <t>500/2000</t>
    <phoneticPr fontId="1" type="noConversion"/>
  </si>
  <si>
    <t>300/800/2100</t>
    <phoneticPr fontId="1" type="noConversion"/>
  </si>
  <si>
    <t>200/600/1700</t>
    <phoneticPr fontId="1" type="noConversion"/>
  </si>
  <si>
    <t>500/1000</t>
    <phoneticPr fontId="1" type="noConversion"/>
  </si>
  <si>
    <t>300/700</t>
    <phoneticPr fontId="1" type="noConversion"/>
  </si>
  <si>
    <t>500/1500</t>
    <phoneticPr fontId="1" type="noConversion"/>
  </si>
  <si>
    <t>50/200</t>
    <phoneticPr fontId="1" type="noConversion"/>
  </si>
  <si>
    <t>20/80</t>
    <phoneticPr fontId="1" type="noConversion"/>
  </si>
  <si>
    <t>10/15</t>
    <phoneticPr fontId="1" type="noConversion"/>
  </si>
  <si>
    <t>200/500/1300</t>
  </si>
  <si>
    <t>100/150/200/250/300/1000</t>
  </si>
  <si>
    <t>5/10/10</t>
    <phoneticPr fontId="1" type="noConversion"/>
  </si>
  <si>
    <t>5/5/10</t>
    <phoneticPr fontId="1" type="noConversion"/>
  </si>
  <si>
    <t>2000/4000</t>
    <phoneticPr fontId="1" type="noConversion"/>
  </si>
  <si>
    <t>3000/5000</t>
    <phoneticPr fontId="1" type="noConversion"/>
  </si>
  <si>
    <t>1000/2000/3000</t>
    <phoneticPr fontId="1" type="noConversion"/>
  </si>
  <si>
    <t>1000/3000/4000</t>
    <phoneticPr fontId="1" type="noConversion"/>
  </si>
  <si>
    <t>10/20/45/65/100/160</t>
    <phoneticPr fontId="1" type="noConversion"/>
  </si>
  <si>
    <t>20/50/60/170</t>
    <phoneticPr fontId="1" type="noConversion"/>
  </si>
  <si>
    <t>100/110/130/160/200/240/260</t>
    <phoneticPr fontId="1" type="noConversion"/>
  </si>
  <si>
    <t>100/120/160/220/400</t>
    <phoneticPr fontId="1" type="noConversion"/>
  </si>
  <si>
    <t>500/800/1200</t>
    <phoneticPr fontId="1" type="noConversion"/>
  </si>
  <si>
    <t>100/250/400</t>
    <phoneticPr fontId="1" type="noConversion"/>
  </si>
  <si>
    <t>20/30/100</t>
    <phoneticPr fontId="1" type="noConversion"/>
  </si>
  <si>
    <t>100/200/300/400/500/1000/1500</t>
    <phoneticPr fontId="1" type="noConversion"/>
  </si>
  <si>
    <t>제공 스탯</t>
  </si>
  <si>
    <t>제공 스탯 정보</t>
  </si>
  <si>
    <t>1회 연구</t>
  </si>
  <si>
    <t>2회 연구</t>
  </si>
  <si>
    <t>3회 연구</t>
  </si>
  <si>
    <t>4회 연구</t>
  </si>
  <si>
    <t>5회 연구</t>
  </si>
  <si>
    <t>6회 연구</t>
  </si>
  <si>
    <t>7회 연구</t>
  </si>
  <si>
    <t>8회 연구</t>
  </si>
  <si>
    <t>9회 연구</t>
  </si>
  <si>
    <t>10회 연구</t>
  </si>
  <si>
    <t>연구시간1</t>
  </si>
  <si>
    <t>연구시간2</t>
  </si>
  <si>
    <t>연구시간3</t>
  </si>
  <si>
    <t>연구시간4</t>
  </si>
  <si>
    <t>연구시간5</t>
  </si>
  <si>
    <t>연구시간6</t>
  </si>
  <si>
    <t>연구시간7</t>
  </si>
  <si>
    <t>연구시간8</t>
  </si>
  <si>
    <t>연구시간9</t>
  </si>
  <si>
    <t>연구시간10</t>
  </si>
  <si>
    <t>0d 00:08:00</t>
  </si>
  <si>
    <t>0d 00:20:12</t>
  </si>
  <si>
    <t>0d 00:30:18</t>
  </si>
  <si>
    <t>0d 00:45:28</t>
  </si>
  <si>
    <t>0d 01:15:47</t>
  </si>
  <si>
    <t>0d 01:53:41</t>
  </si>
  <si>
    <t>0d 02:50:31</t>
  </si>
  <si>
    <t>0d 16:40:00</t>
  </si>
  <si>
    <t>0d 02:31:36</t>
  </si>
  <si>
    <t>0d 03:47:27</t>
  </si>
  <si>
    <t>0d 05:41:13</t>
  </si>
  <si>
    <t>0d 08:31:52</t>
  </si>
  <si>
    <t>0d 12:47:49</t>
  </si>
  <si>
    <t>0d 06:19:01</t>
  </si>
  <si>
    <t>0d 09:28:38</t>
  </si>
  <si>
    <t>0d 14:13:04</t>
  </si>
  <si>
    <t>0d 21:19:42</t>
  </si>
  <si>
    <t>1d 07:59:33</t>
  </si>
  <si>
    <t>1d 22:40:00</t>
  </si>
  <si>
    <t>2d 18:40:00</t>
  </si>
  <si>
    <t>1d 06:19:20</t>
  </si>
  <si>
    <t>1d 21:29:29</t>
  </si>
  <si>
    <t>2d 20:14:43</t>
  </si>
  <si>
    <t>4d 06:22:34</t>
  </si>
  <si>
    <t>6d 09:33:51</t>
  </si>
  <si>
    <t>0d 05:52:49</t>
  </si>
  <si>
    <t>0d 08:48:50</t>
  </si>
  <si>
    <t>0d 13:13:39</t>
  </si>
  <si>
    <t>0d 19:51:17</t>
  </si>
  <si>
    <t>1d 05:46:32</t>
  </si>
  <si>
    <t>1d 20:40:12</t>
  </si>
  <si>
    <t>2d 19:00:19</t>
  </si>
  <si>
    <t>4d 04:30:52</t>
  </si>
  <si>
    <t>6d 06:46:19</t>
  </si>
  <si>
    <t>9d 10:09:05</t>
  </si>
  <si>
    <t>5d 13:20:00</t>
  </si>
  <si>
    <t>2d 04:37:40</t>
  </si>
  <si>
    <t>3d 06:56:55</t>
  </si>
  <si>
    <t>4d 22:25:23</t>
  </si>
  <si>
    <t>6d 22:40:00</t>
  </si>
  <si>
    <t>0d 07:03:23</t>
  </si>
  <si>
    <t>0d 10:34:36</t>
  </si>
  <si>
    <t>0d 15:52:23</t>
  </si>
  <si>
    <t>0d 23:49:33</t>
  </si>
  <si>
    <t>1d 11:43:51</t>
  </si>
  <si>
    <t>2d 05:36:15</t>
  </si>
  <si>
    <t>3d 08:24:23</t>
  </si>
  <si>
    <t>5d 00:37:03</t>
  </si>
  <si>
    <t>7d 12:55:35</t>
  </si>
  <si>
    <t>11d 07:22:54</t>
  </si>
  <si>
    <t>0d 10:17:26</t>
  </si>
  <si>
    <t>0d 15:25:28</t>
  </si>
  <si>
    <t>0d 23:08:54</t>
  </si>
  <si>
    <t>1d 10:44:46</t>
  </si>
  <si>
    <t>2d 04:06:27</t>
  </si>
  <si>
    <t>3d 06:10:22</t>
  </si>
  <si>
    <t>4d 21:15:33</t>
  </si>
  <si>
    <t>7d 07:54:02</t>
  </si>
  <si>
    <t>10d 23:51:03</t>
  </si>
  <si>
    <t>16d 11:45:53</t>
  </si>
  <si>
    <t>0d 14:42:04</t>
  </si>
  <si>
    <t>0d 22:02:06</t>
  </si>
  <si>
    <t>1d 09:04:09</t>
  </si>
  <si>
    <t>2d 01:38:14</t>
  </si>
  <si>
    <t>3d 02:26:21</t>
  </si>
  <si>
    <t>4d 15:40:32</t>
  </si>
  <si>
    <t>6d 23:30:48</t>
  </si>
  <si>
    <t>10d 11:17:12</t>
  </si>
  <si>
    <t>15d 16:55:48</t>
  </si>
  <si>
    <t>23d 13:22:42</t>
  </si>
  <si>
    <t>0d 08:49:14</t>
  </si>
  <si>
    <t>0d 13:13:15</t>
  </si>
  <si>
    <t>0d 19:50:29</t>
  </si>
  <si>
    <t>1d 05:46:56</t>
  </si>
  <si>
    <t>1d 20:39:48</t>
  </si>
  <si>
    <t>4d 04:30:28</t>
  </si>
  <si>
    <t>9d 10:09:29</t>
  </si>
  <si>
    <t>14d 03:13:37</t>
  </si>
  <si>
    <t>0d 07:21:02</t>
  </si>
  <si>
    <t>0d 11:01:03</t>
  </si>
  <si>
    <t>0d 16:32:04</t>
  </si>
  <si>
    <t>1d 00:49:07</t>
  </si>
  <si>
    <t>1d 13:13:10</t>
  </si>
  <si>
    <t>2d 07:50:16</t>
  </si>
  <si>
    <t>3d 11:45:24</t>
  </si>
  <si>
    <t>5d 05:38:36</t>
  </si>
  <si>
    <t>7d 20:27:54</t>
  </si>
  <si>
    <t>11d 18:41:21</t>
  </si>
  <si>
    <t>0d 04:24:37</t>
  </si>
  <si>
    <t>0d 06:36:37</t>
  </si>
  <si>
    <t>0d 09:55:14</t>
  </si>
  <si>
    <t>0d 14:53:28</t>
  </si>
  <si>
    <t>0d 22:19:54</t>
  </si>
  <si>
    <t>1d 09:30:09</t>
  </si>
  <si>
    <t>2d 02:15:14</t>
  </si>
  <si>
    <t>3d 03:23:09</t>
  </si>
  <si>
    <t>4d 17:04:44</t>
  </si>
  <si>
    <t>7d 01:36:48</t>
  </si>
  <si>
    <t>13d 21:20:00</t>
  </si>
  <si>
    <t>2d 15:10:18</t>
  </si>
  <si>
    <t>3d 22:46:27</t>
  </si>
  <si>
    <t>5d 22:10:40</t>
  </si>
  <si>
    <t>8d 21:17:01</t>
  </si>
  <si>
    <t>13d 07:55:32</t>
  </si>
  <si>
    <t>1d 15:10:18</t>
  </si>
  <si>
    <t>1d 22:46:27</t>
  </si>
  <si>
    <t>2d 22:10:40</t>
  </si>
  <si>
    <t>4d 21:17:01</t>
  </si>
  <si>
    <t>6d 07:55:32</t>
  </si>
  <si>
    <t>0d 21:30:47</t>
  </si>
  <si>
    <t>1d 08:18:09</t>
  </si>
  <si>
    <t>2d 00:26:14</t>
  </si>
  <si>
    <t>3d 00:41:20</t>
  </si>
  <si>
    <t>4d 14:32:05</t>
  </si>
  <si>
    <t>6d 21:48:08</t>
  </si>
  <si>
    <t>10d 08:43:12</t>
  </si>
  <si>
    <t>1d 20:13:12</t>
  </si>
  <si>
    <t>2d 18:20:31</t>
  </si>
  <si>
    <t>4d 03:31:28</t>
  </si>
  <si>
    <t>6d 05:17:54</t>
  </si>
  <si>
    <t>9d 07:56:52</t>
  </si>
  <si>
    <t>0d 11:45:39</t>
  </si>
  <si>
    <t>0d 17:37:41</t>
  </si>
  <si>
    <t>1d 02:27:19</t>
  </si>
  <si>
    <t>1d 15:42:35</t>
  </si>
  <si>
    <t>2d 11:33:05</t>
  </si>
  <si>
    <t>3d 17:20:25</t>
  </si>
  <si>
    <t>5d 14:00:38</t>
  </si>
  <si>
    <t>8d 09:01:45</t>
  </si>
  <si>
    <t>12d 13:32:38</t>
  </si>
  <si>
    <t>18d 20:18:10</t>
  </si>
  <si>
    <t>5d 06:18:25</t>
  </si>
  <si>
    <t>7d 21:28:37</t>
  </si>
  <si>
    <t>11d 20:12:56</t>
  </si>
  <si>
    <t>3d 10:07:23</t>
  </si>
  <si>
    <t>5d 03:12:23</t>
  </si>
  <si>
    <t>7d 16:49:53</t>
  </si>
  <si>
    <t>11d 13:16:07</t>
  </si>
  <si>
    <t>17d 07:54:11</t>
  </si>
  <si>
    <t>1d 10:07:23</t>
  </si>
  <si>
    <t>3d 03:12:23</t>
  </si>
  <si>
    <t>4d 16:49:53</t>
  </si>
  <si>
    <t>6d 13:16:07</t>
  </si>
  <si>
    <t>9d 07:54:11</t>
  </si>
  <si>
    <t>0d 22:03:06</t>
  </si>
  <si>
    <t>1d 09:03:09</t>
  </si>
  <si>
    <t>2d 01:36:14</t>
  </si>
  <si>
    <t>3d 02:27:21</t>
  </si>
  <si>
    <t>4d 15:39:32</t>
  </si>
  <si>
    <t>10d 11:16:12</t>
  </si>
  <si>
    <t>23d 13:23:42</t>
  </si>
  <si>
    <t>35d 08:04:04</t>
  </si>
  <si>
    <t>27d 18:40:00</t>
  </si>
  <si>
    <t>10d 10:00:00</t>
  </si>
  <si>
    <t>17d 08:40:00</t>
  </si>
  <si>
    <t>20d 20:00:00</t>
  </si>
  <si>
    <t>12d 12:00:00</t>
  </si>
  <si>
    <t>18d 18:00:00</t>
  </si>
  <si>
    <t>31d 06:00:00</t>
  </si>
  <si>
    <t>34d 17:20:00</t>
  </si>
  <si>
    <t>2d 02:30:18</t>
  </si>
  <si>
    <t>3d 03:45:27</t>
  </si>
  <si>
    <t>4d 05:00:36</t>
  </si>
  <si>
    <t>5d 06:15:09</t>
  </si>
  <si>
    <t>6d 07:30:19</t>
  </si>
  <si>
    <t>7d 08:46:28</t>
  </si>
  <si>
    <t>8d 10:01:07</t>
  </si>
  <si>
    <t>9d 11:16:58</t>
  </si>
  <si>
    <t>10d 12:31:18</t>
  </si>
  <si>
    <t>12d 15:01:10</t>
  </si>
  <si>
    <t>3d 20:06:18</t>
  </si>
  <si>
    <t>5d 18:09:28</t>
  </si>
  <si>
    <t>7d 16:12:37</t>
  </si>
  <si>
    <t>9d 14:15:47</t>
  </si>
  <si>
    <t>11d 12:18:56</t>
  </si>
  <si>
    <t>15d 08:25:15</t>
  </si>
  <si>
    <t>19d 04:31:34</t>
  </si>
  <si>
    <t>2d 07:33:20</t>
  </si>
  <si>
    <t>3d 11:20:00</t>
  </si>
  <si>
    <t>4d 15:06:40</t>
  </si>
  <si>
    <t>5d 18:53:20</t>
  </si>
  <si>
    <t>9d 06:13:20</t>
  </si>
  <si>
    <t>11d 13:46:40</t>
  </si>
  <si>
    <t>18d 12:26:40</t>
  </si>
  <si>
    <t>2d 00:08:53</t>
  </si>
  <si>
    <t>3d 00:13:19</t>
  </si>
  <si>
    <t>4d 00:17:46</t>
  </si>
  <si>
    <t>5d 00:22:13</t>
  </si>
  <si>
    <t>6d 00:26:39</t>
  </si>
  <si>
    <t>8d 00:35:33</t>
  </si>
  <si>
    <t>10d 00:44:26</t>
  </si>
  <si>
    <t>12d 00:53:19</t>
  </si>
  <si>
    <t>16d 01:11:06</t>
  </si>
  <si>
    <t>24d 01:46:39</t>
  </si>
  <si>
    <t>1d 16:44:26</t>
  </si>
  <si>
    <t>2d 13:06:40</t>
  </si>
  <si>
    <t>3d 09:28:53</t>
  </si>
  <si>
    <t>4d 05:51:06</t>
  </si>
  <si>
    <t>5d 02:13:20</t>
  </si>
  <si>
    <t>6d 18:57:46</t>
  </si>
  <si>
    <t>8d 11:42:13</t>
  </si>
  <si>
    <t>10d 04:26:40</t>
  </si>
  <si>
    <t>13d 13:55:33</t>
  </si>
  <si>
    <t>20d 08:53:20</t>
  </si>
  <si>
    <t>38d 04:40:00</t>
  </si>
  <si>
    <t>41d 16:00:00</t>
  </si>
  <si>
    <t>23d 03:33:20</t>
  </si>
  <si>
    <t>45d 03:20:00</t>
  </si>
  <si>
    <t>3d 20:35:33</t>
  </si>
  <si>
    <t>7d 17:11:06</t>
  </si>
  <si>
    <t>9d 15:28:53</t>
  </si>
  <si>
    <t>15d 10:22:13</t>
  </si>
  <si>
    <t>19d 06:57:46</t>
  </si>
  <si>
    <t>30d 20:44:26</t>
  </si>
  <si>
    <t>46d 07:06:40</t>
  </si>
  <si>
    <t>3d 02:04:26</t>
  </si>
  <si>
    <t>6d 04:08:53</t>
  </si>
  <si>
    <t>12d 08:17:46</t>
  </si>
  <si>
    <t>24d 16:35:33</t>
  </si>
  <si>
    <t>37d 00:53:20</t>
  </si>
  <si>
    <t>48d 14:40:00</t>
  </si>
  <si>
    <t>8d 16:20:00</t>
  </si>
  <si>
    <t>13d 00:30:00</t>
  </si>
  <si>
    <t>21d 16:50:00</t>
  </si>
  <si>
    <t>26d 01:00:00</t>
  </si>
  <si>
    <t>49d 09:11:06</t>
  </si>
  <si>
    <t>74d 01:46:40</t>
  </si>
  <si>
    <t>55d 13:20:00</t>
  </si>
  <si>
    <t>6d 09:30:31</t>
  </si>
  <si>
    <t>12d 19:01:03</t>
  </si>
  <si>
    <t>15d 23:46:18</t>
  </si>
  <si>
    <t>25d 14:02:06</t>
  </si>
  <si>
    <t>31d 23:32:37</t>
  </si>
  <si>
    <t>62d 12:00:00</t>
  </si>
  <si>
    <t>9d 22:05:42</t>
  </si>
  <si>
    <t>14d 21:08:34</t>
  </si>
  <si>
    <t>19d 20:11:25</t>
  </si>
  <si>
    <t>24d 19:14:17</t>
  </si>
  <si>
    <t>4d 04:00:00</t>
  </si>
  <si>
    <t>6d 06:00:00</t>
  </si>
  <si>
    <t>8d 08:00:00</t>
  </si>
  <si>
    <t>16d 16:00:00</t>
  </si>
  <si>
    <t>25d 00:00:00</t>
  </si>
  <si>
    <t>33d 08:00:00</t>
  </si>
  <si>
    <t>50d 00:00:00</t>
  </si>
  <si>
    <t>19d 02:20:00</t>
  </si>
  <si>
    <t>57d 07:00:00</t>
  </si>
  <si>
    <t>근세</t>
    <phoneticPr fontId="1" type="noConversion"/>
  </si>
  <si>
    <t>32d 07:13:44</t>
  </si>
  <si>
    <t>47d 03:02:10</t>
  </si>
  <si>
    <t>71d 01:44:05</t>
  </si>
  <si>
    <t>10d 13:05:47</t>
  </si>
  <si>
    <t>11d 14:24:22</t>
  </si>
  <si>
    <t>12d 15:42:57</t>
  </si>
  <si>
    <t>13d 17:01:32</t>
  </si>
  <si>
    <t>14d 18:20:07</t>
  </si>
  <si>
    <t>16d 20:57:16</t>
  </si>
  <si>
    <t>18d 23:34:26</t>
  </si>
  <si>
    <t>21d 03:30:10</t>
  </si>
  <si>
    <t>24d 07:25:55</t>
  </si>
  <si>
    <t>30d 15:17:23</t>
  </si>
  <si>
    <t>156d 12:00:00</t>
  </si>
  <si>
    <t>22d 23:45:09</t>
  </si>
  <si>
    <t>27d 04:30:11</t>
  </si>
  <si>
    <t>32d 09:15:13</t>
  </si>
  <si>
    <t>39d 04:22:46</t>
  </si>
  <si>
    <t>51d 11:26:37</t>
  </si>
  <si>
    <t>20d 09:22:38</t>
  </si>
  <si>
    <t>24d 16:03:10</t>
  </si>
  <si>
    <t>28d 22:43:42</t>
  </si>
  <si>
    <t>35d 08:44:30</t>
  </si>
  <si>
    <t>46d 03:05:57</t>
  </si>
  <si>
    <t>175d 05:20:00</t>
  </si>
  <si>
    <t>8d 10:28:38</t>
  </si>
  <si>
    <t>9d 01:55:30</t>
  </si>
  <si>
    <t>9d 17:22:22</t>
  </si>
  <si>
    <t>10d 08:49:13</t>
  </si>
  <si>
    <t>11d 00:16:05</t>
  </si>
  <si>
    <t>13d 07:09:49</t>
  </si>
  <si>
    <t>14d 14:03:33</t>
  </si>
  <si>
    <t>17d 12:24:08</t>
  </si>
  <si>
    <t>19d 10:44:44</t>
  </si>
  <si>
    <t>7d 14:45:12</t>
  </si>
  <si>
    <t>8d 04:13:43</t>
  </si>
  <si>
    <t>9d 17:42:14</t>
  </si>
  <si>
    <t>10d 07:10:46</t>
  </si>
  <si>
    <t>10d 20:39:17</t>
  </si>
  <si>
    <t>12d 23:36:19</t>
  </si>
  <si>
    <t>14d 02:33:22</t>
  </si>
  <si>
    <t>16d 18:58:56</t>
  </si>
  <si>
    <t>18d 11:24:29</t>
  </si>
  <si>
    <t>23d 20:15:37</t>
  </si>
  <si>
    <t>7d 19:01:46</t>
  </si>
  <si>
    <t>8d 06:31:57</t>
  </si>
  <si>
    <t>8d 18:02:07</t>
  </si>
  <si>
    <t>9d 05:32:18</t>
  </si>
  <si>
    <t>10d 17:02:29</t>
  </si>
  <si>
    <t>11d 16:02:50</t>
  </si>
  <si>
    <t>13d 15:03:11</t>
  </si>
  <si>
    <t>15d 01:33:43</t>
  </si>
  <si>
    <t>17d 12:04:15</t>
  </si>
  <si>
    <t>22d 09:05:19</t>
  </si>
  <si>
    <t>6d 23:18:20</t>
  </si>
  <si>
    <t>7d 08:50:10</t>
  </si>
  <si>
    <t>8d 18:22:00</t>
  </si>
  <si>
    <t>9d 03:53:50</t>
  </si>
  <si>
    <t>9d 13:25:40</t>
  </si>
  <si>
    <t>11d 08:29:20</t>
  </si>
  <si>
    <t>12d 03:33:01</t>
  </si>
  <si>
    <t>14d 08:08:31</t>
  </si>
  <si>
    <t>16d 12:44:01</t>
  </si>
  <si>
    <t>20d 21:55:01</t>
  </si>
  <si>
    <t>6d 03:34:54</t>
  </si>
  <si>
    <t>7d 11:08:24</t>
  </si>
  <si>
    <t>7d 18:41:53</t>
  </si>
  <si>
    <t>8d 02:15:23</t>
  </si>
  <si>
    <t>9d 09:48:52</t>
  </si>
  <si>
    <t>10d 00:55:51</t>
  </si>
  <si>
    <t>13d 14:43:18</t>
  </si>
  <si>
    <t>15d 13:23:47</t>
  </si>
  <si>
    <t>20d 08:00:00</t>
  </si>
  <si>
    <t>26d 04:00:00</t>
  </si>
  <si>
    <t>12d 20:38:48</t>
  </si>
  <si>
    <t>13d 02:53:15</t>
  </si>
  <si>
    <t>14d 09:07:41</t>
  </si>
  <si>
    <t>15d 15:22:07</t>
  </si>
  <si>
    <t>18d 03:51:00</t>
  </si>
  <si>
    <t>20d 16:19:52</t>
  </si>
  <si>
    <t>23d 11:03:11</t>
  </si>
  <si>
    <t>27d 05:46:30</t>
  </si>
  <si>
    <t>33d 19:13:08</t>
  </si>
  <si>
    <t>44d 05:38:49</t>
  </si>
  <si>
    <t>55d 07:03:31</t>
  </si>
  <si>
    <t>88d 11:17:38</t>
  </si>
  <si>
    <t>17d 09:57:31</t>
  </si>
  <si>
    <t>19d 13:51:09</t>
  </si>
  <si>
    <t>22d 17:44:46</t>
  </si>
  <si>
    <t>25d 14:56:16</t>
  </si>
  <si>
    <t>30d 05:25:39</t>
  </si>
  <si>
    <t>36d 06:30:47</t>
  </si>
  <si>
    <t>43d 00:53:48</t>
  </si>
  <si>
    <t>190d 22:40:00</t>
  </si>
  <si>
    <t>16d 01:13:50</t>
  </si>
  <si>
    <t>25d 18:36:12</t>
  </si>
  <si>
    <t>29d 04:07:06</t>
  </si>
  <si>
    <t>36d 23:08:52</t>
  </si>
  <si>
    <t>50d 09:38:18</t>
  </si>
  <si>
    <t>62d 12:02:53</t>
  </si>
  <si>
    <t>95d 18:18:47</t>
  </si>
  <si>
    <t>16d 09:26:09</t>
  </si>
  <si>
    <t>20d 06:28:09</t>
  </si>
  <si>
    <t>23d 00:32:11</t>
  </si>
  <si>
    <t>30d 09:42:14</t>
  </si>
  <si>
    <t>34d 00:48:17</t>
  </si>
  <si>
    <t>43d 07:00:21</t>
  </si>
  <si>
    <t>21d 02:06:03</t>
  </si>
  <si>
    <t>24d 09:36:58</t>
  </si>
  <si>
    <t>27d 17:07:52</t>
  </si>
  <si>
    <t>31d 03:09:05</t>
  </si>
  <si>
    <t>36d 15:40:36</t>
  </si>
  <si>
    <t>44d 09:12:43</t>
  </si>
  <si>
    <t>57d 17:46:40</t>
  </si>
  <si>
    <t>29d 05:50:58</t>
  </si>
  <si>
    <t>36d 19:18:42</t>
  </si>
  <si>
    <t>43d 08:46:27</t>
  </si>
  <si>
    <t>50d 22:14:11</t>
  </si>
  <si>
    <t>65d 01:09:40</t>
  </si>
  <si>
    <t>23d 16:48:54</t>
  </si>
  <si>
    <t>26d 16:56:14</t>
  </si>
  <si>
    <t>31d 01:06:01</t>
  </si>
  <si>
    <t>36d 09:15:48</t>
  </si>
  <si>
    <t>42d 01:28:02</t>
  </si>
  <si>
    <t>49d 01:42:42</t>
  </si>
  <si>
    <t>58d 18:02:16</t>
  </si>
  <si>
    <t>66d 08:28:14</t>
  </si>
  <si>
    <t>82d 10:35:17</t>
  </si>
  <si>
    <t>132d 16:56:28</t>
  </si>
  <si>
    <t>36d 10:14:28</t>
  </si>
  <si>
    <t>45d 12:48:05</t>
  </si>
  <si>
    <t>59d 15:21:43</t>
  </si>
  <si>
    <t>68d 14:39:30</t>
  </si>
  <si>
    <t>90d 01:36:11</t>
  </si>
  <si>
    <t>17d 22:15:51</t>
  </si>
  <si>
    <t>19d 10:05:26</t>
  </si>
  <si>
    <t>22d 09:44:36</t>
  </si>
  <si>
    <t>24d 21:34:12</t>
  </si>
  <si>
    <t>27d 21:13:22</t>
  </si>
  <si>
    <t>31d 20:52:32</t>
  </si>
  <si>
    <t>36d 08:21:18</t>
  </si>
  <si>
    <t>41d 19:50:03</t>
  </si>
  <si>
    <t>57d 18:47:34</t>
  </si>
  <si>
    <t>36d 14:00:15</t>
  </si>
  <si>
    <t>44d 07:12:19</t>
  </si>
  <si>
    <t>51d 00:24:22</t>
  </si>
  <si>
    <t>62d 02:12:27</t>
  </si>
  <si>
    <t>82d 13:30:35</t>
  </si>
  <si>
    <t>20d 11:49:02</t>
  </si>
  <si>
    <t>22d 12:59:56</t>
  </si>
  <si>
    <t>24d 14:10:50</t>
  </si>
  <si>
    <t>26d 15:21:44</t>
  </si>
  <si>
    <t>28d 16:32:39</t>
  </si>
  <si>
    <t>32d 18:54:27</t>
  </si>
  <si>
    <t>36d 21:16:16</t>
  </si>
  <si>
    <t>42d 00:48:58</t>
  </si>
  <si>
    <t>48d 04:21:41</t>
  </si>
  <si>
    <t>65d 14:24:22</t>
  </si>
  <si>
    <t>1d 00:48:58</t>
  </si>
  <si>
    <t>1d 04:21:41</t>
  </si>
  <si>
    <t>1d 14:24:22</t>
  </si>
  <si>
    <t>87d 16:52:02</t>
  </si>
  <si>
    <t>109d 15:05:03</t>
  </si>
  <si>
    <t>166d 20:02:53</t>
  </si>
  <si>
    <t>20d 16:00:00</t>
  </si>
  <si>
    <t>22d 20:00:00</t>
  </si>
  <si>
    <t>27d 04:00:00</t>
  </si>
  <si>
    <t>29d 08:00:00</t>
  </si>
  <si>
    <t>33d 16:00:00</t>
  </si>
  <si>
    <t>37d 00:00:00</t>
  </si>
  <si>
    <t>43d 12:00:00</t>
  </si>
  <si>
    <t>52d 04:00:00</t>
  </si>
  <si>
    <t>72d 20:00:00</t>
  </si>
  <si>
    <t>나눈값</t>
    <phoneticPr fontId="1" type="noConversion"/>
  </si>
  <si>
    <t>연구횟수</t>
    <phoneticPr fontId="1" type="noConversion"/>
  </si>
  <si>
    <t>연구 공격력 증폭</t>
  </si>
  <si>
    <t>17d 08:40:00</t>
    <phoneticPr fontId="1" type="noConversion"/>
  </si>
  <si>
    <t>36d 02:40:00</t>
    <phoneticPr fontId="1" type="noConversion"/>
  </si>
  <si>
    <t>37d 12:00:00</t>
    <phoneticPr fontId="1" type="noConversion"/>
  </si>
  <si>
    <t>연구 생명력 증폭</t>
  </si>
  <si>
    <t>19d 10:40:00</t>
    <phoneticPr fontId="1" type="noConversion"/>
  </si>
  <si>
    <t>묘목산 공격력 증폭</t>
  </si>
  <si>
    <t>40d 06:40:00</t>
    <phoneticPr fontId="1" type="noConversion"/>
  </si>
  <si>
    <t>묘목산 시간 증가</t>
  </si>
  <si>
    <t>보스전 시간 증가</t>
  </si>
  <si>
    <t>41d 16:00:00</t>
    <phoneticPr fontId="1" type="noConversion"/>
  </si>
  <si>
    <t>21d 12:40:00</t>
    <phoneticPr fontId="1" type="noConversion"/>
  </si>
  <si>
    <t>44d 10:40:00</t>
    <phoneticPr fontId="1" type="noConversion"/>
  </si>
  <si>
    <t>22d 22:00:00</t>
    <phoneticPr fontId="1" type="noConversion"/>
  </si>
  <si>
    <t>23d 14:40:00</t>
    <phoneticPr fontId="1" type="noConversion"/>
  </si>
  <si>
    <t>81d 00:27:00</t>
    <phoneticPr fontId="1" type="noConversion"/>
  </si>
  <si>
    <t>25d 00:00:00</t>
    <phoneticPr fontId="1" type="noConversion"/>
  </si>
  <si>
    <t>85d 15:33:00</t>
    <phoneticPr fontId="1" type="noConversion"/>
  </si>
  <si>
    <t>52d 18:40:00</t>
    <phoneticPr fontId="1" type="noConversion"/>
  </si>
  <si>
    <t>27d 02:00:00</t>
    <phoneticPr fontId="1" type="noConversion"/>
  </si>
  <si>
    <t>55d 13:20:00</t>
    <phoneticPr fontId="1" type="noConversion"/>
  </si>
  <si>
    <t>56d 22:40:00</t>
    <phoneticPr fontId="1" type="noConversion"/>
  </si>
  <si>
    <t>29d 04:00:00</t>
    <phoneticPr fontId="1" type="noConversion"/>
  </si>
  <si>
    <t>42d 15:49:00</t>
    <phoneticPr fontId="1" type="noConversion"/>
  </si>
  <si>
    <t>43d 15:37:00</t>
    <phoneticPr fontId="1" type="noConversion"/>
  </si>
  <si>
    <t>44d 15:26:00</t>
    <phoneticPr fontId="1" type="noConversion"/>
  </si>
  <si>
    <t>106d 11:33:00</t>
    <phoneticPr fontId="1" type="noConversion"/>
  </si>
  <si>
    <t>32d 15:20:00</t>
    <phoneticPr fontId="1" type="noConversion"/>
  </si>
  <si>
    <t>66d 16:00:00</t>
    <phoneticPr fontId="1" type="noConversion"/>
  </si>
  <si>
    <t>68d 01:20:00</t>
    <phoneticPr fontId="1" type="noConversion"/>
  </si>
  <si>
    <t>34d 17:20:00</t>
    <phoneticPr fontId="1" type="noConversion"/>
  </si>
  <si>
    <t>현대</t>
    <phoneticPr fontId="1" type="noConversion"/>
  </si>
  <si>
    <t>25d 19:03:00</t>
    <phoneticPr fontId="1" type="noConversion"/>
  </si>
  <si>
    <t>18d 18:00:00</t>
    <phoneticPr fontId="1" type="noConversion"/>
  </si>
  <si>
    <t>38d 21:20:00</t>
    <phoneticPr fontId="1" type="noConversion"/>
  </si>
  <si>
    <t>20d 03:20:00</t>
    <phoneticPr fontId="1" type="noConversion"/>
  </si>
  <si>
    <t>22d 05:20:00</t>
    <phoneticPr fontId="1" type="noConversion"/>
  </si>
  <si>
    <t>76d 09:20:00</t>
    <phoneticPr fontId="1" type="noConversion"/>
  </si>
  <si>
    <t>51d 09:20:00</t>
    <phoneticPr fontId="1" type="noConversion"/>
  </si>
  <si>
    <t>26d 09:20:00</t>
    <phoneticPr fontId="1" type="noConversion"/>
  </si>
  <si>
    <t>90d 06:40:00</t>
    <phoneticPr fontId="1" type="noConversion"/>
  </si>
  <si>
    <t>27d 18:40:00</t>
    <phoneticPr fontId="1" type="noConversion"/>
  </si>
  <si>
    <t>59d 17:20:00</t>
    <phoneticPr fontId="1" type="noConversion"/>
  </si>
  <si>
    <t>30d 13:20:00</t>
    <phoneticPr fontId="1" type="noConversion"/>
  </si>
  <si>
    <t>104d 04:00:00</t>
    <phoneticPr fontId="1" type="noConversion"/>
  </si>
  <si>
    <t>31d 22:40:00</t>
    <phoneticPr fontId="1" type="noConversion"/>
  </si>
  <si>
    <t>65d 06:40:00</t>
    <phoneticPr fontId="1" type="noConversion"/>
  </si>
  <si>
    <t>111d 02:40:00</t>
    <phoneticPr fontId="1" type="noConversion"/>
  </si>
  <si>
    <t>113d 10:13:00</t>
    <phoneticPr fontId="1" type="noConversion"/>
  </si>
  <si>
    <t>115d 17:47:00</t>
    <phoneticPr fontId="1" type="noConversion"/>
  </si>
  <si>
    <t>70d 20:00:00</t>
    <phoneticPr fontId="1" type="noConversion"/>
  </si>
  <si>
    <t>500/1000/1500/2000</t>
    <phoneticPr fontId="1" type="noConversion"/>
  </si>
  <si>
    <t>1000/1500/2500</t>
    <phoneticPr fontId="1" type="noConversion"/>
  </si>
  <si>
    <t>시대</t>
    <phoneticPr fontId="1" type="noConversion"/>
  </si>
  <si>
    <t>30% 추가</t>
    <phoneticPr fontId="1" type="noConversion"/>
  </si>
  <si>
    <t>(new) 1위</t>
    <phoneticPr fontId="1" type="noConversion"/>
  </si>
  <si>
    <t>최종 획득 개수</t>
    <phoneticPr fontId="1" type="noConversion"/>
  </si>
  <si>
    <t xml:space="preserve"> </t>
    <phoneticPr fontId="1" type="noConversion"/>
  </si>
  <si>
    <t>30% 뺸값</t>
    <phoneticPr fontId="1" type="noConversion"/>
  </si>
  <si>
    <t>15일 수급(1135)</t>
    <phoneticPr fontId="1" type="noConversion"/>
  </si>
  <si>
    <t>15일 수급(2140)</t>
    <phoneticPr fontId="1" type="noConversion"/>
  </si>
  <si>
    <t>805스테이지</t>
    <phoneticPr fontId="1" type="noConversion"/>
  </si>
  <si>
    <t>1127스테이지</t>
    <phoneticPr fontId="1" type="noConversion"/>
  </si>
  <si>
    <t>2135스테이지(극한 413)</t>
    <phoneticPr fontId="1" type="noConversion"/>
  </si>
  <si>
    <t>률근</t>
    <phoneticPr fontId="1" type="noConversion"/>
  </si>
  <si>
    <t>15일 수급(률근)</t>
    <phoneticPr fontId="1" type="noConversion"/>
  </si>
  <si>
    <t>2755스테이지</t>
    <phoneticPr fontId="1" type="noConversion"/>
  </si>
  <si>
    <t>코인+어빌석</t>
    <phoneticPr fontId="1" type="noConversion"/>
  </si>
  <si>
    <t>코인+고려소환권</t>
    <phoneticPr fontId="1" type="noConversion"/>
  </si>
  <si>
    <t>코인+조선소환권</t>
    <phoneticPr fontId="1" type="noConversion"/>
  </si>
  <si>
    <t>코인+근현대소환권</t>
    <phoneticPr fontId="1" type="noConversion"/>
  </si>
  <si>
    <t>코인+패기소환권</t>
    <phoneticPr fontId="1" type="noConversion"/>
  </si>
  <si>
    <t>코인+가속소환권</t>
    <phoneticPr fontId="1" type="noConversion"/>
  </si>
  <si>
    <t>(구)</t>
    <phoneticPr fontId="1" type="noConversion"/>
  </si>
  <si>
    <t>(신규) 6/24 부터 적용</t>
    <phoneticPr fontId="1" type="noConversion"/>
  </si>
  <si>
    <t>15일→10일</t>
    <phoneticPr fontId="1" type="noConversion"/>
  </si>
  <si>
    <t>총 던전 보상(10일)</t>
    <phoneticPr fontId="1" type="noConversion"/>
  </si>
  <si>
    <t>유저 스테이지</t>
    <phoneticPr fontId="1" type="noConversion"/>
  </si>
  <si>
    <t>10일 수급(200)</t>
    <phoneticPr fontId="1" type="noConversion"/>
  </si>
  <si>
    <t>10일 수급(400)</t>
    <phoneticPr fontId="1" type="noConversion"/>
  </si>
  <si>
    <t>10일 수급(500)</t>
    <phoneticPr fontId="1" type="noConversion"/>
  </si>
  <si>
    <t>10일 수급(600)</t>
    <phoneticPr fontId="1" type="noConversion"/>
  </si>
  <si>
    <t>10일 수급(1127)</t>
    <phoneticPr fontId="1" type="noConversion"/>
  </si>
  <si>
    <t>10일 수급(805)</t>
    <phoneticPr fontId="1" type="noConversion"/>
  </si>
  <si>
    <t>10일 수급(2135)</t>
    <phoneticPr fontId="1" type="noConversion"/>
  </si>
  <si>
    <t>10일 수급(2757)</t>
    <phoneticPr fontId="1" type="noConversion"/>
  </si>
  <si>
    <t>보상(1일 1회) 15일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</si>
</sst>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  <font>
      <b/>
      <sz val="11"/>
      <color theme="1" tint="4.9989318521683403E-2"/>
      <name val="맑은 고딕"/>
      <family val="3"/>
      <charset val="129"/>
      <scheme val="minor"/>
    </font>
    <font>
      <b/>
      <sz val="11"/>
      <color rgb="FFFF3737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color rgb="FF00B05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86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0" fillId="28" borderId="18" xfId="0" applyFill="1" applyBorder="1">
      <alignment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0" fontId="15" fillId="42" borderId="18" xfId="0" applyFont="1" applyFill="1" applyBorder="1" applyAlignment="1"/>
    <xf numFmtId="0" fontId="0" fillId="0" borderId="18" xfId="0" applyBorder="1" applyAlignment="1"/>
    <xf numFmtId="0" fontId="28" fillId="29" borderId="18" xfId="0" applyFont="1" applyFill="1" applyBorder="1" applyAlignment="1"/>
    <xf numFmtId="0" fontId="28" fillId="36" borderId="18" xfId="0" applyFont="1" applyFill="1" applyBorder="1" applyAlignment="1"/>
    <xf numFmtId="0" fontId="0" fillId="6" borderId="18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0" fontId="27" fillId="38" borderId="18" xfId="0" applyFon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26" fillId="0" borderId="18" xfId="0" applyFont="1" applyBorder="1">
      <alignment vertical="center"/>
    </xf>
    <xf numFmtId="0" fontId="6" fillId="25" borderId="18" xfId="4" applyBorder="1">
      <alignment vertical="center"/>
    </xf>
    <xf numFmtId="0" fontId="0" fillId="17" borderId="18" xfId="0" applyFill="1" applyBorder="1">
      <alignment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11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0" fillId="6" borderId="18" xfId="10" applyFont="1" applyFill="1" applyBorder="1" applyAlignment="1"/>
    <xf numFmtId="0" fontId="31" fillId="6" borderId="18" xfId="10" applyFont="1" applyFill="1" applyBorder="1" applyAlignment="1"/>
    <xf numFmtId="0" fontId="0" fillId="51" borderId="18" xfId="0" applyFill="1" applyBorder="1">
      <alignment vertical="center"/>
    </xf>
    <xf numFmtId="0" fontId="0" fillId="39" borderId="18" xfId="0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1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2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4" fillId="0" borderId="26" xfId="0" applyFont="1" applyBorder="1">
      <alignment vertical="center"/>
    </xf>
    <xf numFmtId="0" fontId="32" fillId="0" borderId="26" xfId="0" applyFont="1" applyBorder="1">
      <alignment vertical="center"/>
    </xf>
    <xf numFmtId="0" fontId="36" fillId="0" borderId="26" xfId="0" applyFont="1" applyBorder="1">
      <alignment vertical="center"/>
    </xf>
    <xf numFmtId="41" fontId="34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2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5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1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5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2" fillId="0" borderId="26" xfId="0" applyFont="1" applyBorder="1" applyAlignment="1">
      <alignment vertical="center"/>
    </xf>
    <xf numFmtId="0" fontId="32" fillId="52" borderId="26" xfId="0" applyFont="1" applyFill="1" applyBorder="1">
      <alignment vertical="center"/>
    </xf>
    <xf numFmtId="0" fontId="32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37" fillId="0" borderId="26" xfId="12" applyFont="1" applyBorder="1" applyAlignment="1">
      <alignment horizontal="left" vertical="center"/>
    </xf>
    <xf numFmtId="41" fontId="37" fillId="0" borderId="26" xfId="12" applyFont="1" applyBorder="1" applyAlignment="1">
      <alignment horizontal="left" vertical="center" wrapText="1"/>
    </xf>
    <xf numFmtId="41" fontId="37" fillId="0" borderId="26" xfId="12" applyFont="1" applyBorder="1" applyAlignment="1">
      <alignment vertical="center" wrapText="1"/>
    </xf>
    <xf numFmtId="41" fontId="37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5" fillId="0" borderId="26" xfId="0" applyNumberFormat="1" applyFont="1" applyBorder="1">
      <alignment vertical="center"/>
    </xf>
    <xf numFmtId="41" fontId="32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4" fillId="0" borderId="26" xfId="0" applyNumberFormat="1" applyFont="1" applyBorder="1">
      <alignment vertical="center"/>
    </xf>
    <xf numFmtId="41" fontId="36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5" fillId="0" borderId="26" xfId="0" applyFont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2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2" fillId="0" borderId="26" xfId="0" applyNumberFormat="1" applyFont="1" applyBorder="1" applyAlignment="1">
      <alignment vertical="center" wrapText="1"/>
    </xf>
    <xf numFmtId="0" fontId="0" fillId="53" borderId="26" xfId="0" applyFill="1" applyBorder="1">
      <alignment vertical="center"/>
    </xf>
    <xf numFmtId="0" fontId="0" fillId="53" borderId="26" xfId="0" applyFill="1" applyBorder="1" applyAlignment="1">
      <alignment horizontal="right" vertical="center"/>
    </xf>
    <xf numFmtId="41" fontId="37" fillId="53" borderId="26" xfId="12" applyFont="1" applyFill="1" applyBorder="1" applyAlignment="1">
      <alignment horizontal="left" vertical="center"/>
    </xf>
    <xf numFmtId="41" fontId="35" fillId="53" borderId="26" xfId="0" applyNumberFormat="1" applyFont="1" applyFill="1" applyBorder="1">
      <alignment vertical="center"/>
    </xf>
    <xf numFmtId="41" fontId="0" fillId="53" borderId="26" xfId="12" applyFont="1" applyFill="1" applyBorder="1">
      <alignment vertical="center"/>
    </xf>
    <xf numFmtId="41" fontId="0" fillId="53" borderId="26" xfId="12" applyFont="1" applyFill="1" applyBorder="1" applyAlignment="1">
      <alignment horizontal="right" vertical="center" wrapText="1"/>
    </xf>
    <xf numFmtId="0" fontId="0" fillId="53" borderId="26" xfId="12" applyNumberFormat="1" applyFont="1" applyFill="1" applyBorder="1" applyAlignment="1">
      <alignment horizontal="right" vertical="center"/>
    </xf>
    <xf numFmtId="41" fontId="37" fillId="53" borderId="26" xfId="12" applyFont="1" applyFill="1" applyBorder="1">
      <alignment vertical="center"/>
    </xf>
    <xf numFmtId="41" fontId="0" fillId="53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4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2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4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6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37" fillId="48" borderId="26" xfId="12" applyFont="1" applyFill="1" applyBorder="1" applyAlignment="1">
      <alignment horizontal="left" vertical="center"/>
    </xf>
    <xf numFmtId="41" fontId="35" fillId="48" borderId="26" xfId="0" applyNumberFormat="1" applyFont="1" applyFill="1" applyBorder="1">
      <alignment vertical="center"/>
    </xf>
    <xf numFmtId="41" fontId="37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2" fillId="0" borderId="0" xfId="0" applyFont="1">
      <alignment vertical="center"/>
    </xf>
    <xf numFmtId="0" fontId="0" fillId="0" borderId="0" xfId="0" applyAlignment="1">
      <alignment horizontal="right" vertical="center"/>
    </xf>
    <xf numFmtId="41" fontId="37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" fontId="0" fillId="0" borderId="26" xfId="0" applyNumberFormat="1" applyBorder="1" applyAlignment="1">
      <alignment horizontal="center" vertical="center"/>
    </xf>
    <xf numFmtId="0" fontId="5" fillId="28" borderId="26" xfId="3" applyFill="1" applyBorder="1">
      <alignment vertical="center"/>
    </xf>
    <xf numFmtId="0" fontId="5" fillId="28" borderId="26" xfId="3" applyFill="1" applyBorder="1" applyAlignment="1">
      <alignment horizontal="left" vertical="center"/>
    </xf>
    <xf numFmtId="0" fontId="5" fillId="28" borderId="26" xfId="0" applyFont="1" applyFill="1" applyBorder="1">
      <alignment vertical="center"/>
    </xf>
    <xf numFmtId="0" fontId="0" fillId="28" borderId="26" xfId="0" applyFill="1" applyBorder="1">
      <alignment vertical="center"/>
    </xf>
    <xf numFmtId="0" fontId="0" fillId="28" borderId="26" xfId="0" applyFill="1" applyBorder="1" applyAlignment="1"/>
    <xf numFmtId="0" fontId="0" fillId="40" borderId="26" xfId="0" applyFill="1" applyBorder="1">
      <alignment vertical="center"/>
    </xf>
    <xf numFmtId="1" fontId="0" fillId="40" borderId="26" xfId="0" applyNumberFormat="1" applyFill="1" applyBorder="1">
      <alignment vertical="center"/>
    </xf>
    <xf numFmtId="0" fontId="0" fillId="40" borderId="26" xfId="0" applyFill="1" applyBorder="1" applyAlignment="1">
      <alignment horizontal="center" vertical="center"/>
    </xf>
    <xf numFmtId="0" fontId="15" fillId="42" borderId="26" xfId="0" applyFont="1" applyFill="1" applyBorder="1" applyAlignment="1"/>
    <xf numFmtId="182" fontId="0" fillId="5" borderId="26" xfId="0" applyNumberFormat="1" applyFill="1" applyBorder="1" applyAlignment="1">
      <alignment horizontal="left"/>
    </xf>
    <xf numFmtId="0" fontId="19" fillId="0" borderId="26" xfId="0" applyFont="1" applyBorder="1">
      <alignment vertical="center"/>
    </xf>
    <xf numFmtId="0" fontId="8" fillId="27" borderId="26" xfId="6" applyBorder="1">
      <alignment vertical="center"/>
    </xf>
    <xf numFmtId="0" fontId="0" fillId="30" borderId="26" xfId="0" applyFill="1" applyBorder="1">
      <alignment vertical="center"/>
    </xf>
    <xf numFmtId="1" fontId="0" fillId="30" borderId="26" xfId="0" applyNumberFormat="1" applyFill="1" applyBorder="1">
      <alignment vertical="center"/>
    </xf>
    <xf numFmtId="0" fontId="0" fillId="30" borderId="26" xfId="0" applyFill="1" applyBorder="1" applyAlignment="1">
      <alignment horizontal="center" vertical="center"/>
    </xf>
    <xf numFmtId="0" fontId="0" fillId="0" borderId="26" xfId="0" applyBorder="1" applyAlignment="1"/>
    <xf numFmtId="0" fontId="28" fillId="29" borderId="26" xfId="0" applyFont="1" applyFill="1" applyBorder="1" applyAlignment="1"/>
    <xf numFmtId="182" fontId="0" fillId="14" borderId="26" xfId="0" applyNumberFormat="1" applyFill="1" applyBorder="1" applyAlignment="1">
      <alignment horizontal="left"/>
    </xf>
    <xf numFmtId="0" fontId="0" fillId="0" borderId="26" xfId="0" applyBorder="1" applyAlignment="1">
      <alignment horizontal="left"/>
    </xf>
    <xf numFmtId="182" fontId="0" fillId="0" borderId="26" xfId="0" applyNumberFormat="1" applyBorder="1" applyAlignment="1">
      <alignment horizontal="left"/>
    </xf>
    <xf numFmtId="0" fontId="28" fillId="36" borderId="26" xfId="0" applyFont="1" applyFill="1" applyBorder="1" applyAlignment="1"/>
    <xf numFmtId="182" fontId="0" fillId="15" borderId="26" xfId="0" applyNumberFormat="1" applyFill="1" applyBorder="1" applyAlignment="1">
      <alignment horizontal="left"/>
    </xf>
    <xf numFmtId="0" fontId="0" fillId="6" borderId="26" xfId="0" applyFill="1" applyBorder="1">
      <alignment vertical="center"/>
    </xf>
    <xf numFmtId="0" fontId="0" fillId="6" borderId="26" xfId="0" applyFill="1" applyBorder="1" applyAlignment="1">
      <alignment horizontal="center" vertical="center"/>
    </xf>
    <xf numFmtId="0" fontId="28" fillId="37" borderId="26" xfId="0" applyFont="1" applyFill="1" applyBorder="1" applyAlignment="1"/>
    <xf numFmtId="182" fontId="0" fillId="0" borderId="26" xfId="0" applyNumberFormat="1" applyBorder="1" applyAlignment="1">
      <alignment horizontal="center" vertical="center"/>
    </xf>
    <xf numFmtId="0" fontId="15" fillId="28" borderId="26" xfId="0" applyFont="1" applyFill="1" applyBorder="1" applyAlignment="1"/>
    <xf numFmtId="182" fontId="0" fillId="17" borderId="26" xfId="0" applyNumberFormat="1" applyFill="1" applyBorder="1" applyAlignment="1">
      <alignment horizontal="left"/>
    </xf>
    <xf numFmtId="0" fontId="27" fillId="38" borderId="26" xfId="0" applyFont="1" applyFill="1" applyBorder="1">
      <alignment vertical="center"/>
    </xf>
    <xf numFmtId="182" fontId="0" fillId="41" borderId="26" xfId="0" applyNumberFormat="1" applyFill="1" applyBorder="1" applyAlignment="1">
      <alignment horizontal="left"/>
    </xf>
    <xf numFmtId="182" fontId="0" fillId="41" borderId="26" xfId="0" applyNumberFormat="1" applyFill="1" applyBorder="1" applyAlignment="1">
      <alignment horizontal="left" vertical="center"/>
    </xf>
    <xf numFmtId="182" fontId="0" fillId="0" borderId="26" xfId="0" applyNumberFormat="1" applyBorder="1" applyAlignment="1">
      <alignment horizontal="left" vertical="center"/>
    </xf>
    <xf numFmtId="0" fontId="0" fillId="30" borderId="26" xfId="0" applyFill="1" applyBorder="1" applyAlignment="1">
      <alignment horizontal="left" vertical="center"/>
    </xf>
    <xf numFmtId="0" fontId="0" fillId="0" borderId="26" xfId="0" applyNumberFormat="1" applyBorder="1" applyAlignment="1">
      <alignment horizontal="left" vertical="center"/>
    </xf>
    <xf numFmtId="0" fontId="0" fillId="41" borderId="26" xfId="0" applyFill="1" applyBorder="1">
      <alignment vertical="center"/>
    </xf>
    <xf numFmtId="1" fontId="0" fillId="41" borderId="26" xfId="0" applyNumberFormat="1" applyFill="1" applyBorder="1">
      <alignment vertical="center"/>
    </xf>
    <xf numFmtId="0" fontId="0" fillId="41" borderId="26" xfId="0" applyFill="1" applyBorder="1" applyAlignment="1">
      <alignment horizontal="center" vertical="center"/>
    </xf>
    <xf numFmtId="1" fontId="0" fillId="11" borderId="26" xfId="0" applyNumberFormat="1" applyFill="1" applyBorder="1">
      <alignment vertical="center"/>
    </xf>
    <xf numFmtId="0" fontId="0" fillId="11" borderId="26" xfId="0" applyFill="1" applyBorder="1" applyAlignment="1">
      <alignment horizontal="center" vertical="center"/>
    </xf>
    <xf numFmtId="1" fontId="0" fillId="0" borderId="26" xfId="0" applyNumberFormat="1" applyBorder="1" applyAlignment="1">
      <alignment horizontal="left" vertical="center"/>
    </xf>
    <xf numFmtId="182" fontId="0" fillId="43" borderId="26" xfId="0" applyNumberFormat="1" applyFill="1" applyBorder="1" applyAlignment="1">
      <alignment horizontal="left"/>
    </xf>
    <xf numFmtId="1" fontId="0" fillId="4" borderId="26" xfId="0" applyNumberFormat="1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1" fontId="0" fillId="7" borderId="26" xfId="0" applyNumberFormat="1" applyFill="1" applyBorder="1">
      <alignment vertical="center"/>
    </xf>
    <xf numFmtId="0" fontId="0" fillId="7" borderId="26" xfId="0" applyFill="1" applyBorder="1" applyAlignment="1">
      <alignment horizontal="center" vertical="center"/>
    </xf>
    <xf numFmtId="0" fontId="15" fillId="0" borderId="26" xfId="0" applyFont="1" applyBorder="1" applyAlignment="1"/>
    <xf numFmtId="0" fontId="18" fillId="0" borderId="26" xfId="0" applyFont="1" applyBorder="1">
      <alignment vertical="center"/>
    </xf>
    <xf numFmtId="0" fontId="28" fillId="0" borderId="26" xfId="0" applyFont="1" applyBorder="1" applyAlignment="1"/>
    <xf numFmtId="0" fontId="0" fillId="0" borderId="26" xfId="0" applyNumberFormat="1" applyBorder="1">
      <alignment vertical="center"/>
    </xf>
    <xf numFmtId="0" fontId="0" fillId="39" borderId="26" xfId="0" applyFill="1" applyBorder="1" applyAlignment="1">
      <alignment horizontal="center" vertical="center"/>
    </xf>
    <xf numFmtId="0" fontId="27" fillId="0" borderId="26" xfId="0" applyFont="1" applyBorder="1">
      <alignment vertical="center"/>
    </xf>
    <xf numFmtId="0" fontId="0" fillId="39" borderId="26" xfId="0" applyFill="1" applyBorder="1">
      <alignment vertical="center"/>
    </xf>
    <xf numFmtId="0" fontId="26" fillId="0" borderId="26" xfId="0" applyNumberFormat="1" applyFont="1" applyBorder="1">
      <alignment vertical="center"/>
    </xf>
    <xf numFmtId="0" fontId="0" fillId="44" borderId="26" xfId="0" applyFill="1" applyBorder="1">
      <alignment vertical="center"/>
    </xf>
    <xf numFmtId="0" fontId="0" fillId="44" borderId="26" xfId="0" applyFill="1" applyBorder="1" applyAlignment="1">
      <alignment horizontal="left" vertical="center"/>
    </xf>
    <xf numFmtId="1" fontId="0" fillId="44" borderId="26" xfId="0" applyNumberFormat="1" applyFill="1" applyBorder="1">
      <alignment vertical="center"/>
    </xf>
    <xf numFmtId="0" fontId="0" fillId="44" borderId="26" xfId="0" applyFill="1" applyBorder="1" applyAlignment="1">
      <alignment horizontal="center" vertical="center"/>
    </xf>
    <xf numFmtId="0" fontId="0" fillId="44" borderId="26" xfId="0" applyFont="1" applyFill="1" applyBorder="1" applyAlignment="1">
      <alignment horizontal="left" vertical="center"/>
    </xf>
    <xf numFmtId="0" fontId="6" fillId="25" borderId="26" xfId="4" applyBorder="1">
      <alignment vertical="center"/>
    </xf>
    <xf numFmtId="0" fontId="6" fillId="25" borderId="26" xfId="4" applyBorder="1" applyAlignment="1"/>
    <xf numFmtId="1" fontId="0" fillId="5" borderId="26" xfId="0" applyNumberFormat="1" applyFill="1" applyBorder="1" applyAlignment="1">
      <alignment horizontal="left"/>
    </xf>
    <xf numFmtId="0" fontId="0" fillId="6" borderId="26" xfId="0" applyFill="1" applyBorder="1" applyAlignment="1">
      <alignment horizontal="left" vertical="center"/>
    </xf>
    <xf numFmtId="1" fontId="0" fillId="6" borderId="26" xfId="0" applyNumberFormat="1" applyFill="1" applyBorder="1">
      <alignment vertical="center"/>
    </xf>
    <xf numFmtId="0" fontId="0" fillId="47" borderId="26" xfId="0" applyFill="1" applyBorder="1">
      <alignment vertical="center"/>
    </xf>
    <xf numFmtId="0" fontId="0" fillId="47" borderId="26" xfId="0" applyFill="1" applyBorder="1" applyAlignment="1">
      <alignment horizontal="left" vertical="center"/>
    </xf>
    <xf numFmtId="1" fontId="0" fillId="47" borderId="26" xfId="0" applyNumberFormat="1" applyFill="1" applyBorder="1">
      <alignment vertical="center"/>
    </xf>
    <xf numFmtId="0" fontId="0" fillId="47" borderId="26" xfId="0" applyFill="1" applyBorder="1" applyAlignment="1">
      <alignment horizontal="center" vertical="center"/>
    </xf>
    <xf numFmtId="1" fontId="0" fillId="14" borderId="26" xfId="0" applyNumberFormat="1" applyFill="1" applyBorder="1" applyAlignment="1">
      <alignment horizontal="left"/>
    </xf>
    <xf numFmtId="1" fontId="0" fillId="15" borderId="26" xfId="0" applyNumberFormat="1" applyFill="1" applyBorder="1" applyAlignment="1">
      <alignment horizontal="left"/>
    </xf>
    <xf numFmtId="1" fontId="0" fillId="43" borderId="26" xfId="0" applyNumberFormat="1" applyFill="1" applyBorder="1" applyAlignment="1">
      <alignment horizontal="left"/>
    </xf>
    <xf numFmtId="1" fontId="0" fillId="17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 vertical="center"/>
    </xf>
    <xf numFmtId="0" fontId="0" fillId="4" borderId="26" xfId="0" applyFill="1" applyBorder="1" applyAlignment="1">
      <alignment horizontal="left" vertical="center"/>
    </xf>
    <xf numFmtId="0" fontId="0" fillId="7" borderId="26" xfId="0" applyFill="1" applyBorder="1" applyAlignment="1">
      <alignment horizontal="left" vertical="center"/>
    </xf>
    <xf numFmtId="1" fontId="26" fillId="0" borderId="26" xfId="0" applyNumberFormat="1" applyFont="1" applyBorder="1">
      <alignment vertical="center"/>
    </xf>
    <xf numFmtId="1" fontId="0" fillId="33" borderId="26" xfId="8" applyNumberFormat="1" applyFont="1" applyBorder="1">
      <alignment vertical="center"/>
    </xf>
    <xf numFmtId="0" fontId="0" fillId="10" borderId="26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43" borderId="26" xfId="0" applyFill="1" applyBorder="1">
      <alignment vertical="center"/>
    </xf>
    <xf numFmtId="0" fontId="0" fillId="43" borderId="26" xfId="0" applyFill="1" applyBorder="1" applyAlignment="1">
      <alignment horizontal="left" vertical="center"/>
    </xf>
    <xf numFmtId="0" fontId="0" fillId="32" borderId="26" xfId="0" applyFill="1" applyBorder="1">
      <alignment vertical="center"/>
    </xf>
    <xf numFmtId="0" fontId="0" fillId="32" borderId="26" xfId="0" applyFill="1" applyBorder="1" applyAlignment="1">
      <alignment horizontal="left" vertical="center"/>
    </xf>
    <xf numFmtId="0" fontId="0" fillId="32" borderId="26" xfId="0" applyFill="1" applyBorder="1" applyAlignment="1">
      <alignment horizontal="center" vertical="center"/>
    </xf>
    <xf numFmtId="1" fontId="0" fillId="32" borderId="26" xfId="0" applyNumberFormat="1" applyFill="1" applyBorder="1">
      <alignment vertical="center"/>
    </xf>
    <xf numFmtId="0" fontId="0" fillId="49" borderId="26" xfId="0" applyFill="1" applyBorder="1">
      <alignment vertical="center"/>
    </xf>
    <xf numFmtId="0" fontId="0" fillId="49" borderId="26" xfId="0" applyFill="1" applyBorder="1" applyAlignment="1">
      <alignment horizontal="left" vertical="center"/>
    </xf>
    <xf numFmtId="0" fontId="0" fillId="49" borderId="26" xfId="0" applyFill="1" applyBorder="1" applyAlignment="1">
      <alignment horizontal="center" vertical="center"/>
    </xf>
    <xf numFmtId="1" fontId="0" fillId="49" borderId="26" xfId="0" applyNumberFormat="1" applyFill="1" applyBorder="1">
      <alignment vertical="center"/>
    </xf>
    <xf numFmtId="0" fontId="0" fillId="11" borderId="26" xfId="0" applyFill="1" applyBorder="1" applyAlignment="1">
      <alignment horizontal="left" vertical="center"/>
    </xf>
    <xf numFmtId="0" fontId="0" fillId="50" borderId="26" xfId="0" applyFill="1" applyBorder="1">
      <alignment vertical="center"/>
    </xf>
    <xf numFmtId="0" fontId="0" fillId="50" borderId="26" xfId="0" applyFill="1" applyBorder="1" applyAlignment="1">
      <alignment horizontal="left" vertical="center"/>
    </xf>
    <xf numFmtId="0" fontId="0" fillId="50" borderId="26" xfId="0" applyFill="1" applyBorder="1" applyAlignment="1">
      <alignment horizontal="center" vertical="center"/>
    </xf>
    <xf numFmtId="1" fontId="0" fillId="50" borderId="26" xfId="0" applyNumberFormat="1" applyFill="1" applyBorder="1">
      <alignment vertical="center"/>
    </xf>
    <xf numFmtId="9" fontId="0" fillId="0" borderId="26" xfId="0" applyNumberFormat="1" applyBorder="1">
      <alignment vertical="center"/>
    </xf>
    <xf numFmtId="0" fontId="0" fillId="15" borderId="26" xfId="0" applyFill="1" applyBorder="1">
      <alignment vertical="center"/>
    </xf>
    <xf numFmtId="0" fontId="0" fillId="15" borderId="26" xfId="0" applyFill="1" applyBorder="1" applyAlignment="1">
      <alignment horizontal="left" vertical="center"/>
    </xf>
    <xf numFmtId="0" fontId="0" fillId="15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left" vertical="center"/>
    </xf>
    <xf numFmtId="0" fontId="0" fillId="17" borderId="26" xfId="0" applyFill="1" applyBorder="1" applyAlignment="1">
      <alignment horizontal="center" vertical="center"/>
    </xf>
    <xf numFmtId="1" fontId="0" fillId="4" borderId="26" xfId="0" applyNumberFormat="1" applyFill="1" applyBorder="1" applyAlignment="1">
      <alignment horizontal="center" vertical="center"/>
    </xf>
    <xf numFmtId="9" fontId="0" fillId="4" borderId="26" xfId="0" applyNumberFormat="1" applyFill="1" applyBorder="1">
      <alignment vertical="center"/>
    </xf>
    <xf numFmtId="1" fontId="0" fillId="15" borderId="26" xfId="0" applyNumberFormat="1" applyFill="1" applyBorder="1">
      <alignment vertical="center"/>
    </xf>
    <xf numFmtId="1" fontId="0" fillId="17" borderId="26" xfId="0" applyNumberFormat="1" applyFill="1" applyBorder="1">
      <alignment vertical="center"/>
    </xf>
    <xf numFmtId="0" fontId="20" fillId="39" borderId="26" xfId="6" applyFont="1" applyFill="1" applyBorder="1">
      <alignment vertical="center"/>
    </xf>
    <xf numFmtId="0" fontId="38" fillId="39" borderId="26" xfId="0" applyFont="1" applyFill="1" applyBorder="1">
      <alignment vertical="center"/>
    </xf>
    <xf numFmtId="0" fontId="0" fillId="52" borderId="26" xfId="0" applyFill="1" applyBorder="1">
      <alignment vertical="center"/>
    </xf>
    <xf numFmtId="49" fontId="0" fillId="0" borderId="26" xfId="0" applyNumberFormat="1" applyBorder="1">
      <alignment vertical="center"/>
    </xf>
    <xf numFmtId="49" fontId="0" fillId="0" borderId="26" xfId="0" applyNumberFormat="1" applyBorder="1" applyAlignment="1">
      <alignment horizontal="left" vertical="center"/>
    </xf>
    <xf numFmtId="0" fontId="7" fillId="0" borderId="0" xfId="0" applyFont="1">
      <alignment vertical="center"/>
    </xf>
    <xf numFmtId="0" fontId="32" fillId="0" borderId="26" xfId="0" applyFont="1" applyBorder="1" applyAlignment="1">
      <alignment horizontal="right" vertical="center"/>
    </xf>
    <xf numFmtId="0" fontId="32" fillId="0" borderId="26" xfId="0" applyFont="1" applyBorder="1" applyAlignment="1"/>
    <xf numFmtId="0" fontId="39" fillId="0" borderId="0" xfId="0" applyFont="1">
      <alignment vertical="center"/>
    </xf>
    <xf numFmtId="0" fontId="39" fillId="0" borderId="0" xfId="0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0" fillId="55" borderId="26" xfId="0" applyFill="1" applyBorder="1">
      <alignment vertical="center"/>
    </xf>
    <xf numFmtId="0" fontId="0" fillId="56" borderId="26" xfId="0" applyFill="1" applyBorder="1">
      <alignment vertical="center"/>
    </xf>
    <xf numFmtId="0" fontId="0" fillId="31" borderId="26" xfId="0" applyFill="1" applyBorder="1">
      <alignment vertical="center"/>
    </xf>
    <xf numFmtId="0" fontId="0" fillId="42" borderId="26" xfId="0" applyFill="1" applyBorder="1">
      <alignment vertical="center"/>
    </xf>
    <xf numFmtId="0" fontId="0" fillId="57" borderId="26" xfId="0" applyFill="1" applyBorder="1">
      <alignment vertical="center"/>
    </xf>
    <xf numFmtId="0" fontId="5" fillId="57" borderId="26" xfId="3" applyFill="1" applyBorder="1">
      <alignment vertical="center"/>
    </xf>
    <xf numFmtId="0" fontId="32" fillId="7" borderId="26" xfId="0" applyFont="1" applyFill="1" applyBorder="1">
      <alignment vertical="center"/>
    </xf>
    <xf numFmtId="0" fontId="0" fillId="7" borderId="27" xfId="0" applyFill="1" applyBorder="1">
      <alignment vertical="center"/>
    </xf>
    <xf numFmtId="0" fontId="32" fillId="4" borderId="26" xfId="0" applyFont="1" applyFill="1" applyBorder="1">
      <alignment vertical="center"/>
    </xf>
    <xf numFmtId="0" fontId="0" fillId="4" borderId="27" xfId="0" applyFill="1" applyBorder="1">
      <alignment vertical="center"/>
    </xf>
    <xf numFmtId="0" fontId="32" fillId="44" borderId="26" xfId="0" applyFont="1" applyFill="1" applyBorder="1">
      <alignment vertical="center"/>
    </xf>
    <xf numFmtId="0" fontId="0" fillId="44" borderId="27" xfId="0" applyFill="1" applyBorder="1">
      <alignment vertical="center"/>
    </xf>
    <xf numFmtId="0" fontId="32" fillId="15" borderId="26" xfId="0" applyFont="1" applyFill="1" applyBorder="1">
      <alignment vertical="center"/>
    </xf>
    <xf numFmtId="0" fontId="0" fillId="15" borderId="27" xfId="0" applyFill="1" applyBorder="1">
      <alignment vertical="center"/>
    </xf>
    <xf numFmtId="0" fontId="32" fillId="15" borderId="27" xfId="0" applyFont="1" applyFill="1" applyBorder="1">
      <alignment vertical="center"/>
    </xf>
    <xf numFmtId="0" fontId="32" fillId="6" borderId="26" xfId="0" applyFont="1" applyFill="1" applyBorder="1">
      <alignment vertical="center"/>
    </xf>
    <xf numFmtId="0" fontId="0" fillId="6" borderId="27" xfId="0" applyFill="1" applyBorder="1">
      <alignment vertical="center"/>
    </xf>
    <xf numFmtId="0" fontId="32" fillId="6" borderId="27" xfId="0" applyFont="1" applyFill="1" applyBorder="1">
      <alignment vertical="center"/>
    </xf>
    <xf numFmtId="0" fontId="32" fillId="47" borderId="26" xfId="0" applyFont="1" applyFill="1" applyBorder="1">
      <alignment vertical="center"/>
    </xf>
    <xf numFmtId="1" fontId="0" fillId="47" borderId="27" xfId="0" applyNumberFormat="1" applyFill="1" applyBorder="1">
      <alignment vertical="center"/>
    </xf>
    <xf numFmtId="1" fontId="32" fillId="47" borderId="27" xfId="0" applyNumberFormat="1" applyFont="1" applyFill="1" applyBorder="1">
      <alignment vertical="center"/>
    </xf>
    <xf numFmtId="0" fontId="0" fillId="47" borderId="27" xfId="0" applyFill="1" applyBorder="1">
      <alignment vertical="center"/>
    </xf>
    <xf numFmtId="0" fontId="32" fillId="47" borderId="27" xfId="0" applyFont="1" applyFill="1" applyBorder="1">
      <alignment vertical="center"/>
    </xf>
    <xf numFmtId="0" fontId="0" fillId="57" borderId="26" xfId="0" applyFill="1" applyBorder="1" applyAlignment="1">
      <alignment horizontal="left" vertical="center"/>
    </xf>
    <xf numFmtId="0" fontId="40" fillId="57" borderId="26" xfId="0" applyFont="1" applyFill="1" applyBorder="1">
      <alignment vertical="center"/>
    </xf>
    <xf numFmtId="1" fontId="0" fillId="57" borderId="26" xfId="0" applyNumberFormat="1" applyFill="1" applyBorder="1">
      <alignment vertical="center"/>
    </xf>
    <xf numFmtId="1" fontId="15" fillId="0" borderId="26" xfId="0" applyNumberFormat="1" applyFont="1" applyBorder="1">
      <alignment vertical="center"/>
    </xf>
    <xf numFmtId="0" fontId="32" fillId="7" borderId="26" xfId="0" applyFont="1" applyFill="1" applyBorder="1" applyAlignment="1">
      <alignment horizontal="left" vertical="center"/>
    </xf>
    <xf numFmtId="0" fontId="32" fillId="7" borderId="27" xfId="0" applyFont="1" applyFill="1" applyBorder="1">
      <alignment vertical="center"/>
    </xf>
    <xf numFmtId="0" fontId="0" fillId="30" borderId="27" xfId="0" applyFill="1" applyBorder="1">
      <alignment vertical="center"/>
    </xf>
    <xf numFmtId="0" fontId="32" fillId="30" borderId="26" xfId="0" applyFont="1" applyFill="1" applyBorder="1" applyAlignment="1">
      <alignment horizontal="left" vertical="center"/>
    </xf>
    <xf numFmtId="0" fontId="32" fillId="30" borderId="27" xfId="0" applyFont="1" applyFill="1" applyBorder="1">
      <alignment vertical="center"/>
    </xf>
    <xf numFmtId="0" fontId="0" fillId="17" borderId="27" xfId="0" applyFill="1" applyBorder="1">
      <alignment vertical="center"/>
    </xf>
    <xf numFmtId="0" fontId="32" fillId="47" borderId="26" xfId="0" applyFont="1" applyFill="1" applyBorder="1" applyAlignment="1">
      <alignment horizontal="left" vertical="center"/>
    </xf>
    <xf numFmtId="0" fontId="32" fillId="17" borderId="26" xfId="0" applyFont="1" applyFill="1" applyBorder="1" applyAlignment="1">
      <alignment horizontal="left" vertical="center"/>
    </xf>
    <xf numFmtId="0" fontId="32" fillId="17" borderId="27" xfId="0" applyFont="1" applyFill="1" applyBorder="1">
      <alignment vertical="center"/>
    </xf>
    <xf numFmtId="0" fontId="40" fillId="0" borderId="26" xfId="0" applyFont="1" applyBorder="1">
      <alignment vertical="center"/>
    </xf>
    <xf numFmtId="0" fontId="0" fillId="14" borderId="26" xfId="0" applyFill="1" applyBorder="1">
      <alignment vertical="center"/>
    </xf>
    <xf numFmtId="49" fontId="0" fillId="14" borderId="26" xfId="0" applyNumberFormat="1" applyFill="1" applyBorder="1">
      <alignment vertical="center"/>
    </xf>
    <xf numFmtId="0" fontId="0" fillId="14" borderId="26" xfId="0" applyFont="1" applyFill="1" applyBorder="1">
      <alignment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27" xfId="0" applyFont="1" applyFill="1" applyBorder="1">
      <alignment vertical="center"/>
    </xf>
    <xf numFmtId="0" fontId="32" fillId="15" borderId="26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0" fontId="0" fillId="33" borderId="15" xfId="8" applyFont="1">
      <alignment vertical="center"/>
    </xf>
    <xf numFmtId="0" fontId="18" fillId="28" borderId="26" xfId="0" applyFont="1" applyFill="1" applyBorder="1">
      <alignment vertical="center"/>
    </xf>
    <xf numFmtId="0" fontId="18" fillId="0" borderId="26" xfId="0" applyNumberFormat="1" applyFont="1" applyBorder="1" applyAlignment="1">
      <alignment horizontal="right" vertical="center"/>
    </xf>
    <xf numFmtId="182" fontId="18" fillId="0" borderId="0" xfId="0" applyNumberFormat="1" applyFont="1">
      <alignment vertical="center"/>
    </xf>
    <xf numFmtId="0" fontId="18" fillId="0" borderId="0" xfId="0" applyFont="1">
      <alignment vertical="center"/>
    </xf>
    <xf numFmtId="0" fontId="29" fillId="0" borderId="0" xfId="0" applyFont="1">
      <alignment vertical="center"/>
    </xf>
    <xf numFmtId="0" fontId="0" fillId="33" borderId="15" xfId="8" applyFont="1" applyAlignment="1">
      <alignment vertical="center"/>
    </xf>
    <xf numFmtId="0" fontId="32" fillId="33" borderId="15" xfId="8" applyFont="1">
      <alignment vertical="center"/>
    </xf>
    <xf numFmtId="41" fontId="0" fillId="0" borderId="0" xfId="12" applyFont="1" applyAlignment="1">
      <alignment horizontal="right" vertical="center"/>
    </xf>
    <xf numFmtId="41" fontId="36" fillId="0" borderId="26" xfId="12" applyFont="1" applyBorder="1" applyAlignment="1">
      <alignment horizontal="right" vertical="center"/>
    </xf>
    <xf numFmtId="41" fontId="34" fillId="0" borderId="26" xfId="12" applyFont="1" applyBorder="1" applyAlignment="1">
      <alignment horizontal="right" vertical="center"/>
    </xf>
    <xf numFmtId="0" fontId="32" fillId="52" borderId="26" xfId="0" applyFont="1" applyFill="1" applyBorder="1" applyAlignment="1">
      <alignment horizontal="left" vertical="center"/>
    </xf>
    <xf numFmtId="41" fontId="32" fillId="52" borderId="26" xfId="12" applyFont="1" applyFill="1" applyBorder="1" applyAlignment="1">
      <alignment horizontal="right" vertical="center"/>
    </xf>
    <xf numFmtId="41" fontId="37" fillId="0" borderId="0" xfId="0" applyNumberFormat="1" applyFont="1" applyAlignment="1">
      <alignment horizontal="left" vertical="center"/>
    </xf>
    <xf numFmtId="41" fontId="35" fillId="0" borderId="0" xfId="0" applyNumberFormat="1" applyFont="1">
      <alignment vertical="center"/>
    </xf>
    <xf numFmtId="0" fontId="32" fillId="33" borderId="15" xfId="8" applyFont="1" applyAlignment="1">
      <alignment horizontal="center" vertical="center"/>
    </xf>
    <xf numFmtId="0" fontId="15" fillId="0" borderId="26" xfId="0" applyFont="1" applyBorder="1" applyAlignment="1">
      <alignment vertical="center"/>
    </xf>
    <xf numFmtId="0" fontId="18" fillId="33" borderId="15" xfId="8" applyNumberFormat="1" applyFont="1" applyAlignment="1">
      <alignment horizontal="right" vertical="center"/>
    </xf>
    <xf numFmtId="0" fontId="0" fillId="0" borderId="0" xfId="0" applyFont="1" applyAlignment="1">
      <alignment vertical="center"/>
    </xf>
    <xf numFmtId="41" fontId="34" fillId="0" borderId="0" xfId="12" applyFont="1" applyBorder="1">
      <alignment vertical="center"/>
    </xf>
    <xf numFmtId="0" fontId="3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31" borderId="15" xfId="7" applyFont="1" applyAlignment="1">
      <alignment horizontal="left" vertical="center"/>
    </xf>
    <xf numFmtId="0" fontId="15" fillId="0" borderId="0" xfId="0" applyFont="1">
      <alignment vertical="center"/>
    </xf>
    <xf numFmtId="0" fontId="15" fillId="33" borderId="15" xfId="8" applyFont="1">
      <alignment vertical="center"/>
    </xf>
    <xf numFmtId="0" fontId="41" fillId="0" borderId="26" xfId="0" applyFont="1" applyBorder="1">
      <alignment vertical="center"/>
    </xf>
    <xf numFmtId="0" fontId="41" fillId="0" borderId="0" xfId="0" applyFont="1">
      <alignment vertical="center"/>
    </xf>
    <xf numFmtId="1" fontId="41" fillId="0" borderId="26" xfId="0" applyNumberFormat="1" applyFont="1" applyBorder="1">
      <alignment vertical="center"/>
    </xf>
    <xf numFmtId="1" fontId="41" fillId="0" borderId="0" xfId="0" applyNumberFormat="1" applyFont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FF6DCB"/>
      <color rgb="FF31FAFF"/>
      <color rgb="FFFF3737"/>
      <color rgb="FF2CD4AC"/>
      <color rgb="FFFF7575"/>
      <color rgb="FFE76DFF"/>
      <color rgb="FFF1ABFF"/>
      <color rgb="FFFDCF73"/>
      <color rgb="FFFFCC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212" workbookViewId="0">
      <selection activeCell="D1143" sqref="D1143"/>
    </sheetView>
  </sheetViews>
  <sheetFormatPr defaultRowHeight="16.5"/>
  <cols>
    <col min="1" max="1" width="9" style="108" bestFit="1" customWidth="1"/>
    <col min="2" max="2" width="11.625" style="108" bestFit="1" customWidth="1"/>
    <col min="3" max="3" width="7.75" style="108" bestFit="1" customWidth="1"/>
    <col min="4" max="4" width="12.125" style="108" bestFit="1" customWidth="1"/>
    <col min="5" max="5" width="11" style="108" bestFit="1" customWidth="1"/>
    <col min="6" max="7" width="9" style="108"/>
    <col min="8" max="8" width="22.75" style="108" bestFit="1" customWidth="1"/>
    <col min="9" max="9" width="9" style="108"/>
    <col min="10" max="10" width="9.375" style="108" bestFit="1" customWidth="1"/>
    <col min="11" max="11" width="13" style="108" bestFit="1" customWidth="1"/>
    <col min="12" max="12" width="11" style="108" bestFit="1" customWidth="1"/>
    <col min="13" max="16384" width="9" style="108"/>
  </cols>
  <sheetData>
    <row r="1" spans="1:11">
      <c r="A1" s="108" t="s">
        <v>0</v>
      </c>
      <c r="B1" s="108" t="s">
        <v>1</v>
      </c>
      <c r="C1" s="108" t="s">
        <v>61</v>
      </c>
      <c r="D1" s="108" t="s">
        <v>62</v>
      </c>
      <c r="E1" s="108" t="s">
        <v>64</v>
      </c>
      <c r="F1" s="108" t="s">
        <v>63</v>
      </c>
    </row>
    <row r="2" spans="1:11">
      <c r="A2" s="108">
        <v>1</v>
      </c>
      <c r="B2" s="108" t="s">
        <v>2</v>
      </c>
      <c r="C2" s="108">
        <v>1</v>
      </c>
      <c r="H2" s="108" t="s">
        <v>137</v>
      </c>
    </row>
    <row r="3" spans="1:11">
      <c r="A3" s="108">
        <v>2</v>
      </c>
      <c r="B3" s="108" t="s">
        <v>2</v>
      </c>
      <c r="C3" s="108">
        <v>2</v>
      </c>
      <c r="H3" s="108" t="s">
        <v>142</v>
      </c>
      <c r="J3" s="108" t="s">
        <v>1163</v>
      </c>
      <c r="K3" s="108" t="s">
        <v>1164</v>
      </c>
    </row>
    <row r="4" spans="1:11">
      <c r="A4" s="108">
        <v>3</v>
      </c>
      <c r="B4" s="108" t="s">
        <v>2</v>
      </c>
      <c r="C4" s="108">
        <v>3</v>
      </c>
      <c r="D4" s="108">
        <v>56</v>
      </c>
      <c r="H4" s="108" t="s">
        <v>143</v>
      </c>
      <c r="J4" s="108" t="s">
        <v>1165</v>
      </c>
      <c r="K4" s="108" t="s">
        <v>1166</v>
      </c>
    </row>
    <row r="5" spans="1:11">
      <c r="A5" s="108">
        <v>4</v>
      </c>
      <c r="B5" s="108" t="s">
        <v>2</v>
      </c>
      <c r="C5" s="108">
        <v>4</v>
      </c>
      <c r="H5" s="108" t="s">
        <v>144</v>
      </c>
      <c r="J5" s="108" t="s">
        <v>1167</v>
      </c>
      <c r="K5" s="108" t="s">
        <v>1168</v>
      </c>
    </row>
    <row r="6" spans="1:11">
      <c r="A6" s="108">
        <v>5</v>
      </c>
      <c r="B6" s="108" t="s">
        <v>2</v>
      </c>
      <c r="C6" s="108">
        <v>5</v>
      </c>
      <c r="D6" s="108">
        <v>80</v>
      </c>
      <c r="H6" s="108" t="s">
        <v>145</v>
      </c>
      <c r="J6" s="108" t="s">
        <v>1169</v>
      </c>
      <c r="K6" s="108" t="s">
        <v>1170</v>
      </c>
    </row>
    <row r="7" spans="1:11">
      <c r="A7" s="108">
        <v>6</v>
      </c>
      <c r="B7" s="108" t="s">
        <v>2</v>
      </c>
      <c r="C7" s="108">
        <v>6</v>
      </c>
      <c r="H7" s="108" t="s">
        <v>146</v>
      </c>
      <c r="J7" s="108" t="s">
        <v>1171</v>
      </c>
      <c r="K7" s="108" t="s">
        <v>1172</v>
      </c>
    </row>
    <row r="8" spans="1:11">
      <c r="A8" s="108">
        <v>7</v>
      </c>
      <c r="B8" s="108" t="s">
        <v>2</v>
      </c>
      <c r="C8" s="108">
        <v>7</v>
      </c>
      <c r="H8" s="108" t="s">
        <v>147</v>
      </c>
      <c r="J8" s="108" t="s">
        <v>1173</v>
      </c>
      <c r="K8" s="108" t="s">
        <v>1174</v>
      </c>
    </row>
    <row r="9" spans="1:11">
      <c r="A9" s="108">
        <v>8</v>
      </c>
      <c r="B9" s="108" t="s">
        <v>2</v>
      </c>
      <c r="C9" s="108">
        <v>8</v>
      </c>
      <c r="D9" s="108">
        <v>175</v>
      </c>
      <c r="H9" s="108" t="s">
        <v>151</v>
      </c>
      <c r="J9" s="108" t="s">
        <v>1175</v>
      </c>
      <c r="K9" s="108" t="s">
        <v>1176</v>
      </c>
    </row>
    <row r="10" spans="1:11">
      <c r="A10" s="108">
        <v>9</v>
      </c>
      <c r="B10" s="108" t="s">
        <v>2</v>
      </c>
      <c r="C10" s="108">
        <v>9</v>
      </c>
      <c r="H10" s="108" t="s">
        <v>148</v>
      </c>
      <c r="J10" s="108" t="s">
        <v>1177</v>
      </c>
      <c r="K10" s="108" t="s">
        <v>1178</v>
      </c>
    </row>
    <row r="11" spans="1:11">
      <c r="A11" s="108">
        <v>10</v>
      </c>
      <c r="B11" s="108" t="s">
        <v>2</v>
      </c>
      <c r="C11" s="108">
        <v>10</v>
      </c>
      <c r="D11" s="108">
        <v>1100</v>
      </c>
      <c r="F11" s="108">
        <v>2500</v>
      </c>
      <c r="H11" s="108" t="s">
        <v>149</v>
      </c>
      <c r="J11" s="108" t="s">
        <v>1179</v>
      </c>
      <c r="K11" s="108" t="s">
        <v>1180</v>
      </c>
    </row>
    <row r="12" spans="1:11">
      <c r="A12" s="108">
        <v>11</v>
      </c>
      <c r="B12" s="108" t="s">
        <v>3</v>
      </c>
      <c r="C12" s="108">
        <v>1</v>
      </c>
      <c r="D12" s="108">
        <v>3700</v>
      </c>
      <c r="F12" s="108">
        <v>8000</v>
      </c>
      <c r="H12" s="108" t="s">
        <v>137</v>
      </c>
      <c r="J12" s="108" t="s">
        <v>1188</v>
      </c>
      <c r="K12" s="108" t="s">
        <v>1189</v>
      </c>
    </row>
    <row r="13" spans="1:11">
      <c r="A13" s="108">
        <v>12</v>
      </c>
      <c r="B13" s="108" t="s">
        <v>3</v>
      </c>
      <c r="C13" s="108">
        <v>2</v>
      </c>
      <c r="D13" s="108">
        <v>9000</v>
      </c>
      <c r="F13" s="108">
        <v>23000</v>
      </c>
      <c r="H13" s="108" t="s">
        <v>137</v>
      </c>
      <c r="J13" s="108" t="s">
        <v>1190</v>
      </c>
      <c r="K13" s="108" t="s">
        <v>1191</v>
      </c>
    </row>
    <row r="14" spans="1:11">
      <c r="A14" s="108">
        <v>13</v>
      </c>
      <c r="B14" s="108" t="s">
        <v>3</v>
      </c>
      <c r="C14" s="108">
        <v>3</v>
      </c>
      <c r="H14" s="108" t="s">
        <v>152</v>
      </c>
      <c r="J14" s="108" t="s">
        <v>1192</v>
      </c>
      <c r="K14" s="108" t="s">
        <v>1193</v>
      </c>
    </row>
    <row r="15" spans="1:11">
      <c r="A15" s="108">
        <v>14</v>
      </c>
      <c r="B15" s="108" t="s">
        <v>3</v>
      </c>
      <c r="C15" s="108">
        <v>4</v>
      </c>
      <c r="H15" s="108" t="s">
        <v>153</v>
      </c>
      <c r="J15" s="108" t="s">
        <v>1194</v>
      </c>
      <c r="K15" s="108" t="s">
        <v>1195</v>
      </c>
    </row>
    <row r="16" spans="1:11">
      <c r="A16" s="108">
        <v>15</v>
      </c>
      <c r="B16" s="108" t="s">
        <v>3</v>
      </c>
      <c r="C16" s="108">
        <v>5</v>
      </c>
      <c r="H16" s="108" t="s">
        <v>154</v>
      </c>
      <c r="J16" s="108" t="s">
        <v>1196</v>
      </c>
      <c r="K16" s="108" t="s">
        <v>1197</v>
      </c>
    </row>
    <row r="17" spans="1:11">
      <c r="A17" s="108">
        <v>16</v>
      </c>
      <c r="B17" s="108" t="s">
        <v>3</v>
      </c>
      <c r="C17" s="108">
        <v>6</v>
      </c>
      <c r="D17" s="108" t="s">
        <v>178</v>
      </c>
      <c r="F17" s="108" t="s">
        <v>179</v>
      </c>
      <c r="H17" s="108" t="s">
        <v>155</v>
      </c>
      <c r="J17" s="108" t="s">
        <v>1198</v>
      </c>
      <c r="K17" s="108" t="s">
        <v>1199</v>
      </c>
    </row>
    <row r="18" spans="1:11">
      <c r="A18" s="108">
        <v>17</v>
      </c>
      <c r="B18" s="108" t="s">
        <v>3</v>
      </c>
      <c r="C18" s="108">
        <v>7</v>
      </c>
      <c r="D18" s="108" t="s">
        <v>171</v>
      </c>
      <c r="F18" s="108" t="s">
        <v>172</v>
      </c>
      <c r="H18" s="108" t="s">
        <v>156</v>
      </c>
      <c r="J18" s="108" t="s">
        <v>1200</v>
      </c>
      <c r="K18" s="108" t="s">
        <v>1201</v>
      </c>
    </row>
    <row r="19" spans="1:11">
      <c r="A19" s="108">
        <v>18</v>
      </c>
      <c r="B19" s="108" t="s">
        <v>3</v>
      </c>
      <c r="C19" s="108">
        <v>8</v>
      </c>
      <c r="H19" s="108" t="s">
        <v>137</v>
      </c>
      <c r="J19" s="108" t="s">
        <v>1202</v>
      </c>
      <c r="K19" s="108" t="s">
        <v>1203</v>
      </c>
    </row>
    <row r="20" spans="1:11">
      <c r="A20" s="108">
        <v>19</v>
      </c>
      <c r="B20" s="108" t="s">
        <v>3</v>
      </c>
      <c r="C20" s="108">
        <v>9</v>
      </c>
      <c r="D20" s="108" t="s">
        <v>172</v>
      </c>
      <c r="F20" s="108" t="s">
        <v>68</v>
      </c>
      <c r="H20" s="108" t="s">
        <v>137</v>
      </c>
      <c r="J20" s="108" t="s">
        <v>1204</v>
      </c>
      <c r="K20" s="108" t="s">
        <v>1205</v>
      </c>
    </row>
    <row r="21" spans="1:11">
      <c r="A21" s="108">
        <v>20</v>
      </c>
      <c r="B21" s="108" t="s">
        <v>3</v>
      </c>
      <c r="C21" s="108">
        <v>10</v>
      </c>
      <c r="H21" s="108" t="s">
        <v>157</v>
      </c>
      <c r="J21" s="108" t="s">
        <v>1206</v>
      </c>
      <c r="K21" s="108" t="s">
        <v>1207</v>
      </c>
    </row>
    <row r="22" spans="1:11">
      <c r="A22" s="108">
        <v>21</v>
      </c>
      <c r="B22" s="108" t="s">
        <v>4</v>
      </c>
      <c r="C22" s="108">
        <v>1</v>
      </c>
      <c r="H22" s="108" t="s">
        <v>137</v>
      </c>
      <c r="J22" s="108" t="s">
        <v>1208</v>
      </c>
      <c r="K22" s="108" t="s">
        <v>1209</v>
      </c>
    </row>
    <row r="23" spans="1:11">
      <c r="A23" s="108">
        <v>22</v>
      </c>
      <c r="B23" s="108" t="s">
        <v>4</v>
      </c>
      <c r="C23" s="108">
        <v>2</v>
      </c>
      <c r="H23" s="108" t="s">
        <v>137</v>
      </c>
      <c r="J23" s="108" t="s">
        <v>1261</v>
      </c>
      <c r="K23" s="108" t="s">
        <v>1210</v>
      </c>
    </row>
    <row r="24" spans="1:11">
      <c r="A24" s="108">
        <v>23</v>
      </c>
      <c r="B24" s="108" t="s">
        <v>4</v>
      </c>
      <c r="C24" s="108">
        <v>3</v>
      </c>
      <c r="H24" s="108" t="s">
        <v>137</v>
      </c>
      <c r="J24" s="108" t="s">
        <v>1262</v>
      </c>
      <c r="K24" s="108" t="s">
        <v>1211</v>
      </c>
    </row>
    <row r="25" spans="1:11">
      <c r="A25" s="108">
        <v>24</v>
      </c>
      <c r="B25" s="108" t="s">
        <v>4</v>
      </c>
      <c r="C25" s="108">
        <v>4</v>
      </c>
      <c r="H25" s="108" t="s">
        <v>149</v>
      </c>
      <c r="J25" s="108" t="s">
        <v>1263</v>
      </c>
      <c r="K25" s="108" t="s">
        <v>1212</v>
      </c>
    </row>
    <row r="26" spans="1:11">
      <c r="A26" s="108">
        <v>25</v>
      </c>
      <c r="B26" s="108" t="s">
        <v>4</v>
      </c>
      <c r="C26" s="108">
        <v>5</v>
      </c>
      <c r="J26" s="108" t="s">
        <v>1264</v>
      </c>
      <c r="K26" s="108" t="s">
        <v>1213</v>
      </c>
    </row>
    <row r="27" spans="1:11">
      <c r="A27" s="108">
        <v>26</v>
      </c>
      <c r="B27" s="108" t="s">
        <v>4</v>
      </c>
      <c r="C27" s="108">
        <v>6</v>
      </c>
      <c r="D27" s="108" t="s">
        <v>68</v>
      </c>
      <c r="F27" s="108" t="s">
        <v>173</v>
      </c>
      <c r="J27" s="108" t="s">
        <v>1265</v>
      </c>
      <c r="K27" s="108" t="s">
        <v>1214</v>
      </c>
    </row>
    <row r="28" spans="1:11">
      <c r="A28" s="108">
        <v>27</v>
      </c>
      <c r="B28" s="108" t="s">
        <v>4</v>
      </c>
      <c r="C28" s="108">
        <v>7</v>
      </c>
      <c r="J28" s="108" t="s">
        <v>1266</v>
      </c>
      <c r="K28" s="108" t="s">
        <v>1215</v>
      </c>
    </row>
    <row r="29" spans="1:11">
      <c r="A29" s="128">
        <v>28</v>
      </c>
      <c r="B29" s="108" t="s">
        <v>4</v>
      </c>
      <c r="C29" s="108">
        <v>8</v>
      </c>
      <c r="J29" s="108" t="s">
        <v>1267</v>
      </c>
      <c r="K29" s="108" t="s">
        <v>1216</v>
      </c>
    </row>
    <row r="30" spans="1:11">
      <c r="A30" s="108">
        <v>29</v>
      </c>
      <c r="B30" s="108" t="s">
        <v>4</v>
      </c>
      <c r="C30" s="108">
        <v>9</v>
      </c>
      <c r="J30" s="108" t="s">
        <v>1268</v>
      </c>
      <c r="K30" s="108" t="s">
        <v>1217</v>
      </c>
    </row>
    <row r="31" spans="1:11">
      <c r="A31" s="108">
        <v>30</v>
      </c>
      <c r="B31" s="108" t="s">
        <v>4</v>
      </c>
      <c r="C31" s="108">
        <v>10</v>
      </c>
      <c r="H31" s="108" t="s">
        <v>158</v>
      </c>
      <c r="J31" s="108" t="s">
        <v>1269</v>
      </c>
      <c r="K31" s="108" t="s">
        <v>1218</v>
      </c>
    </row>
    <row r="32" spans="1:11">
      <c r="A32" s="108">
        <v>31</v>
      </c>
      <c r="B32" s="108" t="s">
        <v>5</v>
      </c>
      <c r="C32" s="108">
        <v>1</v>
      </c>
      <c r="J32" s="108" t="s">
        <v>1280</v>
      </c>
      <c r="K32" s="108" t="s">
        <v>1219</v>
      </c>
    </row>
    <row r="33" spans="1:11">
      <c r="A33" s="108">
        <v>32</v>
      </c>
      <c r="B33" s="108" t="s">
        <v>5</v>
      </c>
      <c r="C33" s="108">
        <v>2</v>
      </c>
      <c r="J33" s="108" t="s">
        <v>1281</v>
      </c>
      <c r="K33" s="108" t="s">
        <v>1220</v>
      </c>
    </row>
    <row r="34" spans="1:11">
      <c r="A34" s="108">
        <v>33</v>
      </c>
      <c r="B34" s="108" t="s">
        <v>5</v>
      </c>
      <c r="C34" s="108">
        <v>3</v>
      </c>
      <c r="J34" s="108" t="s">
        <v>1282</v>
      </c>
      <c r="K34" s="108" t="s">
        <v>1221</v>
      </c>
    </row>
    <row r="35" spans="1:11">
      <c r="A35" s="108">
        <v>34</v>
      </c>
      <c r="B35" s="108" t="s">
        <v>5</v>
      </c>
      <c r="C35" s="108">
        <v>4</v>
      </c>
      <c r="J35" s="108" t="s">
        <v>1283</v>
      </c>
      <c r="K35" s="108" t="s">
        <v>1222</v>
      </c>
    </row>
    <row r="36" spans="1:11">
      <c r="A36" s="108">
        <v>35</v>
      </c>
      <c r="B36" s="108" t="s">
        <v>5</v>
      </c>
      <c r="C36" s="108">
        <v>5</v>
      </c>
      <c r="H36" s="108" t="s">
        <v>159</v>
      </c>
      <c r="J36" s="108" t="s">
        <v>1284</v>
      </c>
      <c r="K36" s="108" t="s">
        <v>1223</v>
      </c>
    </row>
    <row r="37" spans="1:11">
      <c r="A37" s="108">
        <v>36</v>
      </c>
      <c r="B37" s="108" t="s">
        <v>5</v>
      </c>
      <c r="C37" s="108">
        <v>6</v>
      </c>
      <c r="D37" s="108" t="s">
        <v>180</v>
      </c>
      <c r="J37" s="108" t="s">
        <v>1285</v>
      </c>
      <c r="K37" s="108" t="s">
        <v>1224</v>
      </c>
    </row>
    <row r="38" spans="1:11">
      <c r="A38" s="108">
        <v>37</v>
      </c>
      <c r="B38" s="108" t="s">
        <v>5</v>
      </c>
      <c r="C38" s="108">
        <v>7</v>
      </c>
      <c r="D38" s="108" t="s">
        <v>174</v>
      </c>
      <c r="F38" s="108" t="s">
        <v>175</v>
      </c>
      <c r="J38" s="108" t="s">
        <v>1286</v>
      </c>
      <c r="K38" s="108" t="s">
        <v>1225</v>
      </c>
    </row>
    <row r="39" spans="1:11">
      <c r="A39" s="108">
        <v>38</v>
      </c>
      <c r="B39" s="108" t="s">
        <v>5</v>
      </c>
      <c r="C39" s="108">
        <v>8</v>
      </c>
      <c r="J39" s="108" t="s">
        <v>1287</v>
      </c>
      <c r="K39" s="108" t="s">
        <v>1226</v>
      </c>
    </row>
    <row r="40" spans="1:11">
      <c r="A40" s="108">
        <v>39</v>
      </c>
      <c r="B40" s="108" t="s">
        <v>5</v>
      </c>
      <c r="C40" s="108">
        <v>9</v>
      </c>
      <c r="J40" s="108" t="s">
        <v>1288</v>
      </c>
      <c r="K40" s="108" t="s">
        <v>1227</v>
      </c>
    </row>
    <row r="41" spans="1:11">
      <c r="A41" s="108">
        <v>40</v>
      </c>
      <c r="B41" s="108" t="s">
        <v>5</v>
      </c>
      <c r="C41" s="108">
        <v>10</v>
      </c>
      <c r="H41" s="108" t="s">
        <v>160</v>
      </c>
      <c r="J41" s="108" t="s">
        <v>1289</v>
      </c>
      <c r="K41" s="108" t="s">
        <v>1228</v>
      </c>
    </row>
    <row r="42" spans="1:11">
      <c r="A42" s="108">
        <v>41</v>
      </c>
      <c r="B42" s="108" t="s">
        <v>6</v>
      </c>
      <c r="C42" s="108">
        <v>1</v>
      </c>
      <c r="J42" s="108" t="s">
        <v>1290</v>
      </c>
      <c r="K42" s="108" t="s">
        <v>1229</v>
      </c>
    </row>
    <row r="43" spans="1:11">
      <c r="A43" s="108">
        <v>42</v>
      </c>
      <c r="B43" s="108" t="s">
        <v>6</v>
      </c>
      <c r="C43" s="108">
        <v>2</v>
      </c>
      <c r="J43" s="108" t="s">
        <v>1291</v>
      </c>
      <c r="K43" s="108" t="s">
        <v>1230</v>
      </c>
    </row>
    <row r="44" spans="1:11">
      <c r="A44" s="108">
        <v>43</v>
      </c>
      <c r="B44" s="108" t="s">
        <v>6</v>
      </c>
      <c r="C44" s="108">
        <v>3</v>
      </c>
      <c r="J44" s="108" t="s">
        <v>1292</v>
      </c>
      <c r="K44" s="108" t="s">
        <v>1231</v>
      </c>
    </row>
    <row r="45" spans="1:11">
      <c r="A45" s="108">
        <v>44</v>
      </c>
      <c r="B45" s="108" t="s">
        <v>6</v>
      </c>
      <c r="C45" s="108">
        <v>4</v>
      </c>
      <c r="J45" s="108" t="s">
        <v>1293</v>
      </c>
      <c r="K45" s="108" t="s">
        <v>1232</v>
      </c>
    </row>
    <row r="46" spans="1:11">
      <c r="A46" s="108">
        <v>45</v>
      </c>
      <c r="B46" s="108" t="s">
        <v>6</v>
      </c>
      <c r="C46" s="108">
        <v>5</v>
      </c>
      <c r="H46" s="108" t="s">
        <v>161</v>
      </c>
      <c r="J46" s="108" t="s">
        <v>1294</v>
      </c>
      <c r="K46" s="108" t="s">
        <v>1233</v>
      </c>
    </row>
    <row r="47" spans="1:11">
      <c r="A47" s="108">
        <v>46</v>
      </c>
      <c r="B47" s="108" t="s">
        <v>6</v>
      </c>
      <c r="C47" s="108">
        <v>6</v>
      </c>
      <c r="D47" s="108" t="s">
        <v>176</v>
      </c>
      <c r="F47" s="108" t="s">
        <v>177</v>
      </c>
      <c r="J47" s="108" t="s">
        <v>1295</v>
      </c>
      <c r="K47" s="108" t="s">
        <v>1234</v>
      </c>
    </row>
    <row r="48" spans="1:11">
      <c r="A48" s="108">
        <v>47</v>
      </c>
      <c r="B48" s="108" t="s">
        <v>6</v>
      </c>
      <c r="C48" s="108">
        <v>7</v>
      </c>
      <c r="J48" s="108" t="s">
        <v>1296</v>
      </c>
      <c r="K48" s="108" t="s">
        <v>1235</v>
      </c>
    </row>
    <row r="49" spans="1:11">
      <c r="A49" s="108">
        <v>48</v>
      </c>
      <c r="B49" s="108" t="s">
        <v>6</v>
      </c>
      <c r="C49" s="108">
        <v>8</v>
      </c>
      <c r="J49" s="108" t="s">
        <v>1297</v>
      </c>
      <c r="K49" s="108" t="s">
        <v>1236</v>
      </c>
    </row>
    <row r="50" spans="1:11">
      <c r="A50" s="108">
        <v>49</v>
      </c>
      <c r="B50" s="108" t="s">
        <v>6</v>
      </c>
      <c r="C50" s="108">
        <v>9</v>
      </c>
      <c r="J50" s="108" t="s">
        <v>1298</v>
      </c>
      <c r="K50" s="108" t="s">
        <v>1237</v>
      </c>
    </row>
    <row r="51" spans="1:11">
      <c r="A51" s="108">
        <v>50</v>
      </c>
      <c r="B51" s="108" t="s">
        <v>6</v>
      </c>
      <c r="C51" s="108">
        <v>10</v>
      </c>
      <c r="H51" s="108" t="s">
        <v>162</v>
      </c>
      <c r="J51" s="108" t="s">
        <v>1299</v>
      </c>
      <c r="K51" s="108" t="s">
        <v>1238</v>
      </c>
    </row>
    <row r="52" spans="1:11">
      <c r="A52" s="108">
        <v>51</v>
      </c>
      <c r="B52" s="108" t="s">
        <v>7</v>
      </c>
      <c r="C52" s="108">
        <v>1</v>
      </c>
      <c r="J52" s="108" t="s">
        <v>1300</v>
      </c>
      <c r="K52" s="108" t="s">
        <v>1239</v>
      </c>
    </row>
    <row r="53" spans="1:11">
      <c r="A53" s="108">
        <v>52</v>
      </c>
      <c r="B53" s="108" t="s">
        <v>7</v>
      </c>
      <c r="C53" s="108">
        <v>2</v>
      </c>
      <c r="J53" s="108" t="s">
        <v>1301</v>
      </c>
      <c r="K53" s="108" t="s">
        <v>1240</v>
      </c>
    </row>
    <row r="54" spans="1:11">
      <c r="A54" s="108">
        <v>53</v>
      </c>
      <c r="B54" s="108" t="s">
        <v>7</v>
      </c>
      <c r="C54" s="108">
        <v>3</v>
      </c>
      <c r="H54" s="108" t="s">
        <v>163</v>
      </c>
      <c r="J54" s="108" t="s">
        <v>1302</v>
      </c>
      <c r="K54" s="108" t="s">
        <v>1241</v>
      </c>
    </row>
    <row r="55" spans="1:11">
      <c r="A55" s="108">
        <v>54</v>
      </c>
      <c r="B55" s="108" t="s">
        <v>7</v>
      </c>
      <c r="C55" s="108">
        <v>4</v>
      </c>
      <c r="J55" s="108" t="s">
        <v>1303</v>
      </c>
      <c r="K55" s="108" t="s">
        <v>1242</v>
      </c>
    </row>
    <row r="56" spans="1:11">
      <c r="A56" s="108">
        <v>55</v>
      </c>
      <c r="B56" s="108" t="s">
        <v>7</v>
      </c>
      <c r="C56" s="108">
        <v>5</v>
      </c>
      <c r="H56" s="108" t="s">
        <v>164</v>
      </c>
      <c r="J56" s="108" t="s">
        <v>1304</v>
      </c>
      <c r="K56" s="108" t="s">
        <v>1243</v>
      </c>
    </row>
    <row r="57" spans="1:11">
      <c r="A57" s="108">
        <v>56</v>
      </c>
      <c r="B57" s="108" t="s">
        <v>7</v>
      </c>
      <c r="C57" s="108">
        <v>6</v>
      </c>
      <c r="H57" s="108" t="s">
        <v>165</v>
      </c>
      <c r="J57" s="108" t="s">
        <v>1305</v>
      </c>
      <c r="K57" s="108" t="s">
        <v>1244</v>
      </c>
    </row>
    <row r="58" spans="1:11">
      <c r="A58" s="108">
        <v>57</v>
      </c>
      <c r="B58" s="108" t="s">
        <v>7</v>
      </c>
      <c r="C58" s="108">
        <v>7</v>
      </c>
      <c r="J58" s="108" t="s">
        <v>1306</v>
      </c>
      <c r="K58" s="108" t="s">
        <v>1245</v>
      </c>
    </row>
    <row r="59" spans="1:11">
      <c r="A59" s="108">
        <v>58</v>
      </c>
      <c r="B59" s="108" t="s">
        <v>7</v>
      </c>
      <c r="C59" s="108">
        <v>8</v>
      </c>
      <c r="I59" s="108" t="s">
        <v>65</v>
      </c>
      <c r="J59" s="108" t="s">
        <v>1307</v>
      </c>
      <c r="K59" s="108" t="s">
        <v>1246</v>
      </c>
    </row>
    <row r="60" spans="1:11">
      <c r="A60" s="108">
        <v>59</v>
      </c>
      <c r="B60" s="108" t="s">
        <v>7</v>
      </c>
      <c r="C60" s="108">
        <v>9</v>
      </c>
      <c r="J60" s="108" t="s">
        <v>1308</v>
      </c>
      <c r="K60" s="108" t="s">
        <v>1247</v>
      </c>
    </row>
    <row r="61" spans="1:11">
      <c r="A61" s="108">
        <v>60</v>
      </c>
      <c r="B61" s="108" t="s">
        <v>7</v>
      </c>
      <c r="C61" s="108">
        <v>10</v>
      </c>
      <c r="H61" s="108" t="s">
        <v>166</v>
      </c>
      <c r="J61" s="108" t="s">
        <v>1309</v>
      </c>
      <c r="K61" s="108" t="s">
        <v>1248</v>
      </c>
    </row>
    <row r="62" spans="1:11">
      <c r="A62" s="108">
        <v>61</v>
      </c>
      <c r="B62" s="108" t="s">
        <v>8</v>
      </c>
      <c r="C62" s="108">
        <v>1</v>
      </c>
      <c r="I62" s="108" t="s">
        <v>66</v>
      </c>
      <c r="J62" s="108" t="s">
        <v>1310</v>
      </c>
      <c r="K62" s="108" t="s">
        <v>1249</v>
      </c>
    </row>
    <row r="63" spans="1:11">
      <c r="A63" s="108">
        <v>62</v>
      </c>
      <c r="B63" s="108" t="s">
        <v>8</v>
      </c>
      <c r="C63" s="108">
        <v>2</v>
      </c>
      <c r="J63" s="108" t="s">
        <v>1311</v>
      </c>
      <c r="K63" s="108" t="s">
        <v>1250</v>
      </c>
    </row>
    <row r="64" spans="1:11">
      <c r="A64" s="108">
        <v>63</v>
      </c>
      <c r="B64" s="108" t="s">
        <v>8</v>
      </c>
      <c r="C64" s="108">
        <v>3</v>
      </c>
      <c r="J64" s="108" t="s">
        <v>1279</v>
      </c>
      <c r="K64" s="108" t="s">
        <v>1251</v>
      </c>
    </row>
    <row r="65" spans="1:11">
      <c r="A65" s="108">
        <v>64</v>
      </c>
      <c r="B65" s="108" t="s">
        <v>8</v>
      </c>
      <c r="C65" s="108">
        <v>4</v>
      </c>
      <c r="J65" s="108" t="s">
        <v>1278</v>
      </c>
      <c r="K65" s="108" t="s">
        <v>1255</v>
      </c>
    </row>
    <row r="66" spans="1:11">
      <c r="A66" s="108">
        <v>65</v>
      </c>
      <c r="B66" s="108" t="s">
        <v>8</v>
      </c>
      <c r="C66" s="108">
        <v>5</v>
      </c>
      <c r="H66" s="108" t="s">
        <v>167</v>
      </c>
      <c r="J66" s="108" t="s">
        <v>1277</v>
      </c>
      <c r="K66" s="108" t="s">
        <v>1256</v>
      </c>
    </row>
    <row r="67" spans="1:11">
      <c r="A67" s="108">
        <v>66</v>
      </c>
      <c r="B67" s="108" t="s">
        <v>9</v>
      </c>
      <c r="C67" s="108">
        <v>1</v>
      </c>
      <c r="J67" s="108" t="s">
        <v>1276</v>
      </c>
      <c r="K67" s="108" t="s">
        <v>1257</v>
      </c>
    </row>
    <row r="68" spans="1:11">
      <c r="A68" s="108">
        <v>67</v>
      </c>
      <c r="B68" s="108" t="s">
        <v>9</v>
      </c>
      <c r="C68" s="108">
        <v>2</v>
      </c>
      <c r="J68" s="108" t="s">
        <v>1273</v>
      </c>
      <c r="K68" s="108" t="s">
        <v>1258</v>
      </c>
    </row>
    <row r="69" spans="1:11">
      <c r="A69" s="108">
        <v>68</v>
      </c>
      <c r="B69" s="108" t="s">
        <v>9</v>
      </c>
      <c r="C69" s="108">
        <v>3</v>
      </c>
      <c r="J69" s="108" t="s">
        <v>1274</v>
      </c>
      <c r="K69" s="108" t="s">
        <v>1252</v>
      </c>
    </row>
    <row r="70" spans="1:11">
      <c r="A70" s="108">
        <v>69</v>
      </c>
      <c r="B70" s="108" t="s">
        <v>9</v>
      </c>
      <c r="C70" s="108">
        <v>4</v>
      </c>
      <c r="J70" s="108" t="s">
        <v>1275</v>
      </c>
      <c r="K70" s="108" t="s">
        <v>1253</v>
      </c>
    </row>
    <row r="71" spans="1:11">
      <c r="A71" s="108">
        <v>70</v>
      </c>
      <c r="B71" s="108" t="s">
        <v>9</v>
      </c>
      <c r="C71" s="108">
        <v>5</v>
      </c>
      <c r="H71" s="108" t="s">
        <v>168</v>
      </c>
      <c r="J71" s="108" t="s">
        <v>1272</v>
      </c>
      <c r="K71" s="108" t="s">
        <v>1254</v>
      </c>
    </row>
    <row r="72" spans="1:11">
      <c r="A72" s="108">
        <v>71</v>
      </c>
      <c r="B72" s="108" t="s">
        <v>10</v>
      </c>
      <c r="C72" s="108">
        <v>1</v>
      </c>
      <c r="J72" s="108" t="s">
        <v>1271</v>
      </c>
      <c r="K72" s="108" t="s">
        <v>1259</v>
      </c>
    </row>
    <row r="73" spans="1:11">
      <c r="A73" s="108">
        <v>72</v>
      </c>
      <c r="B73" s="108" t="s">
        <v>10</v>
      </c>
      <c r="C73" s="108">
        <v>2</v>
      </c>
      <c r="J73" s="108" t="s">
        <v>1270</v>
      </c>
      <c r="K73" s="108" t="s">
        <v>1260</v>
      </c>
    </row>
    <row r="74" spans="1:11">
      <c r="A74" s="108">
        <v>73</v>
      </c>
      <c r="B74" s="108" t="s">
        <v>10</v>
      </c>
      <c r="C74" s="108">
        <v>3</v>
      </c>
      <c r="J74" s="108" t="s">
        <v>1181</v>
      </c>
    </row>
    <row r="75" spans="1:11">
      <c r="A75" s="108">
        <v>74</v>
      </c>
      <c r="B75" s="108" t="s">
        <v>10</v>
      </c>
      <c r="C75" s="108">
        <v>4</v>
      </c>
      <c r="J75" s="108" t="s">
        <v>1182</v>
      </c>
    </row>
    <row r="76" spans="1:11">
      <c r="A76" s="108">
        <v>75</v>
      </c>
      <c r="B76" s="108" t="s">
        <v>10</v>
      </c>
      <c r="C76" s="108">
        <v>5</v>
      </c>
      <c r="H76" s="108" t="s">
        <v>169</v>
      </c>
      <c r="J76" s="108" t="s">
        <v>1183</v>
      </c>
    </row>
    <row r="77" spans="1:11">
      <c r="A77" s="108">
        <v>76</v>
      </c>
      <c r="B77" s="108" t="s">
        <v>11</v>
      </c>
      <c r="C77" s="108">
        <v>1</v>
      </c>
      <c r="J77" s="108" t="s">
        <v>1184</v>
      </c>
    </row>
    <row r="78" spans="1:11">
      <c r="A78" s="108">
        <v>77</v>
      </c>
      <c r="B78" s="108" t="s">
        <v>11</v>
      </c>
      <c r="C78" s="108">
        <v>2</v>
      </c>
      <c r="J78" s="108" t="s">
        <v>1185</v>
      </c>
    </row>
    <row r="79" spans="1:11">
      <c r="A79" s="108">
        <v>78</v>
      </c>
      <c r="B79" s="108" t="s">
        <v>11</v>
      </c>
      <c r="C79" s="108">
        <v>3</v>
      </c>
      <c r="J79" s="108" t="s">
        <v>1186</v>
      </c>
    </row>
    <row r="80" spans="1:11">
      <c r="A80" s="108">
        <v>79</v>
      </c>
      <c r="B80" s="108" t="s">
        <v>11</v>
      </c>
      <c r="C80" s="108">
        <v>4</v>
      </c>
      <c r="J80" s="108" t="s">
        <v>1187</v>
      </c>
    </row>
    <row r="81" spans="1:8">
      <c r="A81" s="108">
        <v>80</v>
      </c>
      <c r="B81" s="108" t="s">
        <v>11</v>
      </c>
      <c r="C81" s="108">
        <v>5</v>
      </c>
      <c r="H81" s="108" t="s">
        <v>170</v>
      </c>
    </row>
    <row r="82" spans="1:8">
      <c r="A82" s="108">
        <v>81</v>
      </c>
      <c r="B82" s="108" t="s">
        <v>11</v>
      </c>
      <c r="C82" s="108">
        <v>6</v>
      </c>
    </row>
    <row r="83" spans="1:8">
      <c r="A83" s="108">
        <v>82</v>
      </c>
      <c r="B83" s="108" t="s">
        <v>11</v>
      </c>
      <c r="C83" s="108">
        <v>7</v>
      </c>
    </row>
    <row r="84" spans="1:8">
      <c r="A84" s="108">
        <v>83</v>
      </c>
      <c r="B84" s="108" t="s">
        <v>11</v>
      </c>
      <c r="C84" s="108">
        <v>8</v>
      </c>
    </row>
    <row r="85" spans="1:8">
      <c r="A85" s="108">
        <v>84</v>
      </c>
      <c r="B85" s="108" t="s">
        <v>11</v>
      </c>
      <c r="C85" s="108">
        <v>9</v>
      </c>
    </row>
    <row r="86" spans="1:8">
      <c r="A86" s="108">
        <v>85</v>
      </c>
      <c r="B86" s="108" t="s">
        <v>11</v>
      </c>
      <c r="C86" s="108">
        <v>10</v>
      </c>
    </row>
    <row r="87" spans="1:8">
      <c r="A87" s="108">
        <v>86</v>
      </c>
      <c r="B87" s="108" t="s">
        <v>12</v>
      </c>
      <c r="C87" s="108">
        <v>1</v>
      </c>
    </row>
    <row r="88" spans="1:8">
      <c r="A88" s="108">
        <v>87</v>
      </c>
      <c r="B88" s="108" t="s">
        <v>12</v>
      </c>
      <c r="C88" s="108">
        <v>2</v>
      </c>
    </row>
    <row r="89" spans="1:8">
      <c r="A89" s="108">
        <v>88</v>
      </c>
      <c r="B89" s="108" t="s">
        <v>12</v>
      </c>
      <c r="C89" s="108">
        <v>3</v>
      </c>
    </row>
    <row r="90" spans="1:8">
      <c r="A90" s="108">
        <v>89</v>
      </c>
      <c r="B90" s="108" t="s">
        <v>12</v>
      </c>
      <c r="C90" s="108">
        <v>4</v>
      </c>
    </row>
    <row r="91" spans="1:8">
      <c r="A91" s="108">
        <v>90</v>
      </c>
      <c r="B91" s="108" t="s">
        <v>12</v>
      </c>
      <c r="C91" s="108">
        <v>5</v>
      </c>
    </row>
    <row r="92" spans="1:8">
      <c r="A92" s="108">
        <v>91</v>
      </c>
      <c r="B92" s="108" t="s">
        <v>12</v>
      </c>
      <c r="C92" s="108">
        <v>6</v>
      </c>
    </row>
    <row r="93" spans="1:8">
      <c r="A93" s="108">
        <v>92</v>
      </c>
      <c r="B93" s="108" t="s">
        <v>12</v>
      </c>
      <c r="C93" s="108">
        <v>7</v>
      </c>
    </row>
    <row r="94" spans="1:8">
      <c r="A94" s="108">
        <v>93</v>
      </c>
      <c r="B94" s="108" t="s">
        <v>12</v>
      </c>
      <c r="C94" s="108">
        <v>8</v>
      </c>
    </row>
    <row r="95" spans="1:8">
      <c r="A95" s="108">
        <v>94</v>
      </c>
      <c r="B95" s="108" t="s">
        <v>12</v>
      </c>
      <c r="C95" s="108">
        <v>9</v>
      </c>
    </row>
    <row r="96" spans="1:8">
      <c r="A96" s="108">
        <v>95</v>
      </c>
      <c r="B96" s="108" t="s">
        <v>12</v>
      </c>
      <c r="C96" s="108">
        <v>10</v>
      </c>
    </row>
    <row r="97" spans="1:3">
      <c r="A97" s="108">
        <v>96</v>
      </c>
      <c r="B97" s="108" t="s">
        <v>13</v>
      </c>
      <c r="C97" s="108">
        <v>1</v>
      </c>
    </row>
    <row r="98" spans="1:3">
      <c r="A98" s="108">
        <v>97</v>
      </c>
      <c r="B98" s="108" t="s">
        <v>13</v>
      </c>
      <c r="C98" s="108">
        <v>2</v>
      </c>
    </row>
    <row r="99" spans="1:3">
      <c r="A99" s="108">
        <v>98</v>
      </c>
      <c r="B99" s="108" t="s">
        <v>13</v>
      </c>
      <c r="C99" s="108">
        <v>3</v>
      </c>
    </row>
    <row r="100" spans="1:3">
      <c r="A100" s="108">
        <v>99</v>
      </c>
      <c r="B100" s="108" t="s">
        <v>13</v>
      </c>
      <c r="C100" s="108">
        <v>4</v>
      </c>
    </row>
    <row r="101" spans="1:3">
      <c r="A101" s="108">
        <v>100</v>
      </c>
      <c r="B101" s="108" t="s">
        <v>13</v>
      </c>
      <c r="C101" s="108">
        <v>5</v>
      </c>
    </row>
    <row r="102" spans="1:3">
      <c r="A102" s="108">
        <v>101</v>
      </c>
      <c r="B102" s="108" t="s">
        <v>14</v>
      </c>
      <c r="C102" s="108">
        <v>1</v>
      </c>
    </row>
    <row r="103" spans="1:3">
      <c r="A103" s="108">
        <v>102</v>
      </c>
      <c r="B103" s="108" t="s">
        <v>14</v>
      </c>
      <c r="C103" s="108">
        <v>2</v>
      </c>
    </row>
    <row r="104" spans="1:3">
      <c r="A104" s="108">
        <v>103</v>
      </c>
      <c r="B104" s="108" t="s">
        <v>14</v>
      </c>
      <c r="C104" s="108">
        <v>3</v>
      </c>
    </row>
    <row r="105" spans="1:3">
      <c r="A105" s="108">
        <v>104</v>
      </c>
      <c r="B105" s="108" t="s">
        <v>14</v>
      </c>
      <c r="C105" s="108">
        <v>4</v>
      </c>
    </row>
    <row r="106" spans="1:3">
      <c r="A106" s="108">
        <v>105</v>
      </c>
      <c r="B106" s="108" t="s">
        <v>14</v>
      </c>
      <c r="C106" s="108">
        <v>5</v>
      </c>
    </row>
    <row r="107" spans="1:3">
      <c r="A107" s="108">
        <v>106</v>
      </c>
      <c r="B107" s="108" t="s">
        <v>14</v>
      </c>
      <c r="C107" s="108">
        <v>6</v>
      </c>
    </row>
    <row r="108" spans="1:3">
      <c r="A108" s="108">
        <v>107</v>
      </c>
      <c r="B108" s="108" t="s">
        <v>14</v>
      </c>
      <c r="C108" s="108">
        <v>7</v>
      </c>
    </row>
    <row r="109" spans="1:3">
      <c r="A109" s="108">
        <v>108</v>
      </c>
      <c r="B109" s="108" t="s">
        <v>14</v>
      </c>
      <c r="C109" s="108">
        <v>8</v>
      </c>
    </row>
    <row r="110" spans="1:3">
      <c r="A110" s="108">
        <v>109</v>
      </c>
      <c r="B110" s="108" t="s">
        <v>14</v>
      </c>
      <c r="C110" s="108">
        <v>9</v>
      </c>
    </row>
    <row r="111" spans="1:3">
      <c r="A111" s="108">
        <v>110</v>
      </c>
      <c r="B111" s="108" t="s">
        <v>14</v>
      </c>
      <c r="C111" s="108">
        <v>10</v>
      </c>
    </row>
    <row r="112" spans="1:3">
      <c r="A112" s="108">
        <v>111</v>
      </c>
      <c r="B112" s="108" t="s">
        <v>15</v>
      </c>
      <c r="C112" s="108">
        <v>1</v>
      </c>
    </row>
    <row r="113" spans="1:3">
      <c r="A113" s="108">
        <v>112</v>
      </c>
      <c r="B113" s="108" t="s">
        <v>15</v>
      </c>
      <c r="C113" s="108">
        <v>2</v>
      </c>
    </row>
    <row r="114" spans="1:3">
      <c r="A114" s="108">
        <v>113</v>
      </c>
      <c r="B114" s="108" t="s">
        <v>15</v>
      </c>
      <c r="C114" s="108">
        <v>3</v>
      </c>
    </row>
    <row r="115" spans="1:3">
      <c r="A115" s="108">
        <v>114</v>
      </c>
      <c r="B115" s="108" t="s">
        <v>15</v>
      </c>
      <c r="C115" s="108">
        <v>4</v>
      </c>
    </row>
    <row r="116" spans="1:3">
      <c r="A116" s="108">
        <v>115</v>
      </c>
      <c r="B116" s="108" t="s">
        <v>15</v>
      </c>
      <c r="C116" s="108">
        <v>5</v>
      </c>
    </row>
    <row r="117" spans="1:3">
      <c r="A117" s="108">
        <v>116</v>
      </c>
      <c r="B117" s="108" t="s">
        <v>16</v>
      </c>
      <c r="C117" s="108">
        <v>1</v>
      </c>
    </row>
    <row r="118" spans="1:3">
      <c r="A118" s="108">
        <v>117</v>
      </c>
      <c r="B118" s="108" t="s">
        <v>16</v>
      </c>
      <c r="C118" s="108">
        <v>2</v>
      </c>
    </row>
    <row r="119" spans="1:3">
      <c r="A119" s="108">
        <v>118</v>
      </c>
      <c r="B119" s="108" t="s">
        <v>16</v>
      </c>
      <c r="C119" s="108">
        <v>3</v>
      </c>
    </row>
    <row r="120" spans="1:3">
      <c r="A120" s="108">
        <v>119</v>
      </c>
      <c r="B120" s="108" t="s">
        <v>16</v>
      </c>
      <c r="C120" s="108">
        <v>4</v>
      </c>
    </row>
    <row r="121" spans="1:3">
      <c r="A121" s="108">
        <v>120</v>
      </c>
      <c r="B121" s="108" t="s">
        <v>16</v>
      </c>
      <c r="C121" s="108">
        <v>5</v>
      </c>
    </row>
    <row r="122" spans="1:3">
      <c r="A122" s="108">
        <v>121</v>
      </c>
      <c r="B122" s="108" t="s">
        <v>17</v>
      </c>
      <c r="C122" s="108">
        <v>1</v>
      </c>
    </row>
    <row r="123" spans="1:3">
      <c r="A123" s="108">
        <v>122</v>
      </c>
      <c r="B123" s="108" t="s">
        <v>17</v>
      </c>
      <c r="C123" s="108">
        <v>2</v>
      </c>
    </row>
    <row r="124" spans="1:3">
      <c r="A124" s="108">
        <v>123</v>
      </c>
      <c r="B124" s="108" t="s">
        <v>17</v>
      </c>
      <c r="C124" s="108">
        <v>3</v>
      </c>
    </row>
    <row r="125" spans="1:3">
      <c r="A125" s="108">
        <v>124</v>
      </c>
      <c r="B125" s="108" t="s">
        <v>17</v>
      </c>
      <c r="C125" s="108">
        <v>4</v>
      </c>
    </row>
    <row r="126" spans="1:3">
      <c r="A126" s="108">
        <v>125</v>
      </c>
      <c r="B126" s="108" t="s">
        <v>17</v>
      </c>
      <c r="C126" s="108">
        <v>5</v>
      </c>
    </row>
    <row r="127" spans="1:3">
      <c r="A127" s="108">
        <v>126</v>
      </c>
      <c r="B127" s="108" t="s">
        <v>17</v>
      </c>
      <c r="C127" s="108">
        <v>6</v>
      </c>
    </row>
    <row r="128" spans="1:3">
      <c r="A128" s="108">
        <v>127</v>
      </c>
      <c r="B128" s="108" t="s">
        <v>17</v>
      </c>
      <c r="C128" s="108">
        <v>7</v>
      </c>
    </row>
    <row r="129" spans="1:3">
      <c r="A129" s="108">
        <v>128</v>
      </c>
      <c r="B129" s="108" t="s">
        <v>17</v>
      </c>
      <c r="C129" s="108">
        <v>8</v>
      </c>
    </row>
    <row r="130" spans="1:3">
      <c r="A130" s="108">
        <v>129</v>
      </c>
      <c r="B130" s="108" t="s">
        <v>17</v>
      </c>
      <c r="C130" s="108">
        <v>9</v>
      </c>
    </row>
    <row r="131" spans="1:3">
      <c r="A131" s="108">
        <v>130</v>
      </c>
      <c r="B131" s="108" t="s">
        <v>17</v>
      </c>
      <c r="C131" s="108">
        <v>10</v>
      </c>
    </row>
    <row r="132" spans="1:3">
      <c r="A132" s="108">
        <v>131</v>
      </c>
      <c r="B132" s="108" t="s">
        <v>18</v>
      </c>
      <c r="C132" s="108">
        <v>1</v>
      </c>
    </row>
    <row r="133" spans="1:3">
      <c r="A133" s="108">
        <v>132</v>
      </c>
      <c r="B133" s="108" t="s">
        <v>18</v>
      </c>
      <c r="C133" s="108">
        <v>2</v>
      </c>
    </row>
    <row r="134" spans="1:3">
      <c r="A134" s="108">
        <v>133</v>
      </c>
      <c r="B134" s="108" t="s">
        <v>18</v>
      </c>
      <c r="C134" s="108">
        <v>3</v>
      </c>
    </row>
    <row r="135" spans="1:3">
      <c r="A135" s="108">
        <v>134</v>
      </c>
      <c r="B135" s="108" t="s">
        <v>18</v>
      </c>
      <c r="C135" s="108">
        <v>4</v>
      </c>
    </row>
    <row r="136" spans="1:3">
      <c r="A136" s="108">
        <v>135</v>
      </c>
      <c r="B136" s="108" t="s">
        <v>18</v>
      </c>
      <c r="C136" s="108">
        <v>5</v>
      </c>
    </row>
    <row r="137" spans="1:3">
      <c r="A137" s="108">
        <v>136</v>
      </c>
      <c r="B137" s="108" t="s">
        <v>18</v>
      </c>
      <c r="C137" s="108">
        <v>6</v>
      </c>
    </row>
    <row r="138" spans="1:3">
      <c r="A138" s="108">
        <v>137</v>
      </c>
      <c r="B138" s="108" t="s">
        <v>18</v>
      </c>
      <c r="C138" s="108">
        <v>7</v>
      </c>
    </row>
    <row r="139" spans="1:3">
      <c r="A139" s="108">
        <v>138</v>
      </c>
      <c r="B139" s="108" t="s">
        <v>18</v>
      </c>
      <c r="C139" s="108">
        <v>8</v>
      </c>
    </row>
    <row r="140" spans="1:3">
      <c r="A140" s="108">
        <v>139</v>
      </c>
      <c r="B140" s="108" t="s">
        <v>18</v>
      </c>
      <c r="C140" s="108">
        <v>9</v>
      </c>
    </row>
    <row r="141" spans="1:3">
      <c r="A141" s="108">
        <v>140</v>
      </c>
      <c r="B141" s="108" t="s">
        <v>18</v>
      </c>
      <c r="C141" s="108">
        <v>10</v>
      </c>
    </row>
    <row r="142" spans="1:3">
      <c r="A142" s="108">
        <v>141</v>
      </c>
      <c r="B142" s="108" t="s">
        <v>19</v>
      </c>
      <c r="C142" s="108">
        <v>1</v>
      </c>
    </row>
    <row r="143" spans="1:3">
      <c r="A143" s="108">
        <v>142</v>
      </c>
      <c r="B143" s="108" t="s">
        <v>19</v>
      </c>
      <c r="C143" s="108">
        <v>2</v>
      </c>
    </row>
    <row r="144" spans="1:3">
      <c r="A144" s="108">
        <v>143</v>
      </c>
      <c r="B144" s="108" t="s">
        <v>19</v>
      </c>
      <c r="C144" s="108">
        <v>3</v>
      </c>
    </row>
    <row r="145" spans="1:3">
      <c r="A145" s="108">
        <v>144</v>
      </c>
      <c r="B145" s="108" t="s">
        <v>19</v>
      </c>
      <c r="C145" s="108">
        <v>4</v>
      </c>
    </row>
    <row r="146" spans="1:3">
      <c r="A146" s="108">
        <v>145</v>
      </c>
      <c r="B146" s="108" t="s">
        <v>19</v>
      </c>
      <c r="C146" s="108">
        <v>5</v>
      </c>
    </row>
    <row r="147" spans="1:3">
      <c r="A147" s="108">
        <v>146</v>
      </c>
      <c r="B147" s="108" t="s">
        <v>19</v>
      </c>
      <c r="C147" s="108">
        <v>6</v>
      </c>
    </row>
    <row r="148" spans="1:3">
      <c r="A148" s="108">
        <v>147</v>
      </c>
      <c r="B148" s="108" t="s">
        <v>19</v>
      </c>
      <c r="C148" s="108">
        <v>7</v>
      </c>
    </row>
    <row r="149" spans="1:3">
      <c r="A149" s="108">
        <v>148</v>
      </c>
      <c r="B149" s="108" t="s">
        <v>19</v>
      </c>
      <c r="C149" s="108">
        <v>8</v>
      </c>
    </row>
    <row r="150" spans="1:3">
      <c r="A150" s="108">
        <v>149</v>
      </c>
      <c r="B150" s="108" t="s">
        <v>19</v>
      </c>
      <c r="C150" s="108">
        <v>9</v>
      </c>
    </row>
    <row r="151" spans="1:3">
      <c r="A151" s="108">
        <v>150</v>
      </c>
      <c r="B151" s="108" t="s">
        <v>19</v>
      </c>
      <c r="C151" s="108">
        <v>10</v>
      </c>
    </row>
    <row r="152" spans="1:3">
      <c r="A152" s="108">
        <v>151</v>
      </c>
      <c r="B152" s="108" t="s">
        <v>20</v>
      </c>
      <c r="C152" s="108">
        <v>1</v>
      </c>
    </row>
    <row r="153" spans="1:3">
      <c r="A153" s="108">
        <v>152</v>
      </c>
      <c r="B153" s="108" t="s">
        <v>20</v>
      </c>
      <c r="C153" s="108">
        <v>2</v>
      </c>
    </row>
    <row r="154" spans="1:3">
      <c r="A154" s="108">
        <v>153</v>
      </c>
      <c r="B154" s="108" t="s">
        <v>20</v>
      </c>
      <c r="C154" s="108">
        <v>3</v>
      </c>
    </row>
    <row r="155" spans="1:3">
      <c r="A155" s="108">
        <v>154</v>
      </c>
      <c r="B155" s="108" t="s">
        <v>20</v>
      </c>
      <c r="C155" s="108">
        <v>4</v>
      </c>
    </row>
    <row r="156" spans="1:3">
      <c r="A156" s="108">
        <v>155</v>
      </c>
      <c r="B156" s="108" t="s">
        <v>20</v>
      </c>
      <c r="C156" s="108">
        <v>5</v>
      </c>
    </row>
    <row r="157" spans="1:3">
      <c r="A157" s="108">
        <v>156</v>
      </c>
      <c r="B157" s="108" t="s">
        <v>20</v>
      </c>
      <c r="C157" s="108">
        <v>6</v>
      </c>
    </row>
    <row r="158" spans="1:3">
      <c r="A158" s="108">
        <v>157</v>
      </c>
      <c r="B158" s="108" t="s">
        <v>20</v>
      </c>
      <c r="C158" s="108">
        <v>7</v>
      </c>
    </row>
    <row r="159" spans="1:3">
      <c r="A159" s="108">
        <v>158</v>
      </c>
      <c r="B159" s="108" t="s">
        <v>20</v>
      </c>
      <c r="C159" s="108">
        <v>8</v>
      </c>
    </row>
    <row r="160" spans="1:3">
      <c r="A160" s="108">
        <v>159</v>
      </c>
      <c r="B160" s="108" t="s">
        <v>20</v>
      </c>
      <c r="C160" s="108">
        <v>9</v>
      </c>
    </row>
    <row r="161" spans="1:3">
      <c r="A161" s="108">
        <v>160</v>
      </c>
      <c r="B161" s="108" t="s">
        <v>20</v>
      </c>
      <c r="C161" s="108">
        <v>10</v>
      </c>
    </row>
    <row r="162" spans="1:3">
      <c r="A162" s="108">
        <v>161</v>
      </c>
      <c r="B162" s="108" t="s">
        <v>21</v>
      </c>
      <c r="C162" s="108">
        <v>1</v>
      </c>
    </row>
    <row r="163" spans="1:3">
      <c r="A163" s="108">
        <v>162</v>
      </c>
      <c r="B163" s="108" t="s">
        <v>21</v>
      </c>
      <c r="C163" s="108">
        <v>2</v>
      </c>
    </row>
    <row r="164" spans="1:3">
      <c r="A164" s="108">
        <v>163</v>
      </c>
      <c r="B164" s="108" t="s">
        <v>21</v>
      </c>
      <c r="C164" s="108">
        <v>3</v>
      </c>
    </row>
    <row r="165" spans="1:3">
      <c r="A165" s="108">
        <v>164</v>
      </c>
      <c r="B165" s="108" t="s">
        <v>21</v>
      </c>
      <c r="C165" s="108">
        <v>4</v>
      </c>
    </row>
    <row r="166" spans="1:3">
      <c r="A166" s="108">
        <v>165</v>
      </c>
      <c r="B166" s="108" t="s">
        <v>21</v>
      </c>
      <c r="C166" s="108">
        <v>5</v>
      </c>
    </row>
    <row r="167" spans="1:3">
      <c r="A167" s="108">
        <v>166</v>
      </c>
      <c r="B167" s="108" t="s">
        <v>21</v>
      </c>
      <c r="C167" s="108">
        <v>6</v>
      </c>
    </row>
    <row r="168" spans="1:3">
      <c r="A168" s="108">
        <v>167</v>
      </c>
      <c r="B168" s="108" t="s">
        <v>21</v>
      </c>
      <c r="C168" s="108">
        <v>7</v>
      </c>
    </row>
    <row r="169" spans="1:3">
      <c r="A169" s="108">
        <v>168</v>
      </c>
      <c r="B169" s="108" t="s">
        <v>21</v>
      </c>
      <c r="C169" s="108">
        <v>8</v>
      </c>
    </row>
    <row r="170" spans="1:3">
      <c r="A170" s="108">
        <v>169</v>
      </c>
      <c r="B170" s="108" t="s">
        <v>21</v>
      </c>
      <c r="C170" s="108">
        <v>9</v>
      </c>
    </row>
    <row r="171" spans="1:3">
      <c r="A171" s="108">
        <v>170</v>
      </c>
      <c r="B171" s="108" t="s">
        <v>21</v>
      </c>
      <c r="C171" s="108">
        <v>10</v>
      </c>
    </row>
    <row r="172" spans="1:3">
      <c r="A172" s="108">
        <v>171</v>
      </c>
      <c r="B172" s="108" t="s">
        <v>22</v>
      </c>
      <c r="C172" s="108">
        <v>1</v>
      </c>
    </row>
    <row r="173" spans="1:3">
      <c r="A173" s="108">
        <v>172</v>
      </c>
      <c r="B173" s="108" t="s">
        <v>22</v>
      </c>
      <c r="C173" s="108">
        <v>2</v>
      </c>
    </row>
    <row r="174" spans="1:3">
      <c r="A174" s="108">
        <v>173</v>
      </c>
      <c r="B174" s="108" t="s">
        <v>22</v>
      </c>
      <c r="C174" s="108">
        <v>3</v>
      </c>
    </row>
    <row r="175" spans="1:3">
      <c r="A175" s="108">
        <v>174</v>
      </c>
      <c r="B175" s="108" t="s">
        <v>22</v>
      </c>
      <c r="C175" s="108">
        <v>4</v>
      </c>
    </row>
    <row r="176" spans="1:3">
      <c r="A176" s="108">
        <v>175</v>
      </c>
      <c r="B176" s="108" t="s">
        <v>22</v>
      </c>
      <c r="C176" s="108">
        <v>5</v>
      </c>
    </row>
    <row r="177" spans="1:3">
      <c r="A177" s="108">
        <v>176</v>
      </c>
      <c r="B177" s="108" t="s">
        <v>23</v>
      </c>
      <c r="C177" s="108">
        <v>1</v>
      </c>
    </row>
    <row r="178" spans="1:3">
      <c r="A178" s="108">
        <v>177</v>
      </c>
      <c r="B178" s="108" t="s">
        <v>23</v>
      </c>
      <c r="C178" s="108">
        <v>2</v>
      </c>
    </row>
    <row r="179" spans="1:3">
      <c r="A179" s="108">
        <v>178</v>
      </c>
      <c r="B179" s="108" t="s">
        <v>23</v>
      </c>
      <c r="C179" s="108">
        <v>3</v>
      </c>
    </row>
    <row r="180" spans="1:3">
      <c r="A180" s="108">
        <v>179</v>
      </c>
      <c r="B180" s="108" t="s">
        <v>23</v>
      </c>
      <c r="C180" s="108">
        <v>4</v>
      </c>
    </row>
    <row r="181" spans="1:3">
      <c r="A181" s="108">
        <v>180</v>
      </c>
      <c r="B181" s="108" t="s">
        <v>23</v>
      </c>
      <c r="C181" s="108">
        <v>5</v>
      </c>
    </row>
    <row r="182" spans="1:3">
      <c r="A182" s="108">
        <v>181</v>
      </c>
      <c r="B182" s="108" t="s">
        <v>23</v>
      </c>
      <c r="C182" s="108">
        <v>6</v>
      </c>
    </row>
    <row r="183" spans="1:3">
      <c r="A183" s="108">
        <v>182</v>
      </c>
      <c r="B183" s="108" t="s">
        <v>23</v>
      </c>
      <c r="C183" s="108">
        <v>7</v>
      </c>
    </row>
    <row r="184" spans="1:3">
      <c r="A184" s="108">
        <v>183</v>
      </c>
      <c r="B184" s="108" t="s">
        <v>23</v>
      </c>
      <c r="C184" s="108">
        <v>8</v>
      </c>
    </row>
    <row r="185" spans="1:3">
      <c r="A185" s="108">
        <v>184</v>
      </c>
      <c r="B185" s="108" t="s">
        <v>23</v>
      </c>
      <c r="C185" s="108">
        <v>9</v>
      </c>
    </row>
    <row r="186" spans="1:3">
      <c r="A186" s="108">
        <v>185</v>
      </c>
      <c r="B186" s="108" t="s">
        <v>23</v>
      </c>
      <c r="C186" s="108">
        <v>10</v>
      </c>
    </row>
    <row r="187" spans="1:3">
      <c r="A187" s="108">
        <v>186</v>
      </c>
      <c r="B187" s="108" t="s">
        <v>23</v>
      </c>
      <c r="C187" s="108">
        <v>11</v>
      </c>
    </row>
    <row r="188" spans="1:3">
      <c r="A188" s="108">
        <v>187</v>
      </c>
      <c r="B188" s="108" t="s">
        <v>23</v>
      </c>
      <c r="C188" s="108">
        <v>12</v>
      </c>
    </row>
    <row r="189" spans="1:3">
      <c r="A189" s="108">
        <v>188</v>
      </c>
      <c r="B189" s="108" t="s">
        <v>23</v>
      </c>
      <c r="C189" s="108">
        <v>13</v>
      </c>
    </row>
    <row r="190" spans="1:3">
      <c r="A190" s="108">
        <v>189</v>
      </c>
      <c r="B190" s="108" t="s">
        <v>23</v>
      </c>
      <c r="C190" s="108">
        <v>14</v>
      </c>
    </row>
    <row r="191" spans="1:3">
      <c r="A191" s="108">
        <v>190</v>
      </c>
      <c r="B191" s="108" t="s">
        <v>23</v>
      </c>
      <c r="C191" s="108">
        <v>15</v>
      </c>
    </row>
    <row r="192" spans="1:3">
      <c r="A192" s="108">
        <v>191</v>
      </c>
      <c r="B192" s="108" t="s">
        <v>24</v>
      </c>
      <c r="C192" s="108">
        <v>1</v>
      </c>
    </row>
    <row r="193" spans="1:3">
      <c r="A193" s="108">
        <v>192</v>
      </c>
      <c r="B193" s="108" t="s">
        <v>24</v>
      </c>
      <c r="C193" s="108">
        <v>2</v>
      </c>
    </row>
    <row r="194" spans="1:3">
      <c r="A194" s="108">
        <v>193</v>
      </c>
      <c r="B194" s="108" t="s">
        <v>24</v>
      </c>
      <c r="C194" s="108">
        <v>3</v>
      </c>
    </row>
    <row r="195" spans="1:3">
      <c r="A195" s="108">
        <v>194</v>
      </c>
      <c r="B195" s="108" t="s">
        <v>24</v>
      </c>
      <c r="C195" s="108">
        <v>4</v>
      </c>
    </row>
    <row r="196" spans="1:3">
      <c r="A196" s="108">
        <v>195</v>
      </c>
      <c r="B196" s="108" t="s">
        <v>24</v>
      </c>
      <c r="C196" s="108">
        <v>5</v>
      </c>
    </row>
    <row r="197" spans="1:3">
      <c r="A197" s="108">
        <v>196</v>
      </c>
      <c r="B197" s="108" t="s">
        <v>24</v>
      </c>
      <c r="C197" s="108">
        <v>6</v>
      </c>
    </row>
    <row r="198" spans="1:3">
      <c r="A198" s="108">
        <v>197</v>
      </c>
      <c r="B198" s="108" t="s">
        <v>24</v>
      </c>
      <c r="C198" s="108">
        <v>7</v>
      </c>
    </row>
    <row r="199" spans="1:3">
      <c r="A199" s="108">
        <v>198</v>
      </c>
      <c r="B199" s="108" t="s">
        <v>24</v>
      </c>
      <c r="C199" s="108">
        <v>8</v>
      </c>
    </row>
    <row r="200" spans="1:3">
      <c r="A200" s="108">
        <v>199</v>
      </c>
      <c r="B200" s="108" t="s">
        <v>24</v>
      </c>
      <c r="C200" s="108">
        <v>9</v>
      </c>
    </row>
    <row r="201" spans="1:3">
      <c r="A201" s="108">
        <v>200</v>
      </c>
      <c r="B201" s="108" t="s">
        <v>24</v>
      </c>
      <c r="C201" s="108">
        <v>10</v>
      </c>
    </row>
    <row r="202" spans="1:3">
      <c r="A202" s="108">
        <v>201</v>
      </c>
      <c r="B202" s="108" t="s">
        <v>25</v>
      </c>
      <c r="C202" s="108">
        <v>1</v>
      </c>
    </row>
    <row r="203" spans="1:3">
      <c r="A203" s="108">
        <v>202</v>
      </c>
      <c r="B203" s="108" t="s">
        <v>25</v>
      </c>
      <c r="C203" s="108">
        <v>2</v>
      </c>
    </row>
    <row r="204" spans="1:3">
      <c r="A204" s="108">
        <v>203</v>
      </c>
      <c r="B204" s="108" t="s">
        <v>25</v>
      </c>
      <c r="C204" s="108">
        <v>3</v>
      </c>
    </row>
    <row r="205" spans="1:3">
      <c r="A205" s="108">
        <v>204</v>
      </c>
      <c r="B205" s="108" t="s">
        <v>25</v>
      </c>
      <c r="C205" s="108">
        <v>4</v>
      </c>
    </row>
    <row r="206" spans="1:3">
      <c r="A206" s="108">
        <v>205</v>
      </c>
      <c r="B206" s="108" t="s">
        <v>25</v>
      </c>
      <c r="C206" s="108">
        <v>5</v>
      </c>
    </row>
    <row r="207" spans="1:3">
      <c r="A207" s="108">
        <v>206</v>
      </c>
      <c r="B207" s="108" t="s">
        <v>25</v>
      </c>
      <c r="C207" s="108">
        <v>6</v>
      </c>
    </row>
    <row r="208" spans="1:3">
      <c r="A208" s="108">
        <v>207</v>
      </c>
      <c r="B208" s="108" t="s">
        <v>25</v>
      </c>
      <c r="C208" s="108">
        <v>7</v>
      </c>
    </row>
    <row r="209" spans="1:3">
      <c r="A209" s="108">
        <v>208</v>
      </c>
      <c r="B209" s="108" t="s">
        <v>25</v>
      </c>
      <c r="C209" s="108">
        <v>8</v>
      </c>
    </row>
    <row r="210" spans="1:3">
      <c r="A210" s="108">
        <v>209</v>
      </c>
      <c r="B210" s="108" t="s">
        <v>25</v>
      </c>
      <c r="C210" s="108">
        <v>9</v>
      </c>
    </row>
    <row r="211" spans="1:3">
      <c r="A211" s="108">
        <v>210</v>
      </c>
      <c r="B211" s="108" t="s">
        <v>25</v>
      </c>
      <c r="C211" s="108">
        <v>10</v>
      </c>
    </row>
    <row r="212" spans="1:3">
      <c r="A212" s="108">
        <v>211</v>
      </c>
      <c r="B212" s="108" t="s">
        <v>25</v>
      </c>
      <c r="C212" s="108">
        <v>11</v>
      </c>
    </row>
    <row r="213" spans="1:3">
      <c r="A213" s="108">
        <v>212</v>
      </c>
      <c r="B213" s="108" t="s">
        <v>25</v>
      </c>
      <c r="C213" s="108">
        <v>12</v>
      </c>
    </row>
    <row r="214" spans="1:3">
      <c r="A214" s="108">
        <v>213</v>
      </c>
      <c r="B214" s="108" t="s">
        <v>25</v>
      </c>
      <c r="C214" s="108">
        <v>13</v>
      </c>
    </row>
    <row r="215" spans="1:3">
      <c r="A215" s="108">
        <v>214</v>
      </c>
      <c r="B215" s="108" t="s">
        <v>25</v>
      </c>
      <c r="C215" s="108">
        <v>14</v>
      </c>
    </row>
    <row r="216" spans="1:3">
      <c r="A216" s="108">
        <v>215</v>
      </c>
      <c r="B216" s="108" t="s">
        <v>25</v>
      </c>
      <c r="C216" s="108">
        <v>15</v>
      </c>
    </row>
    <row r="217" spans="1:3">
      <c r="A217" s="108">
        <v>216</v>
      </c>
      <c r="B217" s="108" t="s">
        <v>26</v>
      </c>
      <c r="C217" s="108">
        <v>1</v>
      </c>
    </row>
    <row r="218" spans="1:3">
      <c r="A218" s="108">
        <v>217</v>
      </c>
      <c r="B218" s="108" t="s">
        <v>26</v>
      </c>
      <c r="C218" s="108">
        <v>2</v>
      </c>
    </row>
    <row r="219" spans="1:3">
      <c r="A219" s="108">
        <v>218</v>
      </c>
      <c r="B219" s="108" t="s">
        <v>26</v>
      </c>
      <c r="C219" s="108">
        <v>3</v>
      </c>
    </row>
    <row r="220" spans="1:3">
      <c r="A220" s="108">
        <v>219</v>
      </c>
      <c r="B220" s="108" t="s">
        <v>26</v>
      </c>
      <c r="C220" s="108">
        <v>4</v>
      </c>
    </row>
    <row r="221" spans="1:3">
      <c r="A221" s="108">
        <v>220</v>
      </c>
      <c r="B221" s="108" t="s">
        <v>26</v>
      </c>
      <c r="C221" s="108">
        <v>5</v>
      </c>
    </row>
    <row r="222" spans="1:3">
      <c r="A222" s="108">
        <v>221</v>
      </c>
      <c r="B222" s="108" t="s">
        <v>26</v>
      </c>
      <c r="C222" s="108">
        <v>6</v>
      </c>
    </row>
    <row r="223" spans="1:3">
      <c r="A223" s="108">
        <v>222</v>
      </c>
      <c r="B223" s="108" t="s">
        <v>26</v>
      </c>
      <c r="C223" s="108">
        <v>7</v>
      </c>
    </row>
    <row r="224" spans="1:3">
      <c r="A224" s="108">
        <v>223</v>
      </c>
      <c r="B224" s="108" t="s">
        <v>26</v>
      </c>
      <c r="C224" s="108">
        <v>8</v>
      </c>
    </row>
    <row r="225" spans="1:4">
      <c r="A225" s="108">
        <v>224</v>
      </c>
      <c r="B225" s="108" t="s">
        <v>26</v>
      </c>
      <c r="C225" s="108">
        <v>9</v>
      </c>
    </row>
    <row r="226" spans="1:4">
      <c r="A226" s="108">
        <v>225</v>
      </c>
      <c r="B226" s="108" t="s">
        <v>26</v>
      </c>
      <c r="C226" s="108">
        <v>10</v>
      </c>
    </row>
    <row r="227" spans="1:4">
      <c r="A227" s="129">
        <v>226</v>
      </c>
      <c r="B227" s="129" t="s">
        <v>27</v>
      </c>
      <c r="C227" s="129">
        <v>1</v>
      </c>
      <c r="D227" s="129" t="s">
        <v>566</v>
      </c>
    </row>
    <row r="228" spans="1:4">
      <c r="A228" s="108">
        <v>227</v>
      </c>
      <c r="B228" s="108" t="s">
        <v>27</v>
      </c>
      <c r="C228" s="108">
        <v>2</v>
      </c>
    </row>
    <row r="229" spans="1:4">
      <c r="A229" s="108">
        <v>228</v>
      </c>
      <c r="B229" s="108" t="s">
        <v>27</v>
      </c>
      <c r="C229" s="108">
        <v>3</v>
      </c>
    </row>
    <row r="230" spans="1:4">
      <c r="A230" s="108">
        <v>229</v>
      </c>
      <c r="B230" s="108" t="s">
        <v>27</v>
      </c>
      <c r="C230" s="108">
        <v>4</v>
      </c>
    </row>
    <row r="231" spans="1:4">
      <c r="A231" s="108">
        <v>230</v>
      </c>
      <c r="B231" s="108" t="s">
        <v>27</v>
      </c>
      <c r="C231" s="108">
        <v>5</v>
      </c>
    </row>
    <row r="232" spans="1:4">
      <c r="A232" s="108">
        <v>231</v>
      </c>
      <c r="B232" s="108" t="s">
        <v>27</v>
      </c>
      <c r="C232" s="108">
        <v>6</v>
      </c>
    </row>
    <row r="233" spans="1:4">
      <c r="A233" s="108">
        <v>232</v>
      </c>
      <c r="B233" s="108" t="s">
        <v>27</v>
      </c>
      <c r="C233" s="108">
        <v>7</v>
      </c>
    </row>
    <row r="234" spans="1:4">
      <c r="A234" s="108">
        <v>233</v>
      </c>
      <c r="B234" s="108" t="s">
        <v>27</v>
      </c>
      <c r="C234" s="108">
        <v>8</v>
      </c>
    </row>
    <row r="235" spans="1:4">
      <c r="A235" s="108">
        <v>234</v>
      </c>
      <c r="B235" s="108" t="s">
        <v>27</v>
      </c>
      <c r="C235" s="108">
        <v>9</v>
      </c>
    </row>
    <row r="236" spans="1:4">
      <c r="A236" s="108">
        <v>235</v>
      </c>
      <c r="B236" s="108" t="s">
        <v>27</v>
      </c>
      <c r="C236" s="108">
        <v>10</v>
      </c>
    </row>
    <row r="237" spans="1:4">
      <c r="A237" s="129">
        <v>236</v>
      </c>
      <c r="B237" s="129" t="s">
        <v>27</v>
      </c>
      <c r="C237" s="129">
        <v>11</v>
      </c>
      <c r="D237" s="129" t="s">
        <v>1127</v>
      </c>
    </row>
    <row r="238" spans="1:4">
      <c r="A238" s="108">
        <v>237</v>
      </c>
      <c r="B238" s="108" t="s">
        <v>27</v>
      </c>
      <c r="C238" s="108">
        <v>12</v>
      </c>
    </row>
    <row r="239" spans="1:4">
      <c r="A239" s="108">
        <v>238</v>
      </c>
      <c r="B239" s="108" t="s">
        <v>27</v>
      </c>
      <c r="C239" s="108">
        <v>13</v>
      </c>
    </row>
    <row r="240" spans="1:4">
      <c r="A240" s="108">
        <v>239</v>
      </c>
      <c r="B240" s="108" t="s">
        <v>27</v>
      </c>
      <c r="C240" s="108">
        <v>14</v>
      </c>
    </row>
    <row r="241" spans="1:3">
      <c r="A241" s="108">
        <v>240</v>
      </c>
      <c r="B241" s="108" t="s">
        <v>27</v>
      </c>
      <c r="C241" s="108">
        <v>15</v>
      </c>
    </row>
    <row r="242" spans="1:3">
      <c r="A242" s="108">
        <v>241</v>
      </c>
      <c r="B242" s="108" t="s">
        <v>28</v>
      </c>
      <c r="C242" s="108">
        <v>1</v>
      </c>
    </row>
    <row r="243" spans="1:3">
      <c r="A243" s="108">
        <v>242</v>
      </c>
      <c r="B243" s="108" t="s">
        <v>28</v>
      </c>
      <c r="C243" s="108">
        <v>2</v>
      </c>
    </row>
    <row r="244" spans="1:3">
      <c r="A244" s="108">
        <v>243</v>
      </c>
      <c r="B244" s="108" t="s">
        <v>28</v>
      </c>
      <c r="C244" s="108">
        <v>3</v>
      </c>
    </row>
    <row r="245" spans="1:3">
      <c r="A245" s="108">
        <v>244</v>
      </c>
      <c r="B245" s="108" t="s">
        <v>28</v>
      </c>
      <c r="C245" s="108">
        <v>4</v>
      </c>
    </row>
    <row r="246" spans="1:3">
      <c r="A246" s="108">
        <v>245</v>
      </c>
      <c r="B246" s="108" t="s">
        <v>28</v>
      </c>
      <c r="C246" s="108">
        <v>5</v>
      </c>
    </row>
    <row r="247" spans="1:3">
      <c r="A247" s="108">
        <v>246</v>
      </c>
      <c r="B247" s="108" t="s">
        <v>28</v>
      </c>
      <c r="C247" s="108">
        <v>6</v>
      </c>
    </row>
    <row r="248" spans="1:3">
      <c r="A248" s="108">
        <v>247</v>
      </c>
      <c r="B248" s="108" t="s">
        <v>28</v>
      </c>
      <c r="C248" s="108">
        <v>7</v>
      </c>
    </row>
    <row r="249" spans="1:3">
      <c r="A249" s="108">
        <v>248</v>
      </c>
      <c r="B249" s="108" t="s">
        <v>28</v>
      </c>
      <c r="C249" s="108">
        <v>8</v>
      </c>
    </row>
    <row r="250" spans="1:3">
      <c r="A250" s="108">
        <v>249</v>
      </c>
      <c r="B250" s="108" t="s">
        <v>28</v>
      </c>
      <c r="C250" s="108">
        <v>9</v>
      </c>
    </row>
    <row r="251" spans="1:3">
      <c r="A251" s="108">
        <v>250</v>
      </c>
      <c r="B251" s="108" t="s">
        <v>28</v>
      </c>
      <c r="C251" s="108">
        <v>10</v>
      </c>
    </row>
    <row r="252" spans="1:3">
      <c r="A252" s="108">
        <v>251</v>
      </c>
      <c r="B252" s="108" t="s">
        <v>28</v>
      </c>
      <c r="C252" s="108">
        <v>11</v>
      </c>
    </row>
    <row r="253" spans="1:3">
      <c r="A253" s="108">
        <v>252</v>
      </c>
      <c r="B253" s="108" t="s">
        <v>28</v>
      </c>
      <c r="C253" s="108">
        <v>12</v>
      </c>
    </row>
    <row r="254" spans="1:3">
      <c r="A254" s="108">
        <v>253</v>
      </c>
      <c r="B254" s="108" t="s">
        <v>28</v>
      </c>
      <c r="C254" s="108">
        <v>13</v>
      </c>
    </row>
    <row r="255" spans="1:3">
      <c r="A255" s="108">
        <v>254</v>
      </c>
      <c r="B255" s="108" t="s">
        <v>28</v>
      </c>
      <c r="C255" s="108">
        <v>14</v>
      </c>
    </row>
    <row r="256" spans="1:3">
      <c r="A256" s="108">
        <v>255</v>
      </c>
      <c r="B256" s="108" t="s">
        <v>28</v>
      </c>
      <c r="C256" s="108">
        <v>15</v>
      </c>
    </row>
    <row r="257" spans="1:3">
      <c r="A257" s="108">
        <v>256</v>
      </c>
      <c r="B257" s="108" t="s">
        <v>29</v>
      </c>
      <c r="C257" s="108">
        <v>1</v>
      </c>
    </row>
    <row r="258" spans="1:3">
      <c r="A258" s="108">
        <v>257</v>
      </c>
      <c r="B258" s="108" t="s">
        <v>29</v>
      </c>
      <c r="C258" s="108">
        <v>2</v>
      </c>
    </row>
    <row r="259" spans="1:3">
      <c r="A259" s="108">
        <v>258</v>
      </c>
      <c r="B259" s="108" t="s">
        <v>29</v>
      </c>
      <c r="C259" s="108">
        <v>3</v>
      </c>
    </row>
    <row r="260" spans="1:3">
      <c r="A260" s="108">
        <v>259</v>
      </c>
      <c r="B260" s="108" t="s">
        <v>29</v>
      </c>
      <c r="C260" s="108">
        <v>4</v>
      </c>
    </row>
    <row r="261" spans="1:3">
      <c r="A261" s="108">
        <v>260</v>
      </c>
      <c r="B261" s="108" t="s">
        <v>29</v>
      </c>
      <c r="C261" s="108">
        <v>5</v>
      </c>
    </row>
    <row r="262" spans="1:3">
      <c r="A262" s="108">
        <v>261</v>
      </c>
      <c r="B262" s="108" t="s">
        <v>29</v>
      </c>
      <c r="C262" s="108">
        <v>6</v>
      </c>
    </row>
    <row r="263" spans="1:3">
      <c r="A263" s="108">
        <v>262</v>
      </c>
      <c r="B263" s="108" t="s">
        <v>29</v>
      </c>
      <c r="C263" s="108">
        <v>7</v>
      </c>
    </row>
    <row r="264" spans="1:3">
      <c r="A264" s="108">
        <v>263</v>
      </c>
      <c r="B264" s="108" t="s">
        <v>29</v>
      </c>
      <c r="C264" s="108">
        <v>8</v>
      </c>
    </row>
    <row r="265" spans="1:3">
      <c r="A265" s="108">
        <v>264</v>
      </c>
      <c r="B265" s="108" t="s">
        <v>29</v>
      </c>
      <c r="C265" s="108">
        <v>9</v>
      </c>
    </row>
    <row r="266" spans="1:3">
      <c r="A266" s="108">
        <v>265</v>
      </c>
      <c r="B266" s="108" t="s">
        <v>29</v>
      </c>
      <c r="C266" s="108">
        <v>10</v>
      </c>
    </row>
    <row r="267" spans="1:3">
      <c r="A267" s="108">
        <v>266</v>
      </c>
      <c r="B267" s="108" t="s">
        <v>29</v>
      </c>
      <c r="C267" s="108">
        <v>11</v>
      </c>
    </row>
    <row r="268" spans="1:3">
      <c r="A268" s="108">
        <v>267</v>
      </c>
      <c r="B268" s="108" t="s">
        <v>29</v>
      </c>
      <c r="C268" s="108">
        <v>12</v>
      </c>
    </row>
    <row r="269" spans="1:3">
      <c r="A269" s="108">
        <v>268</v>
      </c>
      <c r="B269" s="108" t="s">
        <v>29</v>
      </c>
      <c r="C269" s="108">
        <v>13</v>
      </c>
    </row>
    <row r="270" spans="1:3">
      <c r="A270" s="108">
        <v>269</v>
      </c>
      <c r="B270" s="108" t="s">
        <v>29</v>
      </c>
      <c r="C270" s="108">
        <v>14</v>
      </c>
    </row>
    <row r="271" spans="1:3">
      <c r="A271" s="108">
        <v>270</v>
      </c>
      <c r="B271" s="108" t="s">
        <v>29</v>
      </c>
      <c r="C271" s="108">
        <v>15</v>
      </c>
    </row>
    <row r="272" spans="1:3">
      <c r="A272" s="108">
        <v>271</v>
      </c>
      <c r="B272" s="108" t="s">
        <v>29</v>
      </c>
      <c r="C272" s="108">
        <v>16</v>
      </c>
    </row>
    <row r="273" spans="1:3">
      <c r="A273" s="108">
        <v>272</v>
      </c>
      <c r="B273" s="108" t="s">
        <v>29</v>
      </c>
      <c r="C273" s="108">
        <v>17</v>
      </c>
    </row>
    <row r="274" spans="1:3">
      <c r="A274" s="108">
        <v>273</v>
      </c>
      <c r="B274" s="108" t="s">
        <v>29</v>
      </c>
      <c r="C274" s="108">
        <v>18</v>
      </c>
    </row>
    <row r="275" spans="1:3">
      <c r="A275" s="108">
        <v>274</v>
      </c>
      <c r="B275" s="108" t="s">
        <v>29</v>
      </c>
      <c r="C275" s="108">
        <v>19</v>
      </c>
    </row>
    <row r="276" spans="1:3">
      <c r="A276" s="108">
        <v>275</v>
      </c>
      <c r="B276" s="108" t="s">
        <v>29</v>
      </c>
      <c r="C276" s="108">
        <v>20</v>
      </c>
    </row>
    <row r="277" spans="1:3">
      <c r="A277" s="108">
        <v>276</v>
      </c>
      <c r="B277" s="108" t="s">
        <v>29</v>
      </c>
      <c r="C277" s="108">
        <v>21</v>
      </c>
    </row>
    <row r="278" spans="1:3">
      <c r="A278" s="108">
        <v>277</v>
      </c>
      <c r="B278" s="108" t="s">
        <v>29</v>
      </c>
      <c r="C278" s="108">
        <v>22</v>
      </c>
    </row>
    <row r="279" spans="1:3">
      <c r="A279" s="108">
        <v>278</v>
      </c>
      <c r="B279" s="108" t="s">
        <v>29</v>
      </c>
      <c r="C279" s="108">
        <v>23</v>
      </c>
    </row>
    <row r="280" spans="1:3">
      <c r="A280" s="108">
        <v>279</v>
      </c>
      <c r="B280" s="108" t="s">
        <v>29</v>
      </c>
      <c r="C280" s="108">
        <v>24</v>
      </c>
    </row>
    <row r="281" spans="1:3">
      <c r="A281" s="108">
        <v>280</v>
      </c>
      <c r="B281" s="108" t="s">
        <v>29</v>
      </c>
      <c r="C281" s="108">
        <v>25</v>
      </c>
    </row>
    <row r="282" spans="1:3">
      <c r="A282" s="108">
        <v>281</v>
      </c>
      <c r="B282" s="108" t="s">
        <v>30</v>
      </c>
      <c r="C282" s="108">
        <v>1</v>
      </c>
    </row>
    <row r="283" spans="1:3">
      <c r="A283" s="108">
        <v>282</v>
      </c>
      <c r="B283" s="108" t="s">
        <v>30</v>
      </c>
      <c r="C283" s="108">
        <v>2</v>
      </c>
    </row>
    <row r="284" spans="1:3">
      <c r="A284" s="108">
        <v>283</v>
      </c>
      <c r="B284" s="108" t="s">
        <v>30</v>
      </c>
      <c r="C284" s="108">
        <v>3</v>
      </c>
    </row>
    <row r="285" spans="1:3">
      <c r="A285" s="108">
        <v>284</v>
      </c>
      <c r="B285" s="108" t="s">
        <v>30</v>
      </c>
      <c r="C285" s="108">
        <v>4</v>
      </c>
    </row>
    <row r="286" spans="1:3">
      <c r="A286" s="108">
        <v>285</v>
      </c>
      <c r="B286" s="108" t="s">
        <v>30</v>
      </c>
      <c r="C286" s="108">
        <v>5</v>
      </c>
    </row>
    <row r="287" spans="1:3">
      <c r="A287" s="108">
        <v>286</v>
      </c>
      <c r="B287" s="108" t="s">
        <v>30</v>
      </c>
      <c r="C287" s="108">
        <v>6</v>
      </c>
    </row>
    <row r="288" spans="1:3">
      <c r="A288" s="108">
        <v>287</v>
      </c>
      <c r="B288" s="108" t="s">
        <v>30</v>
      </c>
      <c r="C288" s="108">
        <v>7</v>
      </c>
    </row>
    <row r="289" spans="1:3">
      <c r="A289" s="108">
        <v>288</v>
      </c>
      <c r="B289" s="108" t="s">
        <v>30</v>
      </c>
      <c r="C289" s="108">
        <v>8</v>
      </c>
    </row>
    <row r="290" spans="1:3">
      <c r="A290" s="108">
        <v>289</v>
      </c>
      <c r="B290" s="108" t="s">
        <v>30</v>
      </c>
      <c r="C290" s="108">
        <v>9</v>
      </c>
    </row>
    <row r="291" spans="1:3">
      <c r="A291" s="108">
        <v>290</v>
      </c>
      <c r="B291" s="108" t="s">
        <v>30</v>
      </c>
      <c r="C291" s="108">
        <v>10</v>
      </c>
    </row>
    <row r="292" spans="1:3">
      <c r="A292" s="108">
        <v>291</v>
      </c>
      <c r="B292" s="108" t="s">
        <v>30</v>
      </c>
      <c r="C292" s="108">
        <v>11</v>
      </c>
    </row>
    <row r="293" spans="1:3">
      <c r="A293" s="108">
        <v>292</v>
      </c>
      <c r="B293" s="108" t="s">
        <v>30</v>
      </c>
      <c r="C293" s="108">
        <v>12</v>
      </c>
    </row>
    <row r="294" spans="1:3">
      <c r="A294" s="108">
        <v>293</v>
      </c>
      <c r="B294" s="108" t="s">
        <v>30</v>
      </c>
      <c r="C294" s="108">
        <v>13</v>
      </c>
    </row>
    <row r="295" spans="1:3">
      <c r="A295" s="108">
        <v>294</v>
      </c>
      <c r="B295" s="108" t="s">
        <v>30</v>
      </c>
      <c r="C295" s="108">
        <v>14</v>
      </c>
    </row>
    <row r="296" spans="1:3">
      <c r="A296" s="108">
        <v>295</v>
      </c>
      <c r="B296" s="108" t="s">
        <v>30</v>
      </c>
      <c r="C296" s="108">
        <v>15</v>
      </c>
    </row>
    <row r="297" spans="1:3">
      <c r="A297" s="108">
        <v>296</v>
      </c>
      <c r="B297" s="108" t="s">
        <v>31</v>
      </c>
      <c r="C297" s="108">
        <v>1</v>
      </c>
    </row>
    <row r="298" spans="1:3">
      <c r="A298" s="108">
        <v>297</v>
      </c>
      <c r="B298" s="108" t="s">
        <v>31</v>
      </c>
      <c r="C298" s="108">
        <v>2</v>
      </c>
    </row>
    <row r="299" spans="1:3">
      <c r="A299" s="108">
        <v>298</v>
      </c>
      <c r="B299" s="108" t="s">
        <v>31</v>
      </c>
      <c r="C299" s="108">
        <v>3</v>
      </c>
    </row>
    <row r="300" spans="1:3">
      <c r="A300" s="108">
        <v>299</v>
      </c>
      <c r="B300" s="108" t="s">
        <v>31</v>
      </c>
      <c r="C300" s="108">
        <v>4</v>
      </c>
    </row>
    <row r="301" spans="1:3">
      <c r="A301" s="108">
        <v>300</v>
      </c>
      <c r="B301" s="108" t="s">
        <v>31</v>
      </c>
      <c r="C301" s="108">
        <v>5</v>
      </c>
    </row>
    <row r="302" spans="1:3">
      <c r="A302" s="108">
        <v>301</v>
      </c>
      <c r="B302" s="108" t="s">
        <v>31</v>
      </c>
      <c r="C302" s="108">
        <v>6</v>
      </c>
    </row>
    <row r="303" spans="1:3">
      <c r="A303" s="108">
        <v>302</v>
      </c>
      <c r="B303" s="108" t="s">
        <v>31</v>
      </c>
      <c r="C303" s="108">
        <v>7</v>
      </c>
    </row>
    <row r="304" spans="1:3">
      <c r="A304" s="108">
        <v>303</v>
      </c>
      <c r="B304" s="108" t="s">
        <v>31</v>
      </c>
      <c r="C304" s="108">
        <v>8</v>
      </c>
    </row>
    <row r="305" spans="1:3">
      <c r="A305" s="108">
        <v>304</v>
      </c>
      <c r="B305" s="108" t="s">
        <v>31</v>
      </c>
      <c r="C305" s="108">
        <v>9</v>
      </c>
    </row>
    <row r="306" spans="1:3">
      <c r="A306" s="108">
        <v>305</v>
      </c>
      <c r="B306" s="108" t="s">
        <v>31</v>
      </c>
      <c r="C306" s="108">
        <v>10</v>
      </c>
    </row>
    <row r="307" spans="1:3">
      <c r="A307" s="108">
        <v>306</v>
      </c>
      <c r="B307" s="108" t="s">
        <v>32</v>
      </c>
      <c r="C307" s="108">
        <v>1</v>
      </c>
    </row>
    <row r="308" spans="1:3">
      <c r="A308" s="108">
        <v>307</v>
      </c>
      <c r="B308" s="108" t="s">
        <v>32</v>
      </c>
      <c r="C308" s="108">
        <v>2</v>
      </c>
    </row>
    <row r="309" spans="1:3">
      <c r="A309" s="108">
        <v>308</v>
      </c>
      <c r="B309" s="108" t="s">
        <v>32</v>
      </c>
      <c r="C309" s="108">
        <v>3</v>
      </c>
    </row>
    <row r="310" spans="1:3">
      <c r="A310" s="108">
        <v>309</v>
      </c>
      <c r="B310" s="108" t="s">
        <v>32</v>
      </c>
      <c r="C310" s="108">
        <v>4</v>
      </c>
    </row>
    <row r="311" spans="1:3">
      <c r="A311" s="108">
        <v>310</v>
      </c>
      <c r="B311" s="108" t="s">
        <v>32</v>
      </c>
      <c r="C311" s="108">
        <v>5</v>
      </c>
    </row>
    <row r="312" spans="1:3">
      <c r="A312" s="108">
        <v>311</v>
      </c>
      <c r="B312" s="108" t="s">
        <v>32</v>
      </c>
      <c r="C312" s="108">
        <v>6</v>
      </c>
    </row>
    <row r="313" spans="1:3">
      <c r="A313" s="108">
        <v>312</v>
      </c>
      <c r="B313" s="108" t="s">
        <v>32</v>
      </c>
      <c r="C313" s="108">
        <v>7</v>
      </c>
    </row>
    <row r="314" spans="1:3">
      <c r="A314" s="108">
        <v>313</v>
      </c>
      <c r="B314" s="108" t="s">
        <v>32</v>
      </c>
      <c r="C314" s="108">
        <v>8</v>
      </c>
    </row>
    <row r="315" spans="1:3">
      <c r="A315" s="108">
        <v>314</v>
      </c>
      <c r="B315" s="108" t="s">
        <v>32</v>
      </c>
      <c r="C315" s="108">
        <v>9</v>
      </c>
    </row>
    <row r="316" spans="1:3">
      <c r="A316" s="108">
        <v>315</v>
      </c>
      <c r="B316" s="108" t="s">
        <v>32</v>
      </c>
      <c r="C316" s="108">
        <v>10</v>
      </c>
    </row>
    <row r="317" spans="1:3">
      <c r="A317" s="108">
        <v>316</v>
      </c>
      <c r="B317" s="108" t="s">
        <v>32</v>
      </c>
      <c r="C317" s="108">
        <v>11</v>
      </c>
    </row>
    <row r="318" spans="1:3">
      <c r="A318" s="108">
        <v>317</v>
      </c>
      <c r="B318" s="108" t="s">
        <v>32</v>
      </c>
      <c r="C318" s="108">
        <v>12</v>
      </c>
    </row>
    <row r="319" spans="1:3">
      <c r="A319" s="108">
        <v>318</v>
      </c>
      <c r="B319" s="108" t="s">
        <v>32</v>
      </c>
      <c r="C319" s="108">
        <v>13</v>
      </c>
    </row>
    <row r="320" spans="1:3">
      <c r="A320" s="108">
        <v>319</v>
      </c>
      <c r="B320" s="108" t="s">
        <v>32</v>
      </c>
      <c r="C320" s="108">
        <v>14</v>
      </c>
    </row>
    <row r="321" spans="1:3">
      <c r="A321" s="108">
        <v>320</v>
      </c>
      <c r="B321" s="108" t="s">
        <v>32</v>
      </c>
      <c r="C321" s="108">
        <v>15</v>
      </c>
    </row>
    <row r="322" spans="1:3">
      <c r="A322" s="108">
        <v>321</v>
      </c>
      <c r="B322" s="108" t="s">
        <v>32</v>
      </c>
      <c r="C322" s="108">
        <v>16</v>
      </c>
    </row>
    <row r="323" spans="1:3">
      <c r="A323" s="108">
        <v>322</v>
      </c>
      <c r="B323" s="108" t="s">
        <v>32</v>
      </c>
      <c r="C323" s="108">
        <v>17</v>
      </c>
    </row>
    <row r="324" spans="1:3">
      <c r="A324" s="108">
        <v>323</v>
      </c>
      <c r="B324" s="108" t="s">
        <v>32</v>
      </c>
      <c r="C324" s="108">
        <v>18</v>
      </c>
    </row>
    <row r="325" spans="1:3">
      <c r="A325" s="108">
        <v>324</v>
      </c>
      <c r="B325" s="108" t="s">
        <v>32</v>
      </c>
      <c r="C325" s="108">
        <v>19</v>
      </c>
    </row>
    <row r="326" spans="1:3">
      <c r="A326" s="108">
        <v>325</v>
      </c>
      <c r="B326" s="108" t="s">
        <v>32</v>
      </c>
      <c r="C326" s="108">
        <v>20</v>
      </c>
    </row>
    <row r="327" spans="1:3">
      <c r="A327" s="108">
        <v>326</v>
      </c>
      <c r="B327" s="108" t="s">
        <v>32</v>
      </c>
      <c r="C327" s="108">
        <v>21</v>
      </c>
    </row>
    <row r="328" spans="1:3">
      <c r="A328" s="108">
        <v>327</v>
      </c>
      <c r="B328" s="108" t="s">
        <v>32</v>
      </c>
      <c r="C328" s="108">
        <v>22</v>
      </c>
    </row>
    <row r="329" spans="1:3">
      <c r="A329" s="108">
        <v>328</v>
      </c>
      <c r="B329" s="108" t="s">
        <v>32</v>
      </c>
      <c r="C329" s="108">
        <v>23</v>
      </c>
    </row>
    <row r="330" spans="1:3">
      <c r="A330" s="108">
        <v>329</v>
      </c>
      <c r="B330" s="108" t="s">
        <v>32</v>
      </c>
      <c r="C330" s="108">
        <v>24</v>
      </c>
    </row>
    <row r="331" spans="1:3">
      <c r="A331" s="108">
        <v>330</v>
      </c>
      <c r="B331" s="108" t="s">
        <v>32</v>
      </c>
      <c r="C331" s="108">
        <v>25</v>
      </c>
    </row>
    <row r="332" spans="1:3">
      <c r="A332" s="124">
        <v>331</v>
      </c>
      <c r="B332" s="124" t="s">
        <v>33</v>
      </c>
      <c r="C332" s="124">
        <v>1</v>
      </c>
    </row>
    <row r="333" spans="1:3">
      <c r="A333" s="124">
        <v>332</v>
      </c>
      <c r="B333" s="124" t="s">
        <v>33</v>
      </c>
      <c r="C333" s="124">
        <v>2</v>
      </c>
    </row>
    <row r="334" spans="1:3">
      <c r="A334" s="124">
        <v>333</v>
      </c>
      <c r="B334" s="124" t="s">
        <v>33</v>
      </c>
      <c r="C334" s="124">
        <v>3</v>
      </c>
    </row>
    <row r="335" spans="1:3">
      <c r="A335" s="124">
        <v>334</v>
      </c>
      <c r="B335" s="124" t="s">
        <v>33</v>
      </c>
      <c r="C335" s="124">
        <v>4</v>
      </c>
    </row>
    <row r="336" spans="1:3">
      <c r="A336" s="124">
        <v>335</v>
      </c>
      <c r="B336" s="124" t="s">
        <v>33</v>
      </c>
      <c r="C336" s="124">
        <v>5</v>
      </c>
    </row>
    <row r="337" spans="1:4">
      <c r="A337" s="124">
        <v>336</v>
      </c>
      <c r="B337" s="124" t="s">
        <v>33</v>
      </c>
      <c r="C337" s="124">
        <v>6</v>
      </c>
    </row>
    <row r="338" spans="1:4">
      <c r="A338" s="124">
        <v>337</v>
      </c>
      <c r="B338" s="124" t="s">
        <v>33</v>
      </c>
      <c r="C338" s="124">
        <v>7</v>
      </c>
    </row>
    <row r="339" spans="1:4">
      <c r="A339" s="124">
        <v>338</v>
      </c>
      <c r="B339" s="124" t="s">
        <v>33</v>
      </c>
      <c r="C339" s="124">
        <v>8</v>
      </c>
    </row>
    <row r="340" spans="1:4">
      <c r="A340" s="124">
        <v>339</v>
      </c>
      <c r="B340" s="124" t="s">
        <v>33</v>
      </c>
      <c r="C340" s="124">
        <v>9</v>
      </c>
    </row>
    <row r="341" spans="1:4">
      <c r="A341" s="124">
        <v>340</v>
      </c>
      <c r="B341" s="124" t="s">
        <v>33</v>
      </c>
      <c r="C341" s="124">
        <v>10</v>
      </c>
    </row>
    <row r="342" spans="1:4">
      <c r="A342" s="124">
        <v>341</v>
      </c>
      <c r="B342" s="124" t="s">
        <v>33</v>
      </c>
      <c r="C342" s="124">
        <v>11</v>
      </c>
    </row>
    <row r="343" spans="1:4">
      <c r="A343" s="124">
        <v>342</v>
      </c>
      <c r="B343" s="124" t="s">
        <v>33</v>
      </c>
      <c r="C343" s="124">
        <v>12</v>
      </c>
    </row>
    <row r="344" spans="1:4">
      <c r="A344" s="124">
        <v>343</v>
      </c>
      <c r="B344" s="124" t="s">
        <v>33</v>
      </c>
      <c r="C344" s="124">
        <v>13</v>
      </c>
    </row>
    <row r="345" spans="1:4">
      <c r="A345" s="124">
        <v>344</v>
      </c>
      <c r="B345" s="124" t="s">
        <v>33</v>
      </c>
      <c r="C345" s="124">
        <v>14</v>
      </c>
    </row>
    <row r="346" spans="1:4">
      <c r="A346" s="124">
        <v>345</v>
      </c>
      <c r="B346" s="124" t="s">
        <v>33</v>
      </c>
      <c r="C346" s="124">
        <v>15</v>
      </c>
    </row>
    <row r="347" spans="1:4">
      <c r="A347" s="130">
        <v>346</v>
      </c>
      <c r="B347" s="130" t="s">
        <v>34</v>
      </c>
      <c r="C347" s="130">
        <v>1</v>
      </c>
      <c r="D347" s="245"/>
    </row>
    <row r="348" spans="1:4">
      <c r="A348" s="108">
        <v>347</v>
      </c>
      <c r="B348" s="108" t="s">
        <v>34</v>
      </c>
      <c r="C348" s="108">
        <v>2</v>
      </c>
    </row>
    <row r="349" spans="1:4">
      <c r="A349" s="108">
        <v>348</v>
      </c>
      <c r="B349" s="108" t="s">
        <v>34</v>
      </c>
      <c r="C349" s="108">
        <v>3</v>
      </c>
    </row>
    <row r="350" spans="1:4">
      <c r="A350" s="108">
        <v>349</v>
      </c>
      <c r="B350" s="108" t="s">
        <v>34</v>
      </c>
      <c r="C350" s="108">
        <v>4</v>
      </c>
    </row>
    <row r="351" spans="1:4">
      <c r="A351" s="108">
        <v>350</v>
      </c>
      <c r="B351" s="108" t="s">
        <v>34</v>
      </c>
      <c r="C351" s="108">
        <v>5</v>
      </c>
    </row>
    <row r="352" spans="1:4">
      <c r="A352" s="108">
        <v>351</v>
      </c>
      <c r="B352" s="108" t="s">
        <v>34</v>
      </c>
      <c r="C352" s="108">
        <v>6</v>
      </c>
    </row>
    <row r="353" spans="1:3">
      <c r="A353" s="108">
        <v>352</v>
      </c>
      <c r="B353" s="108" t="s">
        <v>34</v>
      </c>
      <c r="C353" s="108">
        <v>7</v>
      </c>
    </row>
    <row r="354" spans="1:3">
      <c r="A354" s="108">
        <v>353</v>
      </c>
      <c r="B354" s="108" t="s">
        <v>34</v>
      </c>
      <c r="C354" s="108">
        <v>8</v>
      </c>
    </row>
    <row r="355" spans="1:3">
      <c r="A355" s="108">
        <v>354</v>
      </c>
      <c r="B355" s="108" t="s">
        <v>34</v>
      </c>
      <c r="C355" s="108">
        <v>9</v>
      </c>
    </row>
    <row r="356" spans="1:3">
      <c r="A356" s="108">
        <v>355</v>
      </c>
      <c r="B356" s="108" t="s">
        <v>34</v>
      </c>
      <c r="C356" s="108">
        <v>10</v>
      </c>
    </row>
    <row r="357" spans="1:3">
      <c r="A357" s="126">
        <v>356</v>
      </c>
      <c r="B357" s="126" t="s">
        <v>35</v>
      </c>
      <c r="C357" s="126">
        <v>1</v>
      </c>
    </row>
    <row r="358" spans="1:3">
      <c r="A358" s="126">
        <v>357</v>
      </c>
      <c r="B358" s="126" t="s">
        <v>35</v>
      </c>
      <c r="C358" s="126">
        <v>2</v>
      </c>
    </row>
    <row r="359" spans="1:3">
      <c r="A359" s="126">
        <v>358</v>
      </c>
      <c r="B359" s="126" t="s">
        <v>35</v>
      </c>
      <c r="C359" s="126">
        <v>3</v>
      </c>
    </row>
    <row r="360" spans="1:3">
      <c r="A360" s="126">
        <v>359</v>
      </c>
      <c r="B360" s="126" t="s">
        <v>35</v>
      </c>
      <c r="C360" s="126">
        <v>4</v>
      </c>
    </row>
    <row r="361" spans="1:3">
      <c r="A361" s="126">
        <v>360</v>
      </c>
      <c r="B361" s="126" t="s">
        <v>35</v>
      </c>
      <c r="C361" s="126">
        <v>5</v>
      </c>
    </row>
    <row r="362" spans="1:3">
      <c r="A362" s="126">
        <v>361</v>
      </c>
      <c r="B362" s="126" t="s">
        <v>35</v>
      </c>
      <c r="C362" s="126">
        <v>6</v>
      </c>
    </row>
    <row r="363" spans="1:3">
      <c r="A363" s="126">
        <v>362</v>
      </c>
      <c r="B363" s="126" t="s">
        <v>35</v>
      </c>
      <c r="C363" s="126">
        <v>7</v>
      </c>
    </row>
    <row r="364" spans="1:3">
      <c r="A364" s="126">
        <v>363</v>
      </c>
      <c r="B364" s="126" t="s">
        <v>35</v>
      </c>
      <c r="C364" s="126">
        <v>8</v>
      </c>
    </row>
    <row r="365" spans="1:3">
      <c r="A365" s="126">
        <v>364</v>
      </c>
      <c r="B365" s="126" t="s">
        <v>35</v>
      </c>
      <c r="C365" s="126">
        <v>9</v>
      </c>
    </row>
    <row r="366" spans="1:3">
      <c r="A366" s="126">
        <v>365</v>
      </c>
      <c r="B366" s="126" t="s">
        <v>35</v>
      </c>
      <c r="C366" s="126">
        <v>10</v>
      </c>
    </row>
    <row r="367" spans="1:3">
      <c r="A367" s="126">
        <v>366</v>
      </c>
      <c r="B367" s="126" t="s">
        <v>35</v>
      </c>
      <c r="C367" s="126">
        <v>11</v>
      </c>
    </row>
    <row r="368" spans="1:3">
      <c r="A368" s="126">
        <v>367</v>
      </c>
      <c r="B368" s="126" t="s">
        <v>35</v>
      </c>
      <c r="C368" s="126">
        <v>12</v>
      </c>
    </row>
    <row r="369" spans="1:4">
      <c r="A369" s="126">
        <v>368</v>
      </c>
      <c r="B369" s="126" t="s">
        <v>35</v>
      </c>
      <c r="C369" s="126">
        <v>13</v>
      </c>
    </row>
    <row r="370" spans="1:4">
      <c r="A370" s="126">
        <v>369</v>
      </c>
      <c r="B370" s="126" t="s">
        <v>35</v>
      </c>
      <c r="C370" s="126">
        <v>14</v>
      </c>
    </row>
    <row r="371" spans="1:4">
      <c r="A371" s="131">
        <v>370</v>
      </c>
      <c r="B371" s="131" t="s">
        <v>35</v>
      </c>
      <c r="C371" s="132">
        <v>15</v>
      </c>
      <c r="D371" s="245"/>
    </row>
    <row r="372" spans="1:4">
      <c r="A372" s="108">
        <v>371</v>
      </c>
      <c r="B372" s="108" t="s">
        <v>36</v>
      </c>
      <c r="C372" s="108">
        <v>1</v>
      </c>
    </row>
    <row r="373" spans="1:4">
      <c r="A373" s="108">
        <v>372</v>
      </c>
      <c r="B373" s="108" t="s">
        <v>36</v>
      </c>
      <c r="C373" s="108">
        <v>2</v>
      </c>
    </row>
    <row r="374" spans="1:4">
      <c r="A374" s="108">
        <v>373</v>
      </c>
      <c r="B374" s="108" t="s">
        <v>36</v>
      </c>
      <c r="C374" s="108">
        <v>3</v>
      </c>
    </row>
    <row r="375" spans="1:4">
      <c r="A375" s="108">
        <v>374</v>
      </c>
      <c r="B375" s="108" t="s">
        <v>36</v>
      </c>
      <c r="C375" s="108">
        <v>4</v>
      </c>
    </row>
    <row r="376" spans="1:4">
      <c r="A376" s="108">
        <v>375</v>
      </c>
      <c r="B376" s="108" t="s">
        <v>36</v>
      </c>
      <c r="C376" s="108">
        <v>5</v>
      </c>
    </row>
    <row r="377" spans="1:4">
      <c r="A377" s="108">
        <v>376</v>
      </c>
      <c r="B377" s="108" t="s">
        <v>36</v>
      </c>
      <c r="C377" s="108">
        <v>6</v>
      </c>
    </row>
    <row r="378" spans="1:4">
      <c r="A378" s="108">
        <v>377</v>
      </c>
      <c r="B378" s="108" t="s">
        <v>36</v>
      </c>
      <c r="C378" s="108">
        <v>7</v>
      </c>
    </row>
    <row r="379" spans="1:4">
      <c r="A379" s="108">
        <v>378</v>
      </c>
      <c r="B379" s="108" t="s">
        <v>36</v>
      </c>
      <c r="C379" s="108">
        <v>8</v>
      </c>
    </row>
    <row r="380" spans="1:4">
      <c r="A380" s="108">
        <v>379</v>
      </c>
      <c r="B380" s="108" t="s">
        <v>36</v>
      </c>
      <c r="C380" s="108">
        <v>9</v>
      </c>
    </row>
    <row r="381" spans="1:4">
      <c r="A381" s="108">
        <v>380</v>
      </c>
      <c r="B381" s="108" t="s">
        <v>36</v>
      </c>
      <c r="C381" s="108">
        <v>10</v>
      </c>
    </row>
    <row r="382" spans="1:4">
      <c r="A382" s="108">
        <v>381</v>
      </c>
      <c r="B382" s="108" t="s">
        <v>36</v>
      </c>
      <c r="C382" s="108">
        <v>11</v>
      </c>
    </row>
    <row r="383" spans="1:4">
      <c r="A383" s="108">
        <v>382</v>
      </c>
      <c r="B383" s="108" t="s">
        <v>36</v>
      </c>
      <c r="C383" s="108">
        <v>12</v>
      </c>
    </row>
    <row r="384" spans="1:4">
      <c r="A384" s="108">
        <v>383</v>
      </c>
      <c r="B384" s="108" t="s">
        <v>36</v>
      </c>
      <c r="C384" s="108">
        <v>13</v>
      </c>
    </row>
    <row r="385" spans="1:3">
      <c r="A385" s="108">
        <v>384</v>
      </c>
      <c r="B385" s="108" t="s">
        <v>36</v>
      </c>
      <c r="C385" s="108">
        <v>14</v>
      </c>
    </row>
    <row r="386" spans="1:3">
      <c r="A386" s="108">
        <v>385</v>
      </c>
      <c r="B386" s="108" t="s">
        <v>36</v>
      </c>
      <c r="C386" s="108">
        <v>15</v>
      </c>
    </row>
    <row r="387" spans="1:3">
      <c r="A387" s="124">
        <v>386</v>
      </c>
      <c r="B387" s="124" t="s">
        <v>37</v>
      </c>
      <c r="C387" s="124">
        <v>1</v>
      </c>
    </row>
    <row r="388" spans="1:3">
      <c r="A388" s="124">
        <v>387</v>
      </c>
      <c r="B388" s="124" t="s">
        <v>37</v>
      </c>
      <c r="C388" s="124">
        <v>2</v>
      </c>
    </row>
    <row r="389" spans="1:3">
      <c r="A389" s="124">
        <v>388</v>
      </c>
      <c r="B389" s="124" t="s">
        <v>37</v>
      </c>
      <c r="C389" s="124">
        <v>3</v>
      </c>
    </row>
    <row r="390" spans="1:3">
      <c r="A390" s="124">
        <v>389</v>
      </c>
      <c r="B390" s="124" t="s">
        <v>37</v>
      </c>
      <c r="C390" s="124">
        <v>4</v>
      </c>
    </row>
    <row r="391" spans="1:3">
      <c r="A391" s="124">
        <v>390</v>
      </c>
      <c r="B391" s="124" t="s">
        <v>37</v>
      </c>
      <c r="C391" s="124">
        <v>5</v>
      </c>
    </row>
    <row r="392" spans="1:3">
      <c r="A392" s="124">
        <v>391</v>
      </c>
      <c r="B392" s="124" t="s">
        <v>37</v>
      </c>
      <c r="C392" s="124">
        <v>6</v>
      </c>
    </row>
    <row r="393" spans="1:3">
      <c r="A393" s="124">
        <v>392</v>
      </c>
      <c r="B393" s="124" t="s">
        <v>37</v>
      </c>
      <c r="C393" s="124">
        <v>7</v>
      </c>
    </row>
    <row r="394" spans="1:3">
      <c r="A394" s="124">
        <v>393</v>
      </c>
      <c r="B394" s="124" t="s">
        <v>37</v>
      </c>
      <c r="C394" s="124">
        <v>8</v>
      </c>
    </row>
    <row r="395" spans="1:3">
      <c r="A395" s="124">
        <v>394</v>
      </c>
      <c r="B395" s="124" t="s">
        <v>37</v>
      </c>
      <c r="C395" s="124">
        <v>9</v>
      </c>
    </row>
    <row r="396" spans="1:3">
      <c r="A396" s="124">
        <v>395</v>
      </c>
      <c r="B396" s="124" t="s">
        <v>37</v>
      </c>
      <c r="C396" s="124">
        <v>10</v>
      </c>
    </row>
    <row r="397" spans="1:3">
      <c r="A397" s="124">
        <v>396</v>
      </c>
      <c r="B397" s="124" t="s">
        <v>37</v>
      </c>
      <c r="C397" s="124">
        <v>11</v>
      </c>
    </row>
    <row r="398" spans="1:3">
      <c r="A398" s="124">
        <v>397</v>
      </c>
      <c r="B398" s="124" t="s">
        <v>37</v>
      </c>
      <c r="C398" s="124">
        <v>12</v>
      </c>
    </row>
    <row r="399" spans="1:3">
      <c r="A399" s="124">
        <v>398</v>
      </c>
      <c r="B399" s="124" t="s">
        <v>37</v>
      </c>
      <c r="C399" s="124">
        <v>13</v>
      </c>
    </row>
    <row r="400" spans="1:3">
      <c r="A400" s="124">
        <v>399</v>
      </c>
      <c r="B400" s="124" t="s">
        <v>37</v>
      </c>
      <c r="C400" s="124">
        <v>14</v>
      </c>
    </row>
    <row r="401" spans="1:8">
      <c r="A401" s="124">
        <v>400</v>
      </c>
      <c r="B401" s="124" t="s">
        <v>37</v>
      </c>
      <c r="C401" s="124">
        <v>15</v>
      </c>
    </row>
    <row r="402" spans="1:8">
      <c r="A402" s="124">
        <v>401</v>
      </c>
      <c r="B402" s="124" t="s">
        <v>37</v>
      </c>
      <c r="C402" s="124">
        <v>16</v>
      </c>
    </row>
    <row r="403" spans="1:8">
      <c r="A403" s="124">
        <v>402</v>
      </c>
      <c r="B403" s="124" t="s">
        <v>37</v>
      </c>
      <c r="C403" s="124">
        <v>17</v>
      </c>
    </row>
    <row r="404" spans="1:8">
      <c r="A404" s="124">
        <v>403</v>
      </c>
      <c r="B404" s="124" t="s">
        <v>37</v>
      </c>
      <c r="C404" s="124">
        <v>18</v>
      </c>
    </row>
    <row r="405" spans="1:8">
      <c r="A405" s="124">
        <v>404</v>
      </c>
      <c r="B405" s="124" t="s">
        <v>37</v>
      </c>
      <c r="C405" s="124">
        <v>19</v>
      </c>
    </row>
    <row r="406" spans="1:8" s="107" customFormat="1">
      <c r="A406" s="124">
        <v>405</v>
      </c>
      <c r="B406" s="124" t="s">
        <v>37</v>
      </c>
      <c r="C406" s="124">
        <v>20</v>
      </c>
      <c r="H406" s="107" t="s">
        <v>181</v>
      </c>
    </row>
    <row r="407" spans="1:8">
      <c r="A407" s="108">
        <v>406</v>
      </c>
      <c r="B407" s="108" t="s">
        <v>38</v>
      </c>
      <c r="C407" s="108">
        <v>1</v>
      </c>
    </row>
    <row r="408" spans="1:8">
      <c r="A408" s="108">
        <v>407</v>
      </c>
      <c r="B408" s="108" t="s">
        <v>38</v>
      </c>
      <c r="C408" s="108">
        <v>2</v>
      </c>
    </row>
    <row r="409" spans="1:8">
      <c r="A409" s="108">
        <v>408</v>
      </c>
      <c r="B409" s="108" t="s">
        <v>38</v>
      </c>
      <c r="C409" s="108">
        <v>3</v>
      </c>
    </row>
    <row r="410" spans="1:8">
      <c r="A410" s="108">
        <v>409</v>
      </c>
      <c r="B410" s="108" t="s">
        <v>38</v>
      </c>
      <c r="C410" s="108">
        <v>4</v>
      </c>
    </row>
    <row r="411" spans="1:8">
      <c r="A411" s="108">
        <v>410</v>
      </c>
      <c r="B411" s="108" t="s">
        <v>38</v>
      </c>
      <c r="C411" s="108">
        <v>5</v>
      </c>
    </row>
    <row r="412" spans="1:8">
      <c r="A412" s="108">
        <v>411</v>
      </c>
      <c r="B412" s="108" t="s">
        <v>38</v>
      </c>
      <c r="C412" s="108">
        <v>6</v>
      </c>
    </row>
    <row r="413" spans="1:8">
      <c r="A413" s="108">
        <v>412</v>
      </c>
      <c r="B413" s="108" t="s">
        <v>38</v>
      </c>
      <c r="C413" s="108">
        <v>7</v>
      </c>
    </row>
    <row r="414" spans="1:8">
      <c r="A414" s="108">
        <v>413</v>
      </c>
      <c r="B414" s="108" t="s">
        <v>38</v>
      </c>
      <c r="C414" s="108">
        <v>8</v>
      </c>
    </row>
    <row r="415" spans="1:8">
      <c r="A415" s="108">
        <v>414</v>
      </c>
      <c r="B415" s="108" t="s">
        <v>38</v>
      </c>
      <c r="C415" s="108">
        <v>9</v>
      </c>
    </row>
    <row r="416" spans="1:8">
      <c r="A416" s="108">
        <v>415</v>
      </c>
      <c r="B416" s="108" t="s">
        <v>38</v>
      </c>
      <c r="C416" s="108">
        <v>10</v>
      </c>
    </row>
    <row r="417" spans="1:3">
      <c r="A417" s="124">
        <v>416</v>
      </c>
      <c r="B417" s="124" t="s">
        <v>39</v>
      </c>
      <c r="C417" s="124">
        <v>1</v>
      </c>
    </row>
    <row r="418" spans="1:3">
      <c r="A418" s="124">
        <v>417</v>
      </c>
      <c r="B418" s="124" t="s">
        <v>39</v>
      </c>
      <c r="C418" s="124">
        <v>2</v>
      </c>
    </row>
    <row r="419" spans="1:3">
      <c r="A419" s="124">
        <v>418</v>
      </c>
      <c r="B419" s="124" t="s">
        <v>39</v>
      </c>
      <c r="C419" s="124">
        <v>3</v>
      </c>
    </row>
    <row r="420" spans="1:3">
      <c r="A420" s="124">
        <v>419</v>
      </c>
      <c r="B420" s="124" t="s">
        <v>39</v>
      </c>
      <c r="C420" s="124">
        <v>4</v>
      </c>
    </row>
    <row r="421" spans="1:3">
      <c r="A421" s="124">
        <v>420</v>
      </c>
      <c r="B421" s="124" t="s">
        <v>39</v>
      </c>
      <c r="C421" s="124">
        <v>5</v>
      </c>
    </row>
    <row r="422" spans="1:3">
      <c r="A422" s="124">
        <v>421</v>
      </c>
      <c r="B422" s="124" t="s">
        <v>39</v>
      </c>
      <c r="C422" s="124">
        <v>6</v>
      </c>
    </row>
    <row r="423" spans="1:3">
      <c r="A423" s="124">
        <v>422</v>
      </c>
      <c r="B423" s="124" t="s">
        <v>39</v>
      </c>
      <c r="C423" s="124">
        <v>7</v>
      </c>
    </row>
    <row r="424" spans="1:3">
      <c r="A424" s="124">
        <v>423</v>
      </c>
      <c r="B424" s="124" t="s">
        <v>39</v>
      </c>
      <c r="C424" s="124">
        <v>8</v>
      </c>
    </row>
    <row r="425" spans="1:3">
      <c r="A425" s="124">
        <v>424</v>
      </c>
      <c r="B425" s="124" t="s">
        <v>39</v>
      </c>
      <c r="C425" s="124">
        <v>9</v>
      </c>
    </row>
    <row r="426" spans="1:3">
      <c r="A426" s="124">
        <v>425</v>
      </c>
      <c r="B426" s="124" t="s">
        <v>39</v>
      </c>
      <c r="C426" s="124">
        <v>10</v>
      </c>
    </row>
    <row r="427" spans="1:3">
      <c r="A427" s="124">
        <v>426</v>
      </c>
      <c r="B427" s="124" t="s">
        <v>39</v>
      </c>
      <c r="C427" s="124">
        <v>11</v>
      </c>
    </row>
    <row r="428" spans="1:3">
      <c r="A428" s="124">
        <v>427</v>
      </c>
      <c r="B428" s="124" t="s">
        <v>39</v>
      </c>
      <c r="C428" s="124">
        <v>12</v>
      </c>
    </row>
    <row r="429" spans="1:3">
      <c r="A429" s="124">
        <v>428</v>
      </c>
      <c r="B429" s="124" t="s">
        <v>39</v>
      </c>
      <c r="C429" s="124">
        <v>13</v>
      </c>
    </row>
    <row r="430" spans="1:3">
      <c r="A430" s="124">
        <v>429</v>
      </c>
      <c r="B430" s="124" t="s">
        <v>39</v>
      </c>
      <c r="C430" s="124">
        <v>14</v>
      </c>
    </row>
    <row r="431" spans="1:3">
      <c r="A431" s="124">
        <v>430</v>
      </c>
      <c r="B431" s="124" t="s">
        <v>39</v>
      </c>
      <c r="C431" s="124">
        <v>15</v>
      </c>
    </row>
    <row r="432" spans="1:3">
      <c r="A432" s="108">
        <v>431</v>
      </c>
      <c r="B432" s="108" t="s">
        <v>39</v>
      </c>
      <c r="C432" s="108">
        <v>16</v>
      </c>
    </row>
    <row r="433" spans="1:3">
      <c r="A433" s="108">
        <v>432</v>
      </c>
      <c r="B433" s="108" t="s">
        <v>39</v>
      </c>
      <c r="C433" s="108">
        <v>17</v>
      </c>
    </row>
    <row r="434" spans="1:3">
      <c r="A434" s="108">
        <v>433</v>
      </c>
      <c r="B434" s="108" t="s">
        <v>39</v>
      </c>
      <c r="C434" s="108">
        <v>18</v>
      </c>
    </row>
    <row r="435" spans="1:3">
      <c r="A435" s="108">
        <v>434</v>
      </c>
      <c r="B435" s="108" t="s">
        <v>39</v>
      </c>
      <c r="C435" s="108">
        <v>19</v>
      </c>
    </row>
    <row r="436" spans="1:3">
      <c r="A436" s="108">
        <v>435</v>
      </c>
      <c r="B436" s="108" t="s">
        <v>39</v>
      </c>
      <c r="C436" s="108">
        <v>20</v>
      </c>
    </row>
    <row r="437" spans="1:3">
      <c r="A437" s="108">
        <v>436</v>
      </c>
      <c r="B437" s="108" t="s">
        <v>39</v>
      </c>
      <c r="C437" s="108">
        <v>21</v>
      </c>
    </row>
    <row r="438" spans="1:3">
      <c r="A438" s="108">
        <v>437</v>
      </c>
      <c r="B438" s="108" t="s">
        <v>39</v>
      </c>
      <c r="C438" s="108">
        <v>22</v>
      </c>
    </row>
    <row r="439" spans="1:3">
      <c r="A439" s="108">
        <v>438</v>
      </c>
      <c r="B439" s="108" t="s">
        <v>39</v>
      </c>
      <c r="C439" s="108">
        <v>23</v>
      </c>
    </row>
    <row r="440" spans="1:3">
      <c r="A440" s="108">
        <v>439</v>
      </c>
      <c r="B440" s="108" t="s">
        <v>39</v>
      </c>
      <c r="C440" s="108">
        <v>24</v>
      </c>
    </row>
    <row r="441" spans="1:3">
      <c r="A441" s="108">
        <v>440</v>
      </c>
      <c r="B441" s="108" t="s">
        <v>39</v>
      </c>
      <c r="C441" s="108">
        <v>25</v>
      </c>
    </row>
    <row r="442" spans="1:3">
      <c r="A442" s="108">
        <v>441</v>
      </c>
      <c r="B442" s="108" t="s">
        <v>39</v>
      </c>
      <c r="C442" s="108">
        <v>26</v>
      </c>
    </row>
    <row r="443" spans="1:3">
      <c r="A443" s="108">
        <v>442</v>
      </c>
      <c r="B443" s="108" t="s">
        <v>39</v>
      </c>
      <c r="C443" s="108">
        <v>27</v>
      </c>
    </row>
    <row r="444" spans="1:3">
      <c r="A444" s="108">
        <v>443</v>
      </c>
      <c r="B444" s="108" t="s">
        <v>39</v>
      </c>
      <c r="C444" s="108">
        <v>28</v>
      </c>
    </row>
    <row r="445" spans="1:3">
      <c r="A445" s="108">
        <v>444</v>
      </c>
      <c r="B445" s="108" t="s">
        <v>39</v>
      </c>
      <c r="C445" s="108">
        <v>29</v>
      </c>
    </row>
    <row r="446" spans="1:3">
      <c r="A446" s="108">
        <v>445</v>
      </c>
      <c r="B446" s="108" t="s">
        <v>39</v>
      </c>
      <c r="C446" s="108">
        <v>30</v>
      </c>
    </row>
    <row r="447" spans="1:3">
      <c r="A447" s="124">
        <v>446</v>
      </c>
      <c r="B447" s="124" t="s">
        <v>40</v>
      </c>
      <c r="C447" s="124">
        <v>1</v>
      </c>
    </row>
    <row r="448" spans="1:3">
      <c r="A448" s="124">
        <v>447</v>
      </c>
      <c r="B448" s="124" t="s">
        <v>40</v>
      </c>
      <c r="C448" s="124">
        <v>2</v>
      </c>
    </row>
    <row r="449" spans="1:3">
      <c r="A449" s="124">
        <v>448</v>
      </c>
      <c r="B449" s="124" t="s">
        <v>40</v>
      </c>
      <c r="C449" s="124">
        <v>3</v>
      </c>
    </row>
    <row r="450" spans="1:3">
      <c r="A450" s="124">
        <v>449</v>
      </c>
      <c r="B450" s="124" t="s">
        <v>40</v>
      </c>
      <c r="C450" s="124">
        <v>4</v>
      </c>
    </row>
    <row r="451" spans="1:3">
      <c r="A451" s="124">
        <v>450</v>
      </c>
      <c r="B451" s="124" t="s">
        <v>40</v>
      </c>
      <c r="C451" s="124">
        <v>5</v>
      </c>
    </row>
    <row r="452" spans="1:3">
      <c r="A452" s="124">
        <v>451</v>
      </c>
      <c r="B452" s="124" t="s">
        <v>40</v>
      </c>
      <c r="C452" s="124">
        <v>6</v>
      </c>
    </row>
    <row r="453" spans="1:3">
      <c r="A453" s="124">
        <v>452</v>
      </c>
      <c r="B453" s="124" t="s">
        <v>40</v>
      </c>
      <c r="C453" s="124">
        <v>7</v>
      </c>
    </row>
    <row r="454" spans="1:3">
      <c r="A454" s="124">
        <v>453</v>
      </c>
      <c r="B454" s="124" t="s">
        <v>40</v>
      </c>
      <c r="C454" s="124">
        <v>8</v>
      </c>
    </row>
    <row r="455" spans="1:3">
      <c r="A455" s="124">
        <v>454</v>
      </c>
      <c r="B455" s="124" t="s">
        <v>40</v>
      </c>
      <c r="C455" s="124">
        <v>9</v>
      </c>
    </row>
    <row r="456" spans="1:3">
      <c r="A456" s="124">
        <v>455</v>
      </c>
      <c r="B456" s="124" t="s">
        <v>40</v>
      </c>
      <c r="C456" s="124">
        <v>10</v>
      </c>
    </row>
    <row r="457" spans="1:3">
      <c r="A457" s="124">
        <v>456</v>
      </c>
      <c r="B457" s="124" t="s">
        <v>40</v>
      </c>
      <c r="C457" s="124">
        <v>11</v>
      </c>
    </row>
    <row r="458" spans="1:3">
      <c r="A458" s="124">
        <v>457</v>
      </c>
      <c r="B458" s="124" t="s">
        <v>40</v>
      </c>
      <c r="C458" s="124">
        <v>12</v>
      </c>
    </row>
    <row r="459" spans="1:3">
      <c r="A459" s="124">
        <v>458</v>
      </c>
      <c r="B459" s="124" t="s">
        <v>40</v>
      </c>
      <c r="C459" s="124">
        <v>13</v>
      </c>
    </row>
    <row r="460" spans="1:3">
      <c r="A460" s="124">
        <v>459</v>
      </c>
      <c r="B460" s="124" t="s">
        <v>40</v>
      </c>
      <c r="C460" s="124">
        <v>14</v>
      </c>
    </row>
    <row r="461" spans="1:3">
      <c r="A461" s="124">
        <v>460</v>
      </c>
      <c r="B461" s="124" t="s">
        <v>40</v>
      </c>
      <c r="C461" s="124">
        <v>15</v>
      </c>
    </row>
    <row r="462" spans="1:3">
      <c r="A462" s="124">
        <v>461</v>
      </c>
      <c r="B462" s="124" t="s">
        <v>40</v>
      </c>
      <c r="C462" s="124">
        <v>16</v>
      </c>
    </row>
    <row r="463" spans="1:3">
      <c r="A463" s="124">
        <v>462</v>
      </c>
      <c r="B463" s="124" t="s">
        <v>40</v>
      </c>
      <c r="C463" s="124">
        <v>17</v>
      </c>
    </row>
    <row r="464" spans="1:3">
      <c r="A464" s="124">
        <v>463</v>
      </c>
      <c r="B464" s="124" t="s">
        <v>40</v>
      </c>
      <c r="C464" s="124">
        <v>18</v>
      </c>
    </row>
    <row r="465" spans="1:3">
      <c r="A465" s="124">
        <v>464</v>
      </c>
      <c r="B465" s="124" t="s">
        <v>40</v>
      </c>
      <c r="C465" s="124">
        <v>19</v>
      </c>
    </row>
    <row r="466" spans="1:3">
      <c r="A466" s="124">
        <v>465</v>
      </c>
      <c r="B466" s="124" t="s">
        <v>40</v>
      </c>
      <c r="C466" s="124">
        <v>20</v>
      </c>
    </row>
    <row r="467" spans="1:3">
      <c r="A467" s="108">
        <v>466</v>
      </c>
      <c r="B467" s="108" t="s">
        <v>41</v>
      </c>
      <c r="C467" s="108">
        <v>1</v>
      </c>
    </row>
    <row r="468" spans="1:3">
      <c r="A468" s="108">
        <v>467</v>
      </c>
      <c r="B468" s="108" t="s">
        <v>41</v>
      </c>
      <c r="C468" s="108">
        <v>2</v>
      </c>
    </row>
    <row r="469" spans="1:3">
      <c r="A469" s="108">
        <v>468</v>
      </c>
      <c r="B469" s="108" t="s">
        <v>41</v>
      </c>
      <c r="C469" s="108">
        <v>3</v>
      </c>
    </row>
    <row r="470" spans="1:3">
      <c r="A470" s="108">
        <v>469</v>
      </c>
      <c r="B470" s="108" t="s">
        <v>41</v>
      </c>
      <c r="C470" s="108">
        <v>4</v>
      </c>
    </row>
    <row r="471" spans="1:3">
      <c r="A471" s="108">
        <v>470</v>
      </c>
      <c r="B471" s="108" t="s">
        <v>41</v>
      </c>
      <c r="C471" s="108">
        <v>5</v>
      </c>
    </row>
    <row r="472" spans="1:3">
      <c r="A472" s="108">
        <v>471</v>
      </c>
      <c r="B472" s="108" t="s">
        <v>41</v>
      </c>
      <c r="C472" s="108">
        <v>6</v>
      </c>
    </row>
    <row r="473" spans="1:3">
      <c r="A473" s="108">
        <v>472</v>
      </c>
      <c r="B473" s="108" t="s">
        <v>41</v>
      </c>
      <c r="C473" s="108">
        <v>7</v>
      </c>
    </row>
    <row r="474" spans="1:3">
      <c r="A474" s="108">
        <v>473</v>
      </c>
      <c r="B474" s="108" t="s">
        <v>41</v>
      </c>
      <c r="C474" s="108">
        <v>8</v>
      </c>
    </row>
    <row r="475" spans="1:3">
      <c r="A475" s="108">
        <v>474</v>
      </c>
      <c r="B475" s="108" t="s">
        <v>41</v>
      </c>
      <c r="C475" s="108">
        <v>9</v>
      </c>
    </row>
    <row r="476" spans="1:3">
      <c r="A476" s="108">
        <v>475</v>
      </c>
      <c r="B476" s="108" t="s">
        <v>41</v>
      </c>
      <c r="C476" s="108">
        <v>10</v>
      </c>
    </row>
    <row r="477" spans="1:3">
      <c r="A477" s="108">
        <v>476</v>
      </c>
      <c r="B477" s="108" t="s">
        <v>41</v>
      </c>
      <c r="C477" s="108">
        <v>11</v>
      </c>
    </row>
    <row r="478" spans="1:3">
      <c r="A478" s="108">
        <v>477</v>
      </c>
      <c r="B478" s="108" t="s">
        <v>41</v>
      </c>
      <c r="C478" s="108">
        <v>12</v>
      </c>
    </row>
    <row r="479" spans="1:3">
      <c r="A479" s="108">
        <v>478</v>
      </c>
      <c r="B479" s="108" t="s">
        <v>41</v>
      </c>
      <c r="C479" s="108">
        <v>13</v>
      </c>
    </row>
    <row r="480" spans="1:3">
      <c r="A480" s="108">
        <v>479</v>
      </c>
      <c r="B480" s="108" t="s">
        <v>41</v>
      </c>
      <c r="C480" s="108">
        <v>14</v>
      </c>
    </row>
    <row r="481" spans="1:3">
      <c r="A481" s="108">
        <v>480</v>
      </c>
      <c r="B481" s="108" t="s">
        <v>41</v>
      </c>
      <c r="C481" s="108">
        <v>15</v>
      </c>
    </row>
    <row r="482" spans="1:3">
      <c r="A482" s="108">
        <v>481</v>
      </c>
      <c r="B482" s="108" t="s">
        <v>41</v>
      </c>
      <c r="C482" s="108">
        <v>16</v>
      </c>
    </row>
    <row r="483" spans="1:3">
      <c r="A483" s="108">
        <v>482</v>
      </c>
      <c r="B483" s="108" t="s">
        <v>41</v>
      </c>
      <c r="C483" s="108">
        <v>17</v>
      </c>
    </row>
    <row r="484" spans="1:3">
      <c r="A484" s="108">
        <v>483</v>
      </c>
      <c r="B484" s="108" t="s">
        <v>41</v>
      </c>
      <c r="C484" s="108">
        <v>18</v>
      </c>
    </row>
    <row r="485" spans="1:3">
      <c r="A485" s="108">
        <v>484</v>
      </c>
      <c r="B485" s="108" t="s">
        <v>41</v>
      </c>
      <c r="C485" s="108">
        <v>19</v>
      </c>
    </row>
    <row r="486" spans="1:3">
      <c r="A486" s="108">
        <v>485</v>
      </c>
      <c r="B486" s="108" t="s">
        <v>41</v>
      </c>
      <c r="C486" s="108">
        <v>20</v>
      </c>
    </row>
    <row r="487" spans="1:3">
      <c r="A487" s="124">
        <v>486</v>
      </c>
      <c r="B487" s="124" t="s">
        <v>42</v>
      </c>
      <c r="C487" s="124">
        <v>1</v>
      </c>
    </row>
    <row r="488" spans="1:3">
      <c r="A488" s="124">
        <v>487</v>
      </c>
      <c r="B488" s="124" t="s">
        <v>42</v>
      </c>
      <c r="C488" s="124">
        <v>2</v>
      </c>
    </row>
    <row r="489" spans="1:3">
      <c r="A489" s="124">
        <v>488</v>
      </c>
      <c r="B489" s="124" t="s">
        <v>42</v>
      </c>
      <c r="C489" s="124">
        <v>3</v>
      </c>
    </row>
    <row r="490" spans="1:3">
      <c r="A490" s="124">
        <v>489</v>
      </c>
      <c r="B490" s="124" t="s">
        <v>42</v>
      </c>
      <c r="C490" s="124">
        <v>4</v>
      </c>
    </row>
    <row r="491" spans="1:3">
      <c r="A491" s="124">
        <v>490</v>
      </c>
      <c r="B491" s="124" t="s">
        <v>42</v>
      </c>
      <c r="C491" s="124">
        <v>5</v>
      </c>
    </row>
    <row r="492" spans="1:3">
      <c r="A492" s="124">
        <v>491</v>
      </c>
      <c r="B492" s="124" t="s">
        <v>42</v>
      </c>
      <c r="C492" s="124">
        <v>6</v>
      </c>
    </row>
    <row r="493" spans="1:3">
      <c r="A493" s="124">
        <v>492</v>
      </c>
      <c r="B493" s="124" t="s">
        <v>42</v>
      </c>
      <c r="C493" s="124">
        <v>7</v>
      </c>
    </row>
    <row r="494" spans="1:3">
      <c r="A494" s="124">
        <v>493</v>
      </c>
      <c r="B494" s="124" t="s">
        <v>42</v>
      </c>
      <c r="C494" s="124">
        <v>8</v>
      </c>
    </row>
    <row r="495" spans="1:3">
      <c r="A495" s="124">
        <v>494</v>
      </c>
      <c r="B495" s="124" t="s">
        <v>42</v>
      </c>
      <c r="C495" s="124">
        <v>9</v>
      </c>
    </row>
    <row r="496" spans="1:3">
      <c r="A496" s="124">
        <v>495</v>
      </c>
      <c r="B496" s="124" t="s">
        <v>42</v>
      </c>
      <c r="C496" s="124">
        <v>10</v>
      </c>
    </row>
    <row r="497" spans="1:3">
      <c r="A497" s="124">
        <v>496</v>
      </c>
      <c r="B497" s="124" t="s">
        <v>42</v>
      </c>
      <c r="C497" s="124">
        <v>11</v>
      </c>
    </row>
    <row r="498" spans="1:3">
      <c r="A498" s="124">
        <v>497</v>
      </c>
      <c r="B498" s="124" t="s">
        <v>42</v>
      </c>
      <c r="C498" s="124">
        <v>12</v>
      </c>
    </row>
    <row r="499" spans="1:3">
      <c r="A499" s="124">
        <v>498</v>
      </c>
      <c r="B499" s="124" t="s">
        <v>42</v>
      </c>
      <c r="C499" s="124">
        <v>13</v>
      </c>
    </row>
    <row r="500" spans="1:3">
      <c r="A500" s="124">
        <v>499</v>
      </c>
      <c r="B500" s="124" t="s">
        <v>42</v>
      </c>
      <c r="C500" s="124">
        <v>14</v>
      </c>
    </row>
    <row r="501" spans="1:3">
      <c r="A501" s="124">
        <v>500</v>
      </c>
      <c r="B501" s="124" t="s">
        <v>42</v>
      </c>
      <c r="C501" s="124">
        <v>15</v>
      </c>
    </row>
    <row r="502" spans="1:3">
      <c r="A502" s="124">
        <v>501</v>
      </c>
      <c r="B502" s="124" t="s">
        <v>42</v>
      </c>
      <c r="C502" s="124">
        <v>16</v>
      </c>
    </row>
    <row r="503" spans="1:3">
      <c r="A503" s="124">
        <v>502</v>
      </c>
      <c r="B503" s="124" t="s">
        <v>42</v>
      </c>
      <c r="C503" s="124">
        <v>17</v>
      </c>
    </row>
    <row r="504" spans="1:3">
      <c r="A504" s="124">
        <v>503</v>
      </c>
      <c r="B504" s="124" t="s">
        <v>42</v>
      </c>
      <c r="C504" s="124">
        <v>18</v>
      </c>
    </row>
    <row r="505" spans="1:3">
      <c r="A505" s="124">
        <v>504</v>
      </c>
      <c r="B505" s="124" t="s">
        <v>42</v>
      </c>
      <c r="C505" s="124">
        <v>19</v>
      </c>
    </row>
    <row r="506" spans="1:3">
      <c r="A506" s="124">
        <v>505</v>
      </c>
      <c r="B506" s="124" t="s">
        <v>42</v>
      </c>
      <c r="C506" s="124">
        <v>20</v>
      </c>
    </row>
    <row r="507" spans="1:3">
      <c r="A507" s="124">
        <v>506</v>
      </c>
      <c r="B507" s="124" t="s">
        <v>42</v>
      </c>
      <c r="C507" s="124">
        <v>21</v>
      </c>
    </row>
    <row r="508" spans="1:3">
      <c r="A508" s="124">
        <v>507</v>
      </c>
      <c r="B508" s="124" t="s">
        <v>42</v>
      </c>
      <c r="C508" s="124">
        <v>22</v>
      </c>
    </row>
    <row r="509" spans="1:3">
      <c r="A509" s="124">
        <v>508</v>
      </c>
      <c r="B509" s="124" t="s">
        <v>42</v>
      </c>
      <c r="C509" s="124">
        <v>23</v>
      </c>
    </row>
    <row r="510" spans="1:3">
      <c r="A510" s="124">
        <v>509</v>
      </c>
      <c r="B510" s="124" t="s">
        <v>42</v>
      </c>
      <c r="C510" s="124">
        <v>24</v>
      </c>
    </row>
    <row r="511" spans="1:3">
      <c r="A511" s="124">
        <v>510</v>
      </c>
      <c r="B511" s="124" t="s">
        <v>42</v>
      </c>
      <c r="C511" s="124">
        <v>25</v>
      </c>
    </row>
    <row r="512" spans="1:3">
      <c r="A512" s="108">
        <v>511</v>
      </c>
      <c r="B512" s="108" t="s">
        <v>42</v>
      </c>
      <c r="C512" s="108">
        <v>26</v>
      </c>
    </row>
    <row r="513" spans="1:3">
      <c r="A513" s="108">
        <v>512</v>
      </c>
      <c r="B513" s="108" t="s">
        <v>42</v>
      </c>
      <c r="C513" s="108">
        <v>27</v>
      </c>
    </row>
    <row r="514" spans="1:3">
      <c r="A514" s="108">
        <v>513</v>
      </c>
      <c r="B514" s="108" t="s">
        <v>42</v>
      </c>
      <c r="C514" s="108">
        <v>28</v>
      </c>
    </row>
    <row r="515" spans="1:3">
      <c r="A515" s="108">
        <v>514</v>
      </c>
      <c r="B515" s="108" t="s">
        <v>42</v>
      </c>
      <c r="C515" s="108">
        <v>29</v>
      </c>
    </row>
    <row r="516" spans="1:3">
      <c r="A516" s="108">
        <v>515</v>
      </c>
      <c r="B516" s="108" t="s">
        <v>42</v>
      </c>
      <c r="C516" s="108">
        <v>30</v>
      </c>
    </row>
    <row r="517" spans="1:3">
      <c r="A517" s="108">
        <v>516</v>
      </c>
      <c r="B517" s="108" t="s">
        <v>42</v>
      </c>
      <c r="C517" s="108">
        <v>31</v>
      </c>
    </row>
    <row r="518" spans="1:3">
      <c r="A518" s="108">
        <v>517</v>
      </c>
      <c r="B518" s="108" t="s">
        <v>42</v>
      </c>
      <c r="C518" s="108">
        <v>32</v>
      </c>
    </row>
    <row r="519" spans="1:3">
      <c r="A519" s="108">
        <v>518</v>
      </c>
      <c r="B519" s="108" t="s">
        <v>42</v>
      </c>
      <c r="C519" s="108">
        <v>33</v>
      </c>
    </row>
    <row r="520" spans="1:3">
      <c r="A520" s="108">
        <v>519</v>
      </c>
      <c r="B520" s="108" t="s">
        <v>42</v>
      </c>
      <c r="C520" s="108">
        <v>34</v>
      </c>
    </row>
    <row r="521" spans="1:3">
      <c r="A521" s="108">
        <v>520</v>
      </c>
      <c r="B521" s="108" t="s">
        <v>42</v>
      </c>
      <c r="C521" s="108">
        <v>35</v>
      </c>
    </row>
    <row r="522" spans="1:3">
      <c r="A522" s="108">
        <v>521</v>
      </c>
      <c r="B522" s="108" t="s">
        <v>42</v>
      </c>
      <c r="C522" s="108">
        <v>36</v>
      </c>
    </row>
    <row r="523" spans="1:3">
      <c r="A523" s="108">
        <v>522</v>
      </c>
      <c r="B523" s="108" t="s">
        <v>42</v>
      </c>
      <c r="C523" s="108">
        <v>37</v>
      </c>
    </row>
    <row r="524" spans="1:3">
      <c r="A524" s="108">
        <v>523</v>
      </c>
      <c r="B524" s="108" t="s">
        <v>42</v>
      </c>
      <c r="C524" s="108">
        <v>38</v>
      </c>
    </row>
    <row r="525" spans="1:3">
      <c r="A525" s="108">
        <v>524</v>
      </c>
      <c r="B525" s="108" t="s">
        <v>42</v>
      </c>
      <c r="C525" s="108">
        <v>39</v>
      </c>
    </row>
    <row r="526" spans="1:3">
      <c r="A526" s="108">
        <v>525</v>
      </c>
      <c r="B526" s="108" t="s">
        <v>42</v>
      </c>
      <c r="C526" s="108">
        <v>40</v>
      </c>
    </row>
    <row r="527" spans="1:3">
      <c r="A527" s="108">
        <v>526</v>
      </c>
      <c r="B527" s="108" t="s">
        <v>42</v>
      </c>
      <c r="C527" s="108">
        <v>41</v>
      </c>
    </row>
    <row r="528" spans="1:3">
      <c r="A528" s="108">
        <v>527</v>
      </c>
      <c r="B528" s="108" t="s">
        <v>42</v>
      </c>
      <c r="C528" s="108">
        <v>42</v>
      </c>
    </row>
    <row r="529" spans="1:3">
      <c r="A529" s="108">
        <v>528</v>
      </c>
      <c r="B529" s="108" t="s">
        <v>42</v>
      </c>
      <c r="C529" s="108">
        <v>43</v>
      </c>
    </row>
    <row r="530" spans="1:3">
      <c r="A530" s="108">
        <v>529</v>
      </c>
      <c r="B530" s="108" t="s">
        <v>42</v>
      </c>
      <c r="C530" s="108">
        <v>44</v>
      </c>
    </row>
    <row r="531" spans="1:3">
      <c r="A531" s="108">
        <v>530</v>
      </c>
      <c r="B531" s="108" t="s">
        <v>42</v>
      </c>
      <c r="C531" s="108">
        <v>45</v>
      </c>
    </row>
    <row r="532" spans="1:3">
      <c r="A532" s="108">
        <v>531</v>
      </c>
      <c r="B532" s="108" t="s">
        <v>42</v>
      </c>
      <c r="C532" s="108">
        <v>46</v>
      </c>
    </row>
    <row r="533" spans="1:3">
      <c r="A533" s="108">
        <v>532</v>
      </c>
      <c r="B533" s="108" t="s">
        <v>42</v>
      </c>
      <c r="C533" s="108">
        <v>47</v>
      </c>
    </row>
    <row r="534" spans="1:3">
      <c r="A534" s="108">
        <v>533</v>
      </c>
      <c r="B534" s="108" t="s">
        <v>42</v>
      </c>
      <c r="C534" s="108">
        <v>48</v>
      </c>
    </row>
    <row r="535" spans="1:3">
      <c r="A535" s="108">
        <v>534</v>
      </c>
      <c r="B535" s="108" t="s">
        <v>42</v>
      </c>
      <c r="C535" s="108">
        <v>49</v>
      </c>
    </row>
    <row r="536" spans="1:3">
      <c r="A536" s="108">
        <v>535</v>
      </c>
      <c r="B536" s="108" t="s">
        <v>42</v>
      </c>
      <c r="C536" s="108">
        <v>50</v>
      </c>
    </row>
    <row r="537" spans="1:3">
      <c r="A537" s="124">
        <v>536</v>
      </c>
      <c r="B537" s="124" t="s">
        <v>43</v>
      </c>
      <c r="C537" s="124">
        <v>1</v>
      </c>
    </row>
    <row r="538" spans="1:3">
      <c r="A538" s="124">
        <v>537</v>
      </c>
      <c r="B538" s="124" t="s">
        <v>43</v>
      </c>
      <c r="C538" s="124">
        <v>2</v>
      </c>
    </row>
    <row r="539" spans="1:3">
      <c r="A539" s="124">
        <v>538</v>
      </c>
      <c r="B539" s="124" t="s">
        <v>43</v>
      </c>
      <c r="C539" s="124">
        <v>3</v>
      </c>
    </row>
    <row r="540" spans="1:3">
      <c r="A540" s="124">
        <v>539</v>
      </c>
      <c r="B540" s="124" t="s">
        <v>43</v>
      </c>
      <c r="C540" s="124">
        <v>4</v>
      </c>
    </row>
    <row r="541" spans="1:3">
      <c r="A541" s="124">
        <v>540</v>
      </c>
      <c r="B541" s="124" t="s">
        <v>43</v>
      </c>
      <c r="C541" s="124">
        <v>5</v>
      </c>
    </row>
    <row r="542" spans="1:3">
      <c r="A542" s="124">
        <v>541</v>
      </c>
      <c r="B542" s="124" t="s">
        <v>43</v>
      </c>
      <c r="C542" s="124">
        <v>6</v>
      </c>
    </row>
    <row r="543" spans="1:3">
      <c r="A543" s="124">
        <v>542</v>
      </c>
      <c r="B543" s="124" t="s">
        <v>43</v>
      </c>
      <c r="C543" s="124">
        <v>7</v>
      </c>
    </row>
    <row r="544" spans="1:3">
      <c r="A544" s="124">
        <v>543</v>
      </c>
      <c r="B544" s="124" t="s">
        <v>43</v>
      </c>
      <c r="C544" s="124">
        <v>8</v>
      </c>
    </row>
    <row r="545" spans="1:3">
      <c r="A545" s="124">
        <v>544</v>
      </c>
      <c r="B545" s="124" t="s">
        <v>43</v>
      </c>
      <c r="C545" s="124">
        <v>9</v>
      </c>
    </row>
    <row r="546" spans="1:3">
      <c r="A546" s="124">
        <v>545</v>
      </c>
      <c r="B546" s="124" t="s">
        <v>43</v>
      </c>
      <c r="C546" s="124">
        <v>10</v>
      </c>
    </row>
    <row r="547" spans="1:3">
      <c r="A547" s="124">
        <v>546</v>
      </c>
      <c r="B547" s="124" t="s">
        <v>43</v>
      </c>
      <c r="C547" s="124">
        <v>11</v>
      </c>
    </row>
    <row r="548" spans="1:3">
      <c r="A548" s="124">
        <v>547</v>
      </c>
      <c r="B548" s="124" t="s">
        <v>43</v>
      </c>
      <c r="C548" s="124">
        <v>12</v>
      </c>
    </row>
    <row r="549" spans="1:3">
      <c r="A549" s="124">
        <v>548</v>
      </c>
      <c r="B549" s="124" t="s">
        <v>43</v>
      </c>
      <c r="C549" s="124">
        <v>13</v>
      </c>
    </row>
    <row r="550" spans="1:3">
      <c r="A550" s="124">
        <v>549</v>
      </c>
      <c r="B550" s="124" t="s">
        <v>43</v>
      </c>
      <c r="C550" s="124">
        <v>14</v>
      </c>
    </row>
    <row r="551" spans="1:3">
      <c r="A551" s="124">
        <v>550</v>
      </c>
      <c r="B551" s="124" t="s">
        <v>43</v>
      </c>
      <c r="C551" s="124">
        <v>15</v>
      </c>
    </row>
    <row r="552" spans="1:3">
      <c r="A552" s="108">
        <v>551</v>
      </c>
      <c r="B552" s="108" t="s">
        <v>44</v>
      </c>
      <c r="C552" s="108">
        <v>1</v>
      </c>
    </row>
    <row r="553" spans="1:3">
      <c r="A553" s="108">
        <v>552</v>
      </c>
      <c r="B553" s="108" t="s">
        <v>44</v>
      </c>
      <c r="C553" s="108">
        <v>2</v>
      </c>
    </row>
    <row r="554" spans="1:3">
      <c r="A554" s="108">
        <v>553</v>
      </c>
      <c r="B554" s="108" t="s">
        <v>44</v>
      </c>
      <c r="C554" s="108">
        <v>3</v>
      </c>
    </row>
    <row r="555" spans="1:3">
      <c r="A555" s="108">
        <v>554</v>
      </c>
      <c r="B555" s="108" t="s">
        <v>44</v>
      </c>
      <c r="C555" s="108">
        <v>4</v>
      </c>
    </row>
    <row r="556" spans="1:3">
      <c r="A556" s="108">
        <v>555</v>
      </c>
      <c r="B556" s="108" t="s">
        <v>44</v>
      </c>
      <c r="C556" s="108">
        <v>5</v>
      </c>
    </row>
    <row r="557" spans="1:3">
      <c r="A557" s="108">
        <v>556</v>
      </c>
      <c r="B557" s="108" t="s">
        <v>44</v>
      </c>
      <c r="C557" s="108">
        <v>6</v>
      </c>
    </row>
    <row r="558" spans="1:3">
      <c r="A558" s="108">
        <v>557</v>
      </c>
      <c r="B558" s="108" t="s">
        <v>44</v>
      </c>
      <c r="C558" s="108">
        <v>7</v>
      </c>
    </row>
    <row r="559" spans="1:3">
      <c r="A559" s="108">
        <v>558</v>
      </c>
      <c r="B559" s="108" t="s">
        <v>44</v>
      </c>
      <c r="C559" s="108">
        <v>8</v>
      </c>
    </row>
    <row r="560" spans="1:3">
      <c r="A560" s="108">
        <v>559</v>
      </c>
      <c r="B560" s="108" t="s">
        <v>44</v>
      </c>
      <c r="C560" s="108">
        <v>9</v>
      </c>
    </row>
    <row r="561" spans="1:3">
      <c r="A561" s="108">
        <v>560</v>
      </c>
      <c r="B561" s="108" t="s">
        <v>44</v>
      </c>
      <c r="C561" s="108">
        <v>10</v>
      </c>
    </row>
    <row r="562" spans="1:3">
      <c r="A562" s="108">
        <v>561</v>
      </c>
      <c r="B562" s="108" t="s">
        <v>44</v>
      </c>
      <c r="C562" s="108">
        <v>11</v>
      </c>
    </row>
    <row r="563" spans="1:3">
      <c r="A563" s="108">
        <v>562</v>
      </c>
      <c r="B563" s="108" t="s">
        <v>44</v>
      </c>
      <c r="C563" s="108">
        <v>12</v>
      </c>
    </row>
    <row r="564" spans="1:3">
      <c r="A564" s="108">
        <v>563</v>
      </c>
      <c r="B564" s="108" t="s">
        <v>44</v>
      </c>
      <c r="C564" s="108">
        <v>13</v>
      </c>
    </row>
    <row r="565" spans="1:3">
      <c r="A565" s="108">
        <v>564</v>
      </c>
      <c r="B565" s="108" t="s">
        <v>44</v>
      </c>
      <c r="C565" s="108">
        <v>14</v>
      </c>
    </row>
    <row r="566" spans="1:3">
      <c r="A566" s="108">
        <v>565</v>
      </c>
      <c r="B566" s="108" t="s">
        <v>44</v>
      </c>
      <c r="C566" s="108">
        <v>15</v>
      </c>
    </row>
    <row r="567" spans="1:3">
      <c r="A567" s="108">
        <v>566</v>
      </c>
      <c r="B567" s="108" t="s">
        <v>44</v>
      </c>
      <c r="C567" s="108">
        <v>16</v>
      </c>
    </row>
    <row r="568" spans="1:3">
      <c r="A568" s="108">
        <v>567</v>
      </c>
      <c r="B568" s="108" t="s">
        <v>44</v>
      </c>
      <c r="C568" s="108">
        <v>17</v>
      </c>
    </row>
    <row r="569" spans="1:3">
      <c r="A569" s="108">
        <v>568</v>
      </c>
      <c r="B569" s="108" t="s">
        <v>44</v>
      </c>
      <c r="C569" s="108">
        <v>18</v>
      </c>
    </row>
    <row r="570" spans="1:3">
      <c r="A570" s="108">
        <v>569</v>
      </c>
      <c r="B570" s="108" t="s">
        <v>44</v>
      </c>
      <c r="C570" s="108">
        <v>19</v>
      </c>
    </row>
    <row r="571" spans="1:3">
      <c r="A571" s="108">
        <v>570</v>
      </c>
      <c r="B571" s="108" t="s">
        <v>44</v>
      </c>
      <c r="C571" s="108">
        <v>20</v>
      </c>
    </row>
    <row r="572" spans="1:3">
      <c r="A572" s="124">
        <v>571</v>
      </c>
      <c r="B572" s="124" t="s">
        <v>45</v>
      </c>
      <c r="C572" s="124">
        <v>1</v>
      </c>
    </row>
    <row r="573" spans="1:3">
      <c r="A573" s="124">
        <v>572</v>
      </c>
      <c r="B573" s="124" t="s">
        <v>45</v>
      </c>
      <c r="C573" s="124">
        <v>2</v>
      </c>
    </row>
    <row r="574" spans="1:3">
      <c r="A574" s="124">
        <v>573</v>
      </c>
      <c r="B574" s="124" t="s">
        <v>45</v>
      </c>
      <c r="C574" s="124">
        <v>3</v>
      </c>
    </row>
    <row r="575" spans="1:3">
      <c r="A575" s="124">
        <v>574</v>
      </c>
      <c r="B575" s="124" t="s">
        <v>45</v>
      </c>
      <c r="C575" s="124">
        <v>4</v>
      </c>
    </row>
    <row r="576" spans="1:3">
      <c r="A576" s="124">
        <v>575</v>
      </c>
      <c r="B576" s="124" t="s">
        <v>45</v>
      </c>
      <c r="C576" s="124">
        <v>5</v>
      </c>
    </row>
    <row r="577" spans="1:3">
      <c r="A577" s="124">
        <v>576</v>
      </c>
      <c r="B577" s="124" t="s">
        <v>45</v>
      </c>
      <c r="C577" s="124">
        <v>6</v>
      </c>
    </row>
    <row r="578" spans="1:3">
      <c r="A578" s="124">
        <v>577</v>
      </c>
      <c r="B578" s="124" t="s">
        <v>45</v>
      </c>
      <c r="C578" s="124">
        <v>7</v>
      </c>
    </row>
    <row r="579" spans="1:3">
      <c r="A579" s="124">
        <v>578</v>
      </c>
      <c r="B579" s="124" t="s">
        <v>45</v>
      </c>
      <c r="C579" s="124">
        <v>8</v>
      </c>
    </row>
    <row r="580" spans="1:3">
      <c r="A580" s="124">
        <v>579</v>
      </c>
      <c r="B580" s="124" t="s">
        <v>45</v>
      </c>
      <c r="C580" s="124">
        <v>9</v>
      </c>
    </row>
    <row r="581" spans="1:3">
      <c r="A581" s="124">
        <v>580</v>
      </c>
      <c r="B581" s="124" t="s">
        <v>45</v>
      </c>
      <c r="C581" s="124">
        <v>10</v>
      </c>
    </row>
    <row r="582" spans="1:3">
      <c r="A582" s="124">
        <v>581</v>
      </c>
      <c r="B582" s="124" t="s">
        <v>45</v>
      </c>
      <c r="C582" s="124">
        <v>11</v>
      </c>
    </row>
    <row r="583" spans="1:3">
      <c r="A583" s="124">
        <v>582</v>
      </c>
      <c r="B583" s="124" t="s">
        <v>45</v>
      </c>
      <c r="C583" s="124">
        <v>12</v>
      </c>
    </row>
    <row r="584" spans="1:3">
      <c r="A584" s="124">
        <v>583</v>
      </c>
      <c r="B584" s="124" t="s">
        <v>45</v>
      </c>
      <c r="C584" s="124">
        <v>13</v>
      </c>
    </row>
    <row r="585" spans="1:3">
      <c r="A585" s="124">
        <v>584</v>
      </c>
      <c r="B585" s="124" t="s">
        <v>45</v>
      </c>
      <c r="C585" s="124">
        <v>14</v>
      </c>
    </row>
    <row r="586" spans="1:3">
      <c r="A586" s="124">
        <v>585</v>
      </c>
      <c r="B586" s="124" t="s">
        <v>45</v>
      </c>
      <c r="C586" s="124">
        <v>15</v>
      </c>
    </row>
    <row r="587" spans="1:3">
      <c r="A587" s="124">
        <v>586</v>
      </c>
      <c r="B587" s="124" t="s">
        <v>45</v>
      </c>
      <c r="C587" s="124">
        <v>16</v>
      </c>
    </row>
    <row r="588" spans="1:3">
      <c r="A588" s="124">
        <v>587</v>
      </c>
      <c r="B588" s="124" t="s">
        <v>45</v>
      </c>
      <c r="C588" s="124">
        <v>17</v>
      </c>
    </row>
    <row r="589" spans="1:3">
      <c r="A589" s="124">
        <v>588</v>
      </c>
      <c r="B589" s="124" t="s">
        <v>45</v>
      </c>
      <c r="C589" s="124">
        <v>18</v>
      </c>
    </row>
    <row r="590" spans="1:3">
      <c r="A590" s="124">
        <v>589</v>
      </c>
      <c r="B590" s="124" t="s">
        <v>45</v>
      </c>
      <c r="C590" s="124">
        <v>19</v>
      </c>
    </row>
    <row r="591" spans="1:3">
      <c r="A591" s="124">
        <v>590</v>
      </c>
      <c r="B591" s="124" t="s">
        <v>45</v>
      </c>
      <c r="C591" s="124">
        <v>20</v>
      </c>
    </row>
    <row r="592" spans="1:3">
      <c r="A592" s="108">
        <v>591</v>
      </c>
      <c r="B592" s="108" t="s">
        <v>46</v>
      </c>
      <c r="C592" s="108">
        <v>1</v>
      </c>
    </row>
    <row r="593" spans="1:3">
      <c r="A593" s="108">
        <v>592</v>
      </c>
      <c r="B593" s="108" t="s">
        <v>46</v>
      </c>
      <c r="C593" s="108">
        <v>2</v>
      </c>
    </row>
    <row r="594" spans="1:3">
      <c r="A594" s="108">
        <v>593</v>
      </c>
      <c r="B594" s="108" t="s">
        <v>46</v>
      </c>
      <c r="C594" s="108">
        <v>3</v>
      </c>
    </row>
    <row r="595" spans="1:3">
      <c r="A595" s="108">
        <v>594</v>
      </c>
      <c r="B595" s="108" t="s">
        <v>46</v>
      </c>
      <c r="C595" s="108">
        <v>4</v>
      </c>
    </row>
    <row r="596" spans="1:3">
      <c r="A596" s="108">
        <v>595</v>
      </c>
      <c r="B596" s="108" t="s">
        <v>46</v>
      </c>
      <c r="C596" s="108">
        <v>5</v>
      </c>
    </row>
    <row r="597" spans="1:3">
      <c r="A597" s="108">
        <v>596</v>
      </c>
      <c r="B597" s="108" t="s">
        <v>46</v>
      </c>
      <c r="C597" s="108">
        <v>6</v>
      </c>
    </row>
    <row r="598" spans="1:3">
      <c r="A598" s="108">
        <v>597</v>
      </c>
      <c r="B598" s="108" t="s">
        <v>46</v>
      </c>
      <c r="C598" s="108">
        <v>7</v>
      </c>
    </row>
    <row r="599" spans="1:3">
      <c r="A599" s="108">
        <v>598</v>
      </c>
      <c r="B599" s="108" t="s">
        <v>46</v>
      </c>
      <c r="C599" s="108">
        <v>8</v>
      </c>
    </row>
    <row r="600" spans="1:3">
      <c r="A600" s="108">
        <v>599</v>
      </c>
      <c r="B600" s="108" t="s">
        <v>46</v>
      </c>
      <c r="C600" s="108">
        <v>9</v>
      </c>
    </row>
    <row r="601" spans="1:3">
      <c r="A601" s="108">
        <v>600</v>
      </c>
      <c r="B601" s="108" t="s">
        <v>46</v>
      </c>
      <c r="C601" s="108">
        <v>10</v>
      </c>
    </row>
    <row r="602" spans="1:3">
      <c r="A602" s="108">
        <v>601</v>
      </c>
      <c r="B602" s="108" t="s">
        <v>46</v>
      </c>
      <c r="C602" s="108">
        <v>11</v>
      </c>
    </row>
    <row r="603" spans="1:3">
      <c r="A603" s="108">
        <v>602</v>
      </c>
      <c r="B603" s="108" t="s">
        <v>46</v>
      </c>
      <c r="C603" s="108">
        <v>12</v>
      </c>
    </row>
    <row r="604" spans="1:3">
      <c r="A604" s="108">
        <v>603</v>
      </c>
      <c r="B604" s="108" t="s">
        <v>46</v>
      </c>
      <c r="C604" s="108">
        <v>13</v>
      </c>
    </row>
    <row r="605" spans="1:3">
      <c r="A605" s="108">
        <v>604</v>
      </c>
      <c r="B605" s="108" t="s">
        <v>46</v>
      </c>
      <c r="C605" s="108">
        <v>14</v>
      </c>
    </row>
    <row r="606" spans="1:3">
      <c r="A606" s="108">
        <v>605</v>
      </c>
      <c r="B606" s="108" t="s">
        <v>46</v>
      </c>
      <c r="C606" s="108">
        <v>15</v>
      </c>
    </row>
    <row r="607" spans="1:3">
      <c r="A607" s="124">
        <v>606</v>
      </c>
      <c r="B607" s="124" t="s">
        <v>47</v>
      </c>
      <c r="C607" s="124">
        <v>1</v>
      </c>
    </row>
    <row r="608" spans="1:3">
      <c r="A608" s="124">
        <v>607</v>
      </c>
      <c r="B608" s="124" t="s">
        <v>47</v>
      </c>
      <c r="C608" s="124">
        <v>2</v>
      </c>
    </row>
    <row r="609" spans="1:3">
      <c r="A609" s="124">
        <v>608</v>
      </c>
      <c r="B609" s="124" t="s">
        <v>47</v>
      </c>
      <c r="C609" s="124">
        <v>3</v>
      </c>
    </row>
    <row r="610" spans="1:3">
      <c r="A610" s="124">
        <v>609</v>
      </c>
      <c r="B610" s="124" t="s">
        <v>47</v>
      </c>
      <c r="C610" s="124">
        <v>4</v>
      </c>
    </row>
    <row r="611" spans="1:3">
      <c r="A611" s="124">
        <v>610</v>
      </c>
      <c r="B611" s="124" t="s">
        <v>47</v>
      </c>
      <c r="C611" s="124">
        <v>5</v>
      </c>
    </row>
    <row r="612" spans="1:3">
      <c r="A612" s="124">
        <v>611</v>
      </c>
      <c r="B612" s="124" t="s">
        <v>47</v>
      </c>
      <c r="C612" s="124">
        <v>6</v>
      </c>
    </row>
    <row r="613" spans="1:3">
      <c r="A613" s="124">
        <v>612</v>
      </c>
      <c r="B613" s="124" t="s">
        <v>47</v>
      </c>
      <c r="C613" s="124">
        <v>7</v>
      </c>
    </row>
    <row r="614" spans="1:3">
      <c r="A614" s="124">
        <v>613</v>
      </c>
      <c r="B614" s="124" t="s">
        <v>47</v>
      </c>
      <c r="C614" s="124">
        <v>8</v>
      </c>
    </row>
    <row r="615" spans="1:3">
      <c r="A615" s="124">
        <v>614</v>
      </c>
      <c r="B615" s="124" t="s">
        <v>47</v>
      </c>
      <c r="C615" s="124">
        <v>9</v>
      </c>
    </row>
    <row r="616" spans="1:3">
      <c r="A616" s="124">
        <v>615</v>
      </c>
      <c r="B616" s="124" t="s">
        <v>47</v>
      </c>
      <c r="C616" s="124">
        <v>10</v>
      </c>
    </row>
    <row r="617" spans="1:3">
      <c r="A617" s="124">
        <v>616</v>
      </c>
      <c r="B617" s="124" t="s">
        <v>47</v>
      </c>
      <c r="C617" s="124">
        <v>11</v>
      </c>
    </row>
    <row r="618" spans="1:3">
      <c r="A618" s="124">
        <v>617</v>
      </c>
      <c r="B618" s="124" t="s">
        <v>47</v>
      </c>
      <c r="C618" s="124">
        <v>12</v>
      </c>
    </row>
    <row r="619" spans="1:3">
      <c r="A619" s="124">
        <v>618</v>
      </c>
      <c r="B619" s="124" t="s">
        <v>47</v>
      </c>
      <c r="C619" s="124">
        <v>13</v>
      </c>
    </row>
    <row r="620" spans="1:3">
      <c r="A620" s="124">
        <v>619</v>
      </c>
      <c r="B620" s="124" t="s">
        <v>47</v>
      </c>
      <c r="C620" s="124">
        <v>14</v>
      </c>
    </row>
    <row r="621" spans="1:3">
      <c r="A621" s="124">
        <v>620</v>
      </c>
      <c r="B621" s="124" t="s">
        <v>47</v>
      </c>
      <c r="C621" s="124">
        <v>15</v>
      </c>
    </row>
    <row r="622" spans="1:3">
      <c r="A622" s="108">
        <v>621</v>
      </c>
      <c r="B622" s="108" t="s">
        <v>48</v>
      </c>
      <c r="C622" s="108">
        <v>1</v>
      </c>
    </row>
    <row r="623" spans="1:3">
      <c r="A623" s="108">
        <v>622</v>
      </c>
      <c r="B623" s="108" t="s">
        <v>48</v>
      </c>
      <c r="C623" s="108">
        <v>2</v>
      </c>
    </row>
    <row r="624" spans="1:3">
      <c r="A624" s="108">
        <v>623</v>
      </c>
      <c r="B624" s="108" t="s">
        <v>48</v>
      </c>
      <c r="C624" s="108">
        <v>3</v>
      </c>
    </row>
    <row r="625" spans="1:3">
      <c r="A625" s="108">
        <v>624</v>
      </c>
      <c r="B625" s="108" t="s">
        <v>48</v>
      </c>
      <c r="C625" s="108">
        <v>4</v>
      </c>
    </row>
    <row r="626" spans="1:3">
      <c r="A626" s="108">
        <v>625</v>
      </c>
      <c r="B626" s="108" t="s">
        <v>48</v>
      </c>
      <c r="C626" s="108">
        <v>5</v>
      </c>
    </row>
    <row r="627" spans="1:3">
      <c r="A627" s="108">
        <v>626</v>
      </c>
      <c r="B627" s="108" t="s">
        <v>48</v>
      </c>
      <c r="C627" s="108">
        <v>6</v>
      </c>
    </row>
    <row r="628" spans="1:3">
      <c r="A628" s="108">
        <v>627</v>
      </c>
      <c r="B628" s="108" t="s">
        <v>48</v>
      </c>
      <c r="C628" s="108">
        <v>7</v>
      </c>
    </row>
    <row r="629" spans="1:3">
      <c r="A629" s="108">
        <v>628</v>
      </c>
      <c r="B629" s="108" t="s">
        <v>48</v>
      </c>
      <c r="C629" s="108">
        <v>8</v>
      </c>
    </row>
    <row r="630" spans="1:3">
      <c r="A630" s="108">
        <v>629</v>
      </c>
      <c r="B630" s="108" t="s">
        <v>48</v>
      </c>
      <c r="C630" s="108">
        <v>9</v>
      </c>
    </row>
    <row r="631" spans="1:3">
      <c r="A631" s="108">
        <v>630</v>
      </c>
      <c r="B631" s="108" t="s">
        <v>48</v>
      </c>
      <c r="C631" s="108">
        <v>10</v>
      </c>
    </row>
    <row r="632" spans="1:3">
      <c r="A632" s="108">
        <v>631</v>
      </c>
      <c r="B632" s="108" t="s">
        <v>48</v>
      </c>
      <c r="C632" s="108">
        <v>11</v>
      </c>
    </row>
    <row r="633" spans="1:3">
      <c r="A633" s="108">
        <v>632</v>
      </c>
      <c r="B633" s="108" t="s">
        <v>48</v>
      </c>
      <c r="C633" s="108">
        <v>12</v>
      </c>
    </row>
    <row r="634" spans="1:3">
      <c r="A634" s="108">
        <v>633</v>
      </c>
      <c r="B634" s="108" t="s">
        <v>48</v>
      </c>
      <c r="C634" s="108">
        <v>13</v>
      </c>
    </row>
    <row r="635" spans="1:3">
      <c r="A635" s="108">
        <v>634</v>
      </c>
      <c r="B635" s="108" t="s">
        <v>48</v>
      </c>
      <c r="C635" s="108">
        <v>14</v>
      </c>
    </row>
    <row r="636" spans="1:3">
      <c r="A636" s="108">
        <v>635</v>
      </c>
      <c r="B636" s="108" t="s">
        <v>48</v>
      </c>
      <c r="C636" s="108">
        <v>15</v>
      </c>
    </row>
    <row r="637" spans="1:3">
      <c r="A637" s="108">
        <v>636</v>
      </c>
      <c r="B637" s="108" t="s">
        <v>48</v>
      </c>
      <c r="C637" s="108">
        <v>16</v>
      </c>
    </row>
    <row r="638" spans="1:3">
      <c r="A638" s="108">
        <v>637</v>
      </c>
      <c r="B638" s="108" t="s">
        <v>48</v>
      </c>
      <c r="C638" s="108">
        <v>17</v>
      </c>
    </row>
    <row r="639" spans="1:3">
      <c r="A639" s="108">
        <v>638</v>
      </c>
      <c r="B639" s="108" t="s">
        <v>48</v>
      </c>
      <c r="C639" s="108">
        <v>18</v>
      </c>
    </row>
    <row r="640" spans="1:3">
      <c r="A640" s="108">
        <v>639</v>
      </c>
      <c r="B640" s="108" t="s">
        <v>48</v>
      </c>
      <c r="C640" s="108">
        <v>19</v>
      </c>
    </row>
    <row r="641" spans="1:3">
      <c r="A641" s="108">
        <v>640</v>
      </c>
      <c r="B641" s="108" t="s">
        <v>48</v>
      </c>
      <c r="C641" s="108">
        <v>20</v>
      </c>
    </row>
    <row r="642" spans="1:3">
      <c r="A642" s="124">
        <v>641</v>
      </c>
      <c r="B642" s="124" t="s">
        <v>49</v>
      </c>
      <c r="C642" s="124">
        <v>1</v>
      </c>
    </row>
    <row r="643" spans="1:3">
      <c r="A643" s="124">
        <v>642</v>
      </c>
      <c r="B643" s="124" t="s">
        <v>49</v>
      </c>
      <c r="C643" s="124">
        <v>2</v>
      </c>
    </row>
    <row r="644" spans="1:3">
      <c r="A644" s="124">
        <v>643</v>
      </c>
      <c r="B644" s="124" t="s">
        <v>49</v>
      </c>
      <c r="C644" s="124">
        <v>3</v>
      </c>
    </row>
    <row r="645" spans="1:3">
      <c r="A645" s="124">
        <v>644</v>
      </c>
      <c r="B645" s="124" t="s">
        <v>49</v>
      </c>
      <c r="C645" s="124">
        <v>4</v>
      </c>
    </row>
    <row r="646" spans="1:3">
      <c r="A646" s="124">
        <v>645</v>
      </c>
      <c r="B646" s="124" t="s">
        <v>49</v>
      </c>
      <c r="C646" s="124">
        <v>5</v>
      </c>
    </row>
    <row r="647" spans="1:3">
      <c r="A647" s="124">
        <v>646</v>
      </c>
      <c r="B647" s="124" t="s">
        <v>49</v>
      </c>
      <c r="C647" s="124">
        <v>6</v>
      </c>
    </row>
    <row r="648" spans="1:3">
      <c r="A648" s="124">
        <v>647</v>
      </c>
      <c r="B648" s="124" t="s">
        <v>49</v>
      </c>
      <c r="C648" s="124">
        <v>7</v>
      </c>
    </row>
    <row r="649" spans="1:3">
      <c r="A649" s="124">
        <v>648</v>
      </c>
      <c r="B649" s="124" t="s">
        <v>49</v>
      </c>
      <c r="C649" s="124">
        <v>8</v>
      </c>
    </row>
    <row r="650" spans="1:3">
      <c r="A650" s="124">
        <v>649</v>
      </c>
      <c r="B650" s="124" t="s">
        <v>49</v>
      </c>
      <c r="C650" s="124">
        <v>9</v>
      </c>
    </row>
    <row r="651" spans="1:3">
      <c r="A651" s="124">
        <v>650</v>
      </c>
      <c r="B651" s="124" t="s">
        <v>49</v>
      </c>
      <c r="C651" s="124">
        <v>10</v>
      </c>
    </row>
    <row r="652" spans="1:3">
      <c r="A652" s="124">
        <v>651</v>
      </c>
      <c r="B652" s="124" t="s">
        <v>49</v>
      </c>
      <c r="C652" s="124">
        <v>11</v>
      </c>
    </row>
    <row r="653" spans="1:3">
      <c r="A653" s="124">
        <v>652</v>
      </c>
      <c r="B653" s="124" t="s">
        <v>49</v>
      </c>
      <c r="C653" s="124">
        <v>12</v>
      </c>
    </row>
    <row r="654" spans="1:3">
      <c r="A654" s="124">
        <v>653</v>
      </c>
      <c r="B654" s="124" t="s">
        <v>49</v>
      </c>
      <c r="C654" s="124">
        <v>13</v>
      </c>
    </row>
    <row r="655" spans="1:3">
      <c r="A655" s="124">
        <v>654</v>
      </c>
      <c r="B655" s="124" t="s">
        <v>49</v>
      </c>
      <c r="C655" s="124">
        <v>14</v>
      </c>
    </row>
    <row r="656" spans="1:3">
      <c r="A656" s="124">
        <v>655</v>
      </c>
      <c r="B656" s="124" t="s">
        <v>49</v>
      </c>
      <c r="C656" s="124">
        <v>15</v>
      </c>
    </row>
    <row r="657" spans="1:3">
      <c r="A657" s="124">
        <v>656</v>
      </c>
      <c r="B657" s="124" t="s">
        <v>49</v>
      </c>
      <c r="C657" s="124">
        <v>16</v>
      </c>
    </row>
    <row r="658" spans="1:3">
      <c r="A658" s="124">
        <v>657</v>
      </c>
      <c r="B658" s="124" t="s">
        <v>49</v>
      </c>
      <c r="C658" s="124">
        <v>17</v>
      </c>
    </row>
    <row r="659" spans="1:3">
      <c r="A659" s="124">
        <v>658</v>
      </c>
      <c r="B659" s="124" t="s">
        <v>49</v>
      </c>
      <c r="C659" s="124">
        <v>18</v>
      </c>
    </row>
    <row r="660" spans="1:3">
      <c r="A660" s="124">
        <v>659</v>
      </c>
      <c r="B660" s="124" t="s">
        <v>49</v>
      </c>
      <c r="C660" s="124">
        <v>19</v>
      </c>
    </row>
    <row r="661" spans="1:3">
      <c r="A661" s="124">
        <v>660</v>
      </c>
      <c r="B661" s="124" t="s">
        <v>49</v>
      </c>
      <c r="C661" s="124">
        <v>20</v>
      </c>
    </row>
    <row r="662" spans="1:3">
      <c r="A662" s="108">
        <v>661</v>
      </c>
      <c r="B662" s="108" t="s">
        <v>50</v>
      </c>
      <c r="C662" s="108">
        <v>1</v>
      </c>
    </row>
    <row r="663" spans="1:3">
      <c r="A663" s="108">
        <v>662</v>
      </c>
      <c r="B663" s="108" t="s">
        <v>50</v>
      </c>
      <c r="C663" s="108">
        <v>2</v>
      </c>
    </row>
    <row r="664" spans="1:3">
      <c r="A664" s="108">
        <v>663</v>
      </c>
      <c r="B664" s="108" t="s">
        <v>50</v>
      </c>
      <c r="C664" s="108">
        <v>3</v>
      </c>
    </row>
    <row r="665" spans="1:3">
      <c r="A665" s="108">
        <v>664</v>
      </c>
      <c r="B665" s="108" t="s">
        <v>50</v>
      </c>
      <c r="C665" s="108">
        <v>4</v>
      </c>
    </row>
    <row r="666" spans="1:3">
      <c r="A666" s="108">
        <v>665</v>
      </c>
      <c r="B666" s="108" t="s">
        <v>50</v>
      </c>
      <c r="C666" s="108">
        <v>5</v>
      </c>
    </row>
    <row r="667" spans="1:3">
      <c r="A667" s="124">
        <v>666</v>
      </c>
      <c r="B667" s="124" t="s">
        <v>51</v>
      </c>
      <c r="C667" s="124">
        <v>1</v>
      </c>
    </row>
    <row r="668" spans="1:3">
      <c r="A668" s="124">
        <v>667</v>
      </c>
      <c r="B668" s="124" t="s">
        <v>51</v>
      </c>
      <c r="C668" s="124">
        <v>2</v>
      </c>
    </row>
    <row r="669" spans="1:3">
      <c r="A669" s="124">
        <v>668</v>
      </c>
      <c r="B669" s="124" t="s">
        <v>51</v>
      </c>
      <c r="C669" s="124">
        <v>3</v>
      </c>
    </row>
    <row r="670" spans="1:3">
      <c r="A670" s="124">
        <v>669</v>
      </c>
      <c r="B670" s="124" t="s">
        <v>51</v>
      </c>
      <c r="C670" s="124">
        <v>4</v>
      </c>
    </row>
    <row r="671" spans="1:3">
      <c r="A671" s="124">
        <v>670</v>
      </c>
      <c r="B671" s="124" t="s">
        <v>51</v>
      </c>
      <c r="C671" s="124">
        <v>5</v>
      </c>
    </row>
    <row r="672" spans="1:3">
      <c r="A672" s="124">
        <v>671</v>
      </c>
      <c r="B672" s="124" t="s">
        <v>51</v>
      </c>
      <c r="C672" s="124">
        <v>6</v>
      </c>
    </row>
    <row r="673" spans="1:3">
      <c r="A673" s="124">
        <v>672</v>
      </c>
      <c r="B673" s="124" t="s">
        <v>51</v>
      </c>
      <c r="C673" s="124">
        <v>7</v>
      </c>
    </row>
    <row r="674" spans="1:3">
      <c r="A674" s="124">
        <v>673</v>
      </c>
      <c r="B674" s="124" t="s">
        <v>51</v>
      </c>
      <c r="C674" s="124">
        <v>8</v>
      </c>
    </row>
    <row r="675" spans="1:3">
      <c r="A675" s="124">
        <v>674</v>
      </c>
      <c r="B675" s="124" t="s">
        <v>51</v>
      </c>
      <c r="C675" s="124">
        <v>9</v>
      </c>
    </row>
    <row r="676" spans="1:3">
      <c r="A676" s="124">
        <v>675</v>
      </c>
      <c r="B676" s="124" t="s">
        <v>51</v>
      </c>
      <c r="C676" s="124">
        <v>10</v>
      </c>
    </row>
    <row r="677" spans="1:3">
      <c r="A677" s="108">
        <v>676</v>
      </c>
      <c r="B677" s="108" t="s">
        <v>52</v>
      </c>
      <c r="C677" s="108">
        <v>1</v>
      </c>
    </row>
    <row r="678" spans="1:3">
      <c r="A678" s="108">
        <v>677</v>
      </c>
      <c r="B678" s="108" t="s">
        <v>52</v>
      </c>
      <c r="C678" s="108">
        <v>2</v>
      </c>
    </row>
    <row r="679" spans="1:3">
      <c r="A679" s="108">
        <v>678</v>
      </c>
      <c r="B679" s="108" t="s">
        <v>52</v>
      </c>
      <c r="C679" s="108">
        <v>3</v>
      </c>
    </row>
    <row r="680" spans="1:3">
      <c r="A680" s="108">
        <v>679</v>
      </c>
      <c r="B680" s="108" t="s">
        <v>52</v>
      </c>
      <c r="C680" s="108">
        <v>4</v>
      </c>
    </row>
    <row r="681" spans="1:3">
      <c r="A681" s="108">
        <v>680</v>
      </c>
      <c r="B681" s="108" t="s">
        <v>52</v>
      </c>
      <c r="C681" s="108">
        <v>5</v>
      </c>
    </row>
    <row r="682" spans="1:3">
      <c r="A682" s="108">
        <v>681</v>
      </c>
      <c r="B682" s="108" t="s">
        <v>52</v>
      </c>
      <c r="C682" s="108">
        <v>6</v>
      </c>
    </row>
    <row r="683" spans="1:3">
      <c r="A683" s="108">
        <v>682</v>
      </c>
      <c r="B683" s="108" t="s">
        <v>52</v>
      </c>
      <c r="C683" s="108">
        <v>7</v>
      </c>
    </row>
    <row r="684" spans="1:3">
      <c r="A684" s="108">
        <v>683</v>
      </c>
      <c r="B684" s="108" t="s">
        <v>52</v>
      </c>
      <c r="C684" s="108">
        <v>8</v>
      </c>
    </row>
    <row r="685" spans="1:3">
      <c r="A685" s="108">
        <v>684</v>
      </c>
      <c r="B685" s="108" t="s">
        <v>52</v>
      </c>
      <c r="C685" s="108">
        <v>9</v>
      </c>
    </row>
    <row r="686" spans="1:3">
      <c r="A686" s="108">
        <v>685</v>
      </c>
      <c r="B686" s="108" t="s">
        <v>52</v>
      </c>
      <c r="C686" s="108">
        <v>10</v>
      </c>
    </row>
    <row r="687" spans="1:3">
      <c r="A687" s="108">
        <v>686</v>
      </c>
      <c r="B687" s="108" t="s">
        <v>52</v>
      </c>
      <c r="C687" s="108">
        <v>11</v>
      </c>
    </row>
    <row r="688" spans="1:3">
      <c r="A688" s="108">
        <v>687</v>
      </c>
      <c r="B688" s="108" t="s">
        <v>52</v>
      </c>
      <c r="C688" s="108">
        <v>12</v>
      </c>
    </row>
    <row r="689" spans="1:3">
      <c r="A689" s="108">
        <v>688</v>
      </c>
      <c r="B689" s="108" t="s">
        <v>52</v>
      </c>
      <c r="C689" s="108">
        <v>13</v>
      </c>
    </row>
    <row r="690" spans="1:3">
      <c r="A690" s="108">
        <v>689</v>
      </c>
      <c r="B690" s="108" t="s">
        <v>52</v>
      </c>
      <c r="C690" s="108">
        <v>14</v>
      </c>
    </row>
    <row r="691" spans="1:3">
      <c r="A691" s="108">
        <v>690</v>
      </c>
      <c r="B691" s="108" t="s">
        <v>52</v>
      </c>
      <c r="C691" s="108">
        <v>15</v>
      </c>
    </row>
    <row r="692" spans="1:3">
      <c r="A692" s="108">
        <v>691</v>
      </c>
      <c r="B692" s="108" t="s">
        <v>52</v>
      </c>
      <c r="C692" s="108">
        <v>16</v>
      </c>
    </row>
    <row r="693" spans="1:3">
      <c r="A693" s="108">
        <v>692</v>
      </c>
      <c r="B693" s="108" t="s">
        <v>52</v>
      </c>
      <c r="C693" s="108">
        <v>17</v>
      </c>
    </row>
    <row r="694" spans="1:3">
      <c r="A694" s="108">
        <v>693</v>
      </c>
      <c r="B694" s="108" t="s">
        <v>52</v>
      </c>
      <c r="C694" s="108">
        <v>18</v>
      </c>
    </row>
    <row r="695" spans="1:3">
      <c r="A695" s="108">
        <v>694</v>
      </c>
      <c r="B695" s="108" t="s">
        <v>52</v>
      </c>
      <c r="C695" s="108">
        <v>19</v>
      </c>
    </row>
    <row r="696" spans="1:3">
      <c r="A696" s="108">
        <v>695</v>
      </c>
      <c r="B696" s="108" t="s">
        <v>52</v>
      </c>
      <c r="C696" s="108">
        <v>20</v>
      </c>
    </row>
    <row r="697" spans="1:3">
      <c r="A697" s="124">
        <v>696</v>
      </c>
      <c r="B697" s="124" t="s">
        <v>53</v>
      </c>
      <c r="C697" s="124">
        <v>1</v>
      </c>
    </row>
    <row r="698" spans="1:3">
      <c r="A698" s="124">
        <v>697</v>
      </c>
      <c r="B698" s="124" t="s">
        <v>53</v>
      </c>
      <c r="C698" s="124">
        <v>2</v>
      </c>
    </row>
    <row r="699" spans="1:3">
      <c r="A699" s="124">
        <v>698</v>
      </c>
      <c r="B699" s="124" t="s">
        <v>53</v>
      </c>
      <c r="C699" s="124">
        <v>3</v>
      </c>
    </row>
    <row r="700" spans="1:3">
      <c r="A700" s="124">
        <v>699</v>
      </c>
      <c r="B700" s="124" t="s">
        <v>53</v>
      </c>
      <c r="C700" s="124">
        <v>4</v>
      </c>
    </row>
    <row r="701" spans="1:3">
      <c r="A701" s="124">
        <v>700</v>
      </c>
      <c r="B701" s="124" t="s">
        <v>53</v>
      </c>
      <c r="C701" s="124">
        <v>5</v>
      </c>
    </row>
    <row r="702" spans="1:3">
      <c r="A702" s="124">
        <v>701</v>
      </c>
      <c r="B702" s="124" t="s">
        <v>53</v>
      </c>
      <c r="C702" s="124">
        <v>6</v>
      </c>
    </row>
    <row r="703" spans="1:3">
      <c r="A703" s="124">
        <v>702</v>
      </c>
      <c r="B703" s="124" t="s">
        <v>53</v>
      </c>
      <c r="C703" s="124">
        <v>7</v>
      </c>
    </row>
    <row r="704" spans="1:3">
      <c r="A704" s="124">
        <v>703</v>
      </c>
      <c r="B704" s="124" t="s">
        <v>53</v>
      </c>
      <c r="C704" s="124">
        <v>8</v>
      </c>
    </row>
    <row r="705" spans="1:3">
      <c r="A705" s="124">
        <v>704</v>
      </c>
      <c r="B705" s="124" t="s">
        <v>53</v>
      </c>
      <c r="C705" s="124">
        <v>9</v>
      </c>
    </row>
    <row r="706" spans="1:3">
      <c r="A706" s="124">
        <v>705</v>
      </c>
      <c r="B706" s="124" t="s">
        <v>53</v>
      </c>
      <c r="C706" s="124">
        <v>10</v>
      </c>
    </row>
    <row r="707" spans="1:3">
      <c r="A707" s="124">
        <v>706</v>
      </c>
      <c r="B707" s="124" t="s">
        <v>53</v>
      </c>
      <c r="C707" s="124">
        <v>11</v>
      </c>
    </row>
    <row r="708" spans="1:3">
      <c r="A708" s="124">
        <v>707</v>
      </c>
      <c r="B708" s="124" t="s">
        <v>53</v>
      </c>
      <c r="C708" s="124">
        <v>12</v>
      </c>
    </row>
    <row r="709" spans="1:3">
      <c r="A709" s="124">
        <v>708</v>
      </c>
      <c r="B709" s="124" t="s">
        <v>53</v>
      </c>
      <c r="C709" s="124">
        <v>13</v>
      </c>
    </row>
    <row r="710" spans="1:3">
      <c r="A710" s="124">
        <v>709</v>
      </c>
      <c r="B710" s="124" t="s">
        <v>53</v>
      </c>
      <c r="C710" s="124">
        <v>14</v>
      </c>
    </row>
    <row r="711" spans="1:3">
      <c r="A711" s="124">
        <v>710</v>
      </c>
      <c r="B711" s="124" t="s">
        <v>53</v>
      </c>
      <c r="C711" s="124">
        <v>15</v>
      </c>
    </row>
    <row r="712" spans="1:3">
      <c r="A712" s="124">
        <v>711</v>
      </c>
      <c r="B712" s="124" t="s">
        <v>53</v>
      </c>
      <c r="C712" s="124">
        <v>16</v>
      </c>
    </row>
    <row r="713" spans="1:3">
      <c r="A713" s="124">
        <v>712</v>
      </c>
      <c r="B713" s="124" t="s">
        <v>53</v>
      </c>
      <c r="C713" s="124">
        <v>17</v>
      </c>
    </row>
    <row r="714" spans="1:3">
      <c r="A714" s="124">
        <v>713</v>
      </c>
      <c r="B714" s="124" t="s">
        <v>53</v>
      </c>
      <c r="C714" s="124">
        <v>18</v>
      </c>
    </row>
    <row r="715" spans="1:3">
      <c r="A715" s="124">
        <v>714</v>
      </c>
      <c r="B715" s="124" t="s">
        <v>53</v>
      </c>
      <c r="C715" s="124">
        <v>19</v>
      </c>
    </row>
    <row r="716" spans="1:3">
      <c r="A716" s="124">
        <v>715</v>
      </c>
      <c r="B716" s="124" t="s">
        <v>53</v>
      </c>
      <c r="C716" s="124">
        <v>20</v>
      </c>
    </row>
    <row r="717" spans="1:3">
      <c r="A717" s="108">
        <v>716</v>
      </c>
      <c r="B717" s="108" t="s">
        <v>54</v>
      </c>
      <c r="C717" s="108">
        <v>1</v>
      </c>
    </row>
    <row r="718" spans="1:3">
      <c r="A718" s="108">
        <v>717</v>
      </c>
      <c r="B718" s="108" t="s">
        <v>54</v>
      </c>
      <c r="C718" s="108">
        <v>2</v>
      </c>
    </row>
    <row r="719" spans="1:3">
      <c r="A719" s="108">
        <v>718</v>
      </c>
      <c r="B719" s="108" t="s">
        <v>54</v>
      </c>
      <c r="C719" s="108">
        <v>3</v>
      </c>
    </row>
    <row r="720" spans="1:3">
      <c r="A720" s="108">
        <v>719</v>
      </c>
      <c r="B720" s="108" t="s">
        <v>54</v>
      </c>
      <c r="C720" s="108">
        <v>4</v>
      </c>
    </row>
    <row r="721" spans="1:3">
      <c r="A721" s="108">
        <v>720</v>
      </c>
      <c r="B721" s="108" t="s">
        <v>54</v>
      </c>
      <c r="C721" s="108">
        <v>5</v>
      </c>
    </row>
    <row r="722" spans="1:3">
      <c r="A722" s="108">
        <v>721</v>
      </c>
      <c r="B722" s="108" t="s">
        <v>54</v>
      </c>
      <c r="C722" s="108">
        <v>6</v>
      </c>
    </row>
    <row r="723" spans="1:3">
      <c r="A723" s="108">
        <v>722</v>
      </c>
      <c r="B723" s="108" t="s">
        <v>54</v>
      </c>
      <c r="C723" s="108">
        <v>7</v>
      </c>
    </row>
    <row r="724" spans="1:3">
      <c r="A724" s="108">
        <v>723</v>
      </c>
      <c r="B724" s="108" t="s">
        <v>54</v>
      </c>
      <c r="C724" s="108">
        <v>8</v>
      </c>
    </row>
    <row r="725" spans="1:3">
      <c r="A725" s="108">
        <v>724</v>
      </c>
      <c r="B725" s="108" t="s">
        <v>54</v>
      </c>
      <c r="C725" s="108">
        <v>9</v>
      </c>
    </row>
    <row r="726" spans="1:3">
      <c r="A726" s="108">
        <v>725</v>
      </c>
      <c r="B726" s="108" t="s">
        <v>54</v>
      </c>
      <c r="C726" s="108">
        <v>10</v>
      </c>
    </row>
    <row r="727" spans="1:3">
      <c r="A727" s="108">
        <v>726</v>
      </c>
      <c r="B727" s="108" t="s">
        <v>54</v>
      </c>
      <c r="C727" s="108">
        <v>11</v>
      </c>
    </row>
    <row r="728" spans="1:3">
      <c r="A728" s="108">
        <v>727</v>
      </c>
      <c r="B728" s="108" t="s">
        <v>54</v>
      </c>
      <c r="C728" s="108">
        <v>12</v>
      </c>
    </row>
    <row r="729" spans="1:3">
      <c r="A729" s="108">
        <v>728</v>
      </c>
      <c r="B729" s="108" t="s">
        <v>54</v>
      </c>
      <c r="C729" s="108">
        <v>13</v>
      </c>
    </row>
    <row r="730" spans="1:3">
      <c r="A730" s="108">
        <v>729</v>
      </c>
      <c r="B730" s="108" t="s">
        <v>54</v>
      </c>
      <c r="C730" s="108">
        <v>14</v>
      </c>
    </row>
    <row r="731" spans="1:3">
      <c r="A731" s="108">
        <v>730</v>
      </c>
      <c r="B731" s="108" t="s">
        <v>54</v>
      </c>
      <c r="C731" s="108">
        <v>15</v>
      </c>
    </row>
    <row r="732" spans="1:3">
      <c r="A732" s="124">
        <v>731</v>
      </c>
      <c r="B732" s="124" t="s">
        <v>54</v>
      </c>
      <c r="C732" s="124">
        <v>16</v>
      </c>
    </row>
    <row r="733" spans="1:3">
      <c r="A733" s="124">
        <v>732</v>
      </c>
      <c r="B733" s="124" t="s">
        <v>54</v>
      </c>
      <c r="C733" s="124">
        <v>17</v>
      </c>
    </row>
    <row r="734" spans="1:3">
      <c r="A734" s="124">
        <v>733</v>
      </c>
      <c r="B734" s="124" t="s">
        <v>54</v>
      </c>
      <c r="C734" s="124">
        <v>18</v>
      </c>
    </row>
    <row r="735" spans="1:3">
      <c r="A735" s="124">
        <v>734</v>
      </c>
      <c r="B735" s="124" t="s">
        <v>54</v>
      </c>
      <c r="C735" s="124">
        <v>19</v>
      </c>
    </row>
    <row r="736" spans="1:3">
      <c r="A736" s="124">
        <v>735</v>
      </c>
      <c r="B736" s="124" t="s">
        <v>54</v>
      </c>
      <c r="C736" s="124">
        <v>20</v>
      </c>
    </row>
    <row r="737" spans="1:3">
      <c r="A737" s="124">
        <v>736</v>
      </c>
      <c r="B737" s="124" t="s">
        <v>54</v>
      </c>
      <c r="C737" s="124">
        <v>21</v>
      </c>
    </row>
    <row r="738" spans="1:3">
      <c r="A738" s="124">
        <v>737</v>
      </c>
      <c r="B738" s="124" t="s">
        <v>54</v>
      </c>
      <c r="C738" s="124">
        <v>22</v>
      </c>
    </row>
    <row r="739" spans="1:3">
      <c r="A739" s="124">
        <v>738</v>
      </c>
      <c r="B739" s="124" t="s">
        <v>54</v>
      </c>
      <c r="C739" s="124">
        <v>23</v>
      </c>
    </row>
    <row r="740" spans="1:3">
      <c r="A740" s="124">
        <v>739</v>
      </c>
      <c r="B740" s="124" t="s">
        <v>54</v>
      </c>
      <c r="C740" s="124">
        <v>24</v>
      </c>
    </row>
    <row r="741" spans="1:3">
      <c r="A741" s="124">
        <v>740</v>
      </c>
      <c r="B741" s="124" t="s">
        <v>54</v>
      </c>
      <c r="C741" s="124">
        <v>25</v>
      </c>
    </row>
    <row r="742" spans="1:3">
      <c r="A742" s="124">
        <v>741</v>
      </c>
      <c r="B742" s="124" t="s">
        <v>54</v>
      </c>
      <c r="C742" s="124">
        <v>26</v>
      </c>
    </row>
    <row r="743" spans="1:3">
      <c r="A743" s="124">
        <v>742</v>
      </c>
      <c r="B743" s="124" t="s">
        <v>54</v>
      </c>
      <c r="C743" s="124">
        <v>27</v>
      </c>
    </row>
    <row r="744" spans="1:3">
      <c r="A744" s="124">
        <v>743</v>
      </c>
      <c r="B744" s="124" t="s">
        <v>54</v>
      </c>
      <c r="C744" s="124">
        <v>28</v>
      </c>
    </row>
    <row r="745" spans="1:3">
      <c r="A745" s="124">
        <v>744</v>
      </c>
      <c r="B745" s="124" t="s">
        <v>54</v>
      </c>
      <c r="C745" s="124">
        <v>29</v>
      </c>
    </row>
    <row r="746" spans="1:3">
      <c r="A746" s="124">
        <v>745</v>
      </c>
      <c r="B746" s="124" t="s">
        <v>54</v>
      </c>
      <c r="C746" s="124">
        <v>30</v>
      </c>
    </row>
    <row r="747" spans="1:3">
      <c r="A747" s="108">
        <v>746</v>
      </c>
      <c r="B747" s="108" t="s">
        <v>55</v>
      </c>
      <c r="C747" s="108">
        <v>1</v>
      </c>
    </row>
    <row r="748" spans="1:3">
      <c r="A748" s="108">
        <v>747</v>
      </c>
      <c r="B748" s="108" t="s">
        <v>55</v>
      </c>
      <c r="C748" s="108">
        <v>2</v>
      </c>
    </row>
    <row r="749" spans="1:3">
      <c r="A749" s="108">
        <v>748</v>
      </c>
      <c r="B749" s="108" t="s">
        <v>55</v>
      </c>
      <c r="C749" s="108">
        <v>3</v>
      </c>
    </row>
    <row r="750" spans="1:3">
      <c r="A750" s="108">
        <v>749</v>
      </c>
      <c r="B750" s="108" t="s">
        <v>55</v>
      </c>
      <c r="C750" s="108">
        <v>4</v>
      </c>
    </row>
    <row r="751" spans="1:3">
      <c r="A751" s="108">
        <v>750</v>
      </c>
      <c r="B751" s="108" t="s">
        <v>55</v>
      </c>
      <c r="C751" s="108">
        <v>5</v>
      </c>
    </row>
    <row r="752" spans="1:3">
      <c r="A752" s="108">
        <v>751</v>
      </c>
      <c r="B752" s="108" t="s">
        <v>55</v>
      </c>
      <c r="C752" s="108">
        <v>6</v>
      </c>
    </row>
    <row r="753" spans="1:3">
      <c r="A753" s="108">
        <v>752</v>
      </c>
      <c r="B753" s="108" t="s">
        <v>55</v>
      </c>
      <c r="C753" s="108">
        <v>7</v>
      </c>
    </row>
    <row r="754" spans="1:3">
      <c r="A754" s="108">
        <v>753</v>
      </c>
      <c r="B754" s="108" t="s">
        <v>55</v>
      </c>
      <c r="C754" s="108">
        <v>8</v>
      </c>
    </row>
    <row r="755" spans="1:3">
      <c r="A755" s="108">
        <v>754</v>
      </c>
      <c r="B755" s="108" t="s">
        <v>55</v>
      </c>
      <c r="C755" s="108">
        <v>9</v>
      </c>
    </row>
    <row r="756" spans="1:3">
      <c r="A756" s="108">
        <v>755</v>
      </c>
      <c r="B756" s="108" t="s">
        <v>55</v>
      </c>
      <c r="C756" s="108">
        <v>10</v>
      </c>
    </row>
    <row r="757" spans="1:3">
      <c r="A757" s="108">
        <v>756</v>
      </c>
      <c r="B757" s="108" t="s">
        <v>55</v>
      </c>
      <c r="C757" s="108">
        <v>11</v>
      </c>
    </row>
    <row r="758" spans="1:3">
      <c r="A758" s="108">
        <v>757</v>
      </c>
      <c r="B758" s="108" t="s">
        <v>55</v>
      </c>
      <c r="C758" s="108">
        <v>12</v>
      </c>
    </row>
    <row r="759" spans="1:3">
      <c r="A759" s="108">
        <v>758</v>
      </c>
      <c r="B759" s="108" t="s">
        <v>55</v>
      </c>
      <c r="C759" s="108">
        <v>13</v>
      </c>
    </row>
    <row r="760" spans="1:3">
      <c r="A760" s="108">
        <v>759</v>
      </c>
      <c r="B760" s="108" t="s">
        <v>55</v>
      </c>
      <c r="C760" s="108">
        <v>14</v>
      </c>
    </row>
    <row r="761" spans="1:3">
      <c r="A761" s="108">
        <v>760</v>
      </c>
      <c r="B761" s="108" t="s">
        <v>55</v>
      </c>
      <c r="C761" s="108">
        <v>15</v>
      </c>
    </row>
    <row r="762" spans="1:3">
      <c r="A762" s="108">
        <v>761</v>
      </c>
      <c r="B762" s="108" t="s">
        <v>55</v>
      </c>
      <c r="C762" s="108">
        <v>16</v>
      </c>
    </row>
    <row r="763" spans="1:3">
      <c r="A763" s="108">
        <v>762</v>
      </c>
      <c r="B763" s="108" t="s">
        <v>55</v>
      </c>
      <c r="C763" s="108">
        <v>17</v>
      </c>
    </row>
    <row r="764" spans="1:3">
      <c r="A764" s="108">
        <v>763</v>
      </c>
      <c r="B764" s="108" t="s">
        <v>55</v>
      </c>
      <c r="C764" s="108">
        <v>18</v>
      </c>
    </row>
    <row r="765" spans="1:3">
      <c r="A765" s="108">
        <v>764</v>
      </c>
      <c r="B765" s="108" t="s">
        <v>55</v>
      </c>
      <c r="C765" s="108">
        <v>19</v>
      </c>
    </row>
    <row r="766" spans="1:3">
      <c r="A766" s="108">
        <v>765</v>
      </c>
      <c r="B766" s="108" t="s">
        <v>55</v>
      </c>
      <c r="C766" s="108">
        <v>20</v>
      </c>
    </row>
    <row r="767" spans="1:3">
      <c r="A767" s="108">
        <v>766</v>
      </c>
      <c r="B767" s="108" t="s">
        <v>55</v>
      </c>
      <c r="C767" s="108">
        <v>21</v>
      </c>
    </row>
    <row r="768" spans="1:3">
      <c r="A768" s="108">
        <v>767</v>
      </c>
      <c r="B768" s="108" t="s">
        <v>55</v>
      </c>
      <c r="C768" s="108">
        <v>22</v>
      </c>
    </row>
    <row r="769" spans="1:3">
      <c r="A769" s="124">
        <v>768</v>
      </c>
      <c r="B769" s="124" t="s">
        <v>55</v>
      </c>
      <c r="C769" s="124">
        <v>23</v>
      </c>
    </row>
    <row r="770" spans="1:3">
      <c r="A770" s="124">
        <v>769</v>
      </c>
      <c r="B770" s="124" t="s">
        <v>55</v>
      </c>
      <c r="C770" s="124">
        <v>24</v>
      </c>
    </row>
    <row r="771" spans="1:3">
      <c r="A771" s="124">
        <v>770</v>
      </c>
      <c r="B771" s="124" t="s">
        <v>55</v>
      </c>
      <c r="C771" s="124">
        <v>25</v>
      </c>
    </row>
    <row r="772" spans="1:3">
      <c r="A772" s="124">
        <v>771</v>
      </c>
      <c r="B772" s="124" t="s">
        <v>55</v>
      </c>
      <c r="C772" s="124">
        <v>26</v>
      </c>
    </row>
    <row r="773" spans="1:3">
      <c r="A773" s="124">
        <v>772</v>
      </c>
      <c r="B773" s="124" t="s">
        <v>55</v>
      </c>
      <c r="C773" s="124">
        <v>27</v>
      </c>
    </row>
    <row r="774" spans="1:3">
      <c r="A774" s="124">
        <v>773</v>
      </c>
      <c r="B774" s="124" t="s">
        <v>55</v>
      </c>
      <c r="C774" s="124">
        <v>28</v>
      </c>
    </row>
    <row r="775" spans="1:3">
      <c r="A775" s="124">
        <v>774</v>
      </c>
      <c r="B775" s="124" t="s">
        <v>55</v>
      </c>
      <c r="C775" s="124">
        <v>29</v>
      </c>
    </row>
    <row r="776" spans="1:3">
      <c r="A776" s="124">
        <v>775</v>
      </c>
      <c r="B776" s="124" t="s">
        <v>55</v>
      </c>
      <c r="C776" s="124">
        <v>30</v>
      </c>
    </row>
    <row r="777" spans="1:3">
      <c r="A777" s="124">
        <v>776</v>
      </c>
      <c r="B777" s="124" t="s">
        <v>55</v>
      </c>
      <c r="C777" s="124">
        <v>31</v>
      </c>
    </row>
    <row r="778" spans="1:3">
      <c r="A778" s="124">
        <v>777</v>
      </c>
      <c r="B778" s="124" t="s">
        <v>55</v>
      </c>
      <c r="C778" s="124">
        <v>32</v>
      </c>
    </row>
    <row r="779" spans="1:3">
      <c r="A779" s="124">
        <v>778</v>
      </c>
      <c r="B779" s="124" t="s">
        <v>55</v>
      </c>
      <c r="C779" s="124">
        <v>33</v>
      </c>
    </row>
    <row r="780" spans="1:3">
      <c r="A780" s="124">
        <v>779</v>
      </c>
      <c r="B780" s="124" t="s">
        <v>55</v>
      </c>
      <c r="C780" s="124">
        <v>34</v>
      </c>
    </row>
    <row r="781" spans="1:3">
      <c r="A781" s="124">
        <v>780</v>
      </c>
      <c r="B781" s="124" t="s">
        <v>55</v>
      </c>
      <c r="C781" s="124">
        <v>35</v>
      </c>
    </row>
    <row r="782" spans="1:3">
      <c r="A782" s="124">
        <v>781</v>
      </c>
      <c r="B782" s="124" t="s">
        <v>55</v>
      </c>
      <c r="C782" s="124">
        <v>36</v>
      </c>
    </row>
    <row r="783" spans="1:3">
      <c r="A783" s="124">
        <v>782</v>
      </c>
      <c r="B783" s="124" t="s">
        <v>55</v>
      </c>
      <c r="C783" s="124">
        <v>37</v>
      </c>
    </row>
    <row r="784" spans="1:3">
      <c r="A784" s="124">
        <v>783</v>
      </c>
      <c r="B784" s="124" t="s">
        <v>55</v>
      </c>
      <c r="C784" s="124">
        <v>38</v>
      </c>
    </row>
    <row r="785" spans="1:3">
      <c r="A785" s="124">
        <v>784</v>
      </c>
      <c r="B785" s="124" t="s">
        <v>55</v>
      </c>
      <c r="C785" s="124">
        <v>39</v>
      </c>
    </row>
    <row r="786" spans="1:3">
      <c r="A786" s="124">
        <v>785</v>
      </c>
      <c r="B786" s="124" t="s">
        <v>55</v>
      </c>
      <c r="C786" s="124">
        <v>40</v>
      </c>
    </row>
    <row r="787" spans="1:3">
      <c r="A787" s="124">
        <v>786</v>
      </c>
      <c r="B787" s="124" t="s">
        <v>55</v>
      </c>
      <c r="C787" s="124">
        <v>41</v>
      </c>
    </row>
    <row r="788" spans="1:3">
      <c r="A788" s="124">
        <v>787</v>
      </c>
      <c r="B788" s="124" t="s">
        <v>55</v>
      </c>
      <c r="C788" s="124">
        <v>42</v>
      </c>
    </row>
    <row r="789" spans="1:3">
      <c r="A789" s="124">
        <v>788</v>
      </c>
      <c r="B789" s="124" t="s">
        <v>55</v>
      </c>
      <c r="C789" s="124">
        <v>43</v>
      </c>
    </row>
    <row r="790" spans="1:3">
      <c r="A790" s="124">
        <v>789</v>
      </c>
      <c r="B790" s="124" t="s">
        <v>55</v>
      </c>
      <c r="C790" s="124">
        <v>44</v>
      </c>
    </row>
    <row r="791" spans="1:3" s="124" customFormat="1">
      <c r="A791" s="124">
        <v>790</v>
      </c>
      <c r="B791" s="124" t="s">
        <v>55</v>
      </c>
      <c r="C791" s="124">
        <v>45</v>
      </c>
    </row>
    <row r="792" spans="1:3">
      <c r="A792" s="108">
        <v>791</v>
      </c>
      <c r="B792" s="108" t="s">
        <v>1793</v>
      </c>
      <c r="C792" s="108">
        <v>1</v>
      </c>
    </row>
    <row r="793" spans="1:3">
      <c r="A793" s="108">
        <v>792</v>
      </c>
      <c r="B793" s="108" t="s">
        <v>1793</v>
      </c>
      <c r="C793" s="108">
        <v>2</v>
      </c>
    </row>
    <row r="794" spans="1:3">
      <c r="A794" s="108">
        <v>793</v>
      </c>
      <c r="B794" s="108" t="s">
        <v>1793</v>
      </c>
      <c r="C794" s="108">
        <v>3</v>
      </c>
    </row>
    <row r="795" spans="1:3">
      <c r="A795" s="108">
        <v>794</v>
      </c>
      <c r="B795" s="108" t="s">
        <v>1793</v>
      </c>
      <c r="C795" s="108">
        <v>4</v>
      </c>
    </row>
    <row r="796" spans="1:3">
      <c r="A796" s="108">
        <v>795</v>
      </c>
      <c r="B796" s="108" t="s">
        <v>1793</v>
      </c>
      <c r="C796" s="108">
        <v>5</v>
      </c>
    </row>
    <row r="797" spans="1:3">
      <c r="A797" s="108">
        <v>796</v>
      </c>
      <c r="B797" s="108" t="s">
        <v>1793</v>
      </c>
      <c r="C797" s="108">
        <v>6</v>
      </c>
    </row>
    <row r="798" spans="1:3">
      <c r="A798" s="108">
        <v>797</v>
      </c>
      <c r="B798" s="108" t="s">
        <v>1793</v>
      </c>
      <c r="C798" s="108">
        <v>7</v>
      </c>
    </row>
    <row r="799" spans="1:3">
      <c r="A799" s="108">
        <v>798</v>
      </c>
      <c r="B799" s="108" t="s">
        <v>1793</v>
      </c>
      <c r="C799" s="108">
        <v>8</v>
      </c>
    </row>
    <row r="800" spans="1:3">
      <c r="A800" s="108">
        <v>799</v>
      </c>
      <c r="B800" s="108" t="s">
        <v>1793</v>
      </c>
      <c r="C800" s="108">
        <v>9</v>
      </c>
    </row>
    <row r="801" spans="1:3">
      <c r="A801" s="108">
        <v>800</v>
      </c>
      <c r="B801" s="108" t="s">
        <v>1793</v>
      </c>
      <c r="C801" s="108">
        <v>10</v>
      </c>
    </row>
    <row r="802" spans="1:3">
      <c r="A802" s="108">
        <v>801</v>
      </c>
      <c r="B802" s="108" t="s">
        <v>1793</v>
      </c>
      <c r="C802" s="108">
        <v>11</v>
      </c>
    </row>
    <row r="803" spans="1:3">
      <c r="A803" s="108">
        <v>802</v>
      </c>
      <c r="B803" s="108" t="s">
        <v>1793</v>
      </c>
      <c r="C803" s="108">
        <v>12</v>
      </c>
    </row>
    <row r="804" spans="1:3">
      <c r="A804" s="108">
        <v>803</v>
      </c>
      <c r="B804" s="108" t="s">
        <v>1793</v>
      </c>
      <c r="C804" s="108">
        <v>13</v>
      </c>
    </row>
    <row r="805" spans="1:3">
      <c r="A805" s="108">
        <v>804</v>
      </c>
      <c r="B805" s="108" t="s">
        <v>1793</v>
      </c>
      <c r="C805" s="108">
        <v>14</v>
      </c>
    </row>
    <row r="806" spans="1:3">
      <c r="A806" s="108">
        <v>805</v>
      </c>
      <c r="B806" s="108" t="s">
        <v>1793</v>
      </c>
      <c r="C806" s="108">
        <v>15</v>
      </c>
    </row>
    <row r="807" spans="1:3">
      <c r="A807" s="108">
        <v>806</v>
      </c>
      <c r="B807" s="108" t="s">
        <v>1793</v>
      </c>
      <c r="C807" s="108">
        <v>16</v>
      </c>
    </row>
    <row r="808" spans="1:3">
      <c r="A808" s="108">
        <v>807</v>
      </c>
      <c r="B808" s="108" t="s">
        <v>1793</v>
      </c>
      <c r="C808" s="108">
        <v>17</v>
      </c>
    </row>
    <row r="809" spans="1:3">
      <c r="A809" s="108">
        <v>808</v>
      </c>
      <c r="B809" s="108" t="s">
        <v>1793</v>
      </c>
      <c r="C809" s="108">
        <v>18</v>
      </c>
    </row>
    <row r="810" spans="1:3">
      <c r="A810" s="108">
        <v>809</v>
      </c>
      <c r="B810" s="108" t="s">
        <v>1793</v>
      </c>
      <c r="C810" s="108">
        <v>19</v>
      </c>
    </row>
    <row r="811" spans="1:3">
      <c r="A811" s="108">
        <v>810</v>
      </c>
      <c r="B811" s="108" t="s">
        <v>1793</v>
      </c>
      <c r="C811" s="108">
        <v>20</v>
      </c>
    </row>
    <row r="812" spans="1:3">
      <c r="A812" s="108">
        <v>811</v>
      </c>
      <c r="B812" s="108" t="s">
        <v>1793</v>
      </c>
      <c r="C812" s="108">
        <v>21</v>
      </c>
    </row>
    <row r="813" spans="1:3">
      <c r="A813" s="108">
        <v>812</v>
      </c>
      <c r="B813" s="108" t="s">
        <v>1793</v>
      </c>
      <c r="C813" s="108">
        <v>22</v>
      </c>
    </row>
    <row r="814" spans="1:3">
      <c r="A814" s="108">
        <v>813</v>
      </c>
      <c r="B814" s="108" t="s">
        <v>1793</v>
      </c>
      <c r="C814" s="108">
        <v>23</v>
      </c>
    </row>
    <row r="815" spans="1:3">
      <c r="A815" s="108">
        <v>814</v>
      </c>
      <c r="B815" s="108" t="s">
        <v>1793</v>
      </c>
      <c r="C815" s="108">
        <v>24</v>
      </c>
    </row>
    <row r="816" spans="1:3">
      <c r="A816" s="108">
        <v>815</v>
      </c>
      <c r="B816" s="108" t="s">
        <v>1793</v>
      </c>
      <c r="C816" s="108">
        <v>25</v>
      </c>
    </row>
    <row r="817" spans="1:3">
      <c r="A817" s="124">
        <v>816</v>
      </c>
      <c r="B817" s="124" t="s">
        <v>1793</v>
      </c>
      <c r="C817" s="124">
        <v>26</v>
      </c>
    </row>
    <row r="818" spans="1:3">
      <c r="A818" s="124">
        <v>817</v>
      </c>
      <c r="B818" s="124" t="s">
        <v>1793</v>
      </c>
      <c r="C818" s="124">
        <v>27</v>
      </c>
    </row>
    <row r="819" spans="1:3">
      <c r="A819" s="124">
        <v>818</v>
      </c>
      <c r="B819" s="124" t="s">
        <v>1793</v>
      </c>
      <c r="C819" s="124">
        <v>28</v>
      </c>
    </row>
    <row r="820" spans="1:3">
      <c r="A820" s="124">
        <v>819</v>
      </c>
      <c r="B820" s="124" t="s">
        <v>1793</v>
      </c>
      <c r="C820" s="124">
        <v>29</v>
      </c>
    </row>
    <row r="821" spans="1:3">
      <c r="A821" s="124">
        <v>820</v>
      </c>
      <c r="B821" s="124" t="s">
        <v>1793</v>
      </c>
      <c r="C821" s="124">
        <v>30</v>
      </c>
    </row>
    <row r="822" spans="1:3">
      <c r="A822" s="124">
        <v>821</v>
      </c>
      <c r="B822" s="124" t="s">
        <v>1793</v>
      </c>
      <c r="C822" s="124">
        <v>31</v>
      </c>
    </row>
    <row r="823" spans="1:3">
      <c r="A823" s="124">
        <v>822</v>
      </c>
      <c r="B823" s="124" t="s">
        <v>1793</v>
      </c>
      <c r="C823" s="124">
        <v>32</v>
      </c>
    </row>
    <row r="824" spans="1:3">
      <c r="A824" s="124">
        <v>823</v>
      </c>
      <c r="B824" s="124" t="s">
        <v>1793</v>
      </c>
      <c r="C824" s="124">
        <v>33</v>
      </c>
    </row>
    <row r="825" spans="1:3">
      <c r="A825" s="124">
        <v>824</v>
      </c>
      <c r="B825" s="124" t="s">
        <v>1793</v>
      </c>
      <c r="C825" s="124">
        <v>34</v>
      </c>
    </row>
    <row r="826" spans="1:3">
      <c r="A826" s="124">
        <v>825</v>
      </c>
      <c r="B826" s="124" t="s">
        <v>1793</v>
      </c>
      <c r="C826" s="124">
        <v>35</v>
      </c>
    </row>
    <row r="827" spans="1:3">
      <c r="A827" s="124">
        <v>826</v>
      </c>
      <c r="B827" s="124" t="s">
        <v>1793</v>
      </c>
      <c r="C827" s="124">
        <v>36</v>
      </c>
    </row>
    <row r="828" spans="1:3">
      <c r="A828" s="124">
        <v>827</v>
      </c>
      <c r="B828" s="124" t="s">
        <v>1793</v>
      </c>
      <c r="C828" s="124">
        <v>37</v>
      </c>
    </row>
    <row r="829" spans="1:3">
      <c r="A829" s="124">
        <v>828</v>
      </c>
      <c r="B829" s="124" t="s">
        <v>1793</v>
      </c>
      <c r="C829" s="124">
        <v>38</v>
      </c>
    </row>
    <row r="830" spans="1:3">
      <c r="A830" s="124">
        <v>829</v>
      </c>
      <c r="B830" s="124" t="s">
        <v>1793</v>
      </c>
      <c r="C830" s="124">
        <v>39</v>
      </c>
    </row>
    <row r="831" spans="1:3">
      <c r="A831" s="124">
        <v>830</v>
      </c>
      <c r="B831" s="124" t="s">
        <v>1793</v>
      </c>
      <c r="C831" s="124">
        <v>40</v>
      </c>
    </row>
    <row r="832" spans="1:3">
      <c r="A832" s="124">
        <v>831</v>
      </c>
      <c r="B832" s="124" t="s">
        <v>1793</v>
      </c>
      <c r="C832" s="124">
        <v>41</v>
      </c>
    </row>
    <row r="833" spans="1:3">
      <c r="A833" s="124">
        <v>832</v>
      </c>
      <c r="B833" s="124" t="s">
        <v>1793</v>
      </c>
      <c r="C833" s="124">
        <v>42</v>
      </c>
    </row>
    <row r="834" spans="1:3">
      <c r="A834" s="124">
        <v>833</v>
      </c>
      <c r="B834" s="124" t="s">
        <v>1793</v>
      </c>
      <c r="C834" s="124">
        <v>43</v>
      </c>
    </row>
    <row r="835" spans="1:3">
      <c r="A835" s="124">
        <v>834</v>
      </c>
      <c r="B835" s="124" t="s">
        <v>1793</v>
      </c>
      <c r="C835" s="124">
        <v>44</v>
      </c>
    </row>
    <row r="836" spans="1:3">
      <c r="A836" s="124">
        <v>835</v>
      </c>
      <c r="B836" s="124" t="s">
        <v>1793</v>
      </c>
      <c r="C836" s="124">
        <v>45</v>
      </c>
    </row>
    <row r="837" spans="1:3">
      <c r="A837" s="124">
        <v>836</v>
      </c>
      <c r="B837" s="124" t="s">
        <v>1793</v>
      </c>
      <c r="C837" s="124">
        <v>46</v>
      </c>
    </row>
    <row r="838" spans="1:3">
      <c r="A838" s="124">
        <v>837</v>
      </c>
      <c r="B838" s="124" t="s">
        <v>1793</v>
      </c>
      <c r="C838" s="124">
        <v>47</v>
      </c>
    </row>
    <row r="839" spans="1:3">
      <c r="A839" s="124">
        <v>838</v>
      </c>
      <c r="B839" s="124" t="s">
        <v>1793</v>
      </c>
      <c r="C839" s="124">
        <v>48</v>
      </c>
    </row>
    <row r="840" spans="1:3">
      <c r="A840" s="124">
        <v>839</v>
      </c>
      <c r="B840" s="124" t="s">
        <v>1793</v>
      </c>
      <c r="C840" s="124">
        <v>49</v>
      </c>
    </row>
    <row r="841" spans="1:3">
      <c r="A841" s="124">
        <v>840</v>
      </c>
      <c r="B841" s="124" t="s">
        <v>1793</v>
      </c>
      <c r="C841" s="124">
        <v>50</v>
      </c>
    </row>
    <row r="842" spans="1:3">
      <c r="A842" s="108">
        <v>841</v>
      </c>
      <c r="B842" s="108" t="s">
        <v>1794</v>
      </c>
      <c r="C842" s="108">
        <v>1</v>
      </c>
    </row>
    <row r="843" spans="1:3">
      <c r="A843" s="108">
        <v>842</v>
      </c>
      <c r="B843" s="108" t="s">
        <v>1794</v>
      </c>
      <c r="C843" s="108">
        <v>2</v>
      </c>
    </row>
    <row r="844" spans="1:3">
      <c r="A844" s="108">
        <v>843</v>
      </c>
      <c r="B844" s="108" t="s">
        <v>1794</v>
      </c>
      <c r="C844" s="108">
        <v>3</v>
      </c>
    </row>
    <row r="845" spans="1:3">
      <c r="A845" s="108">
        <v>844</v>
      </c>
      <c r="B845" s="108" t="s">
        <v>1794</v>
      </c>
      <c r="C845" s="108">
        <v>4</v>
      </c>
    </row>
    <row r="846" spans="1:3">
      <c r="A846" s="108">
        <v>845</v>
      </c>
      <c r="B846" s="108" t="s">
        <v>1794</v>
      </c>
      <c r="C846" s="108">
        <v>5</v>
      </c>
    </row>
    <row r="847" spans="1:3">
      <c r="A847" s="108">
        <v>846</v>
      </c>
      <c r="B847" s="108" t="s">
        <v>1794</v>
      </c>
      <c r="C847" s="108">
        <v>6</v>
      </c>
    </row>
    <row r="848" spans="1:3">
      <c r="A848" s="108">
        <v>847</v>
      </c>
      <c r="B848" s="108" t="s">
        <v>1794</v>
      </c>
      <c r="C848" s="108">
        <v>7</v>
      </c>
    </row>
    <row r="849" spans="1:3">
      <c r="A849" s="108">
        <v>848</v>
      </c>
      <c r="B849" s="108" t="s">
        <v>1794</v>
      </c>
      <c r="C849" s="108">
        <v>8</v>
      </c>
    </row>
    <row r="850" spans="1:3">
      <c r="A850" s="108">
        <v>849</v>
      </c>
      <c r="B850" s="108" t="s">
        <v>1794</v>
      </c>
      <c r="C850" s="108">
        <v>9</v>
      </c>
    </row>
    <row r="851" spans="1:3">
      <c r="A851" s="108">
        <v>850</v>
      </c>
      <c r="B851" s="108" t="s">
        <v>1794</v>
      </c>
      <c r="C851" s="108">
        <v>10</v>
      </c>
    </row>
    <row r="852" spans="1:3">
      <c r="A852" s="108">
        <v>851</v>
      </c>
      <c r="B852" s="108" t="s">
        <v>1794</v>
      </c>
      <c r="C852" s="108">
        <v>11</v>
      </c>
    </row>
    <row r="853" spans="1:3">
      <c r="A853" s="108">
        <v>852</v>
      </c>
      <c r="B853" s="108" t="s">
        <v>1794</v>
      </c>
      <c r="C853" s="108">
        <v>12</v>
      </c>
    </row>
    <row r="854" spans="1:3">
      <c r="A854" s="108">
        <v>853</v>
      </c>
      <c r="B854" s="108" t="s">
        <v>1794</v>
      </c>
      <c r="C854" s="108">
        <v>13</v>
      </c>
    </row>
    <row r="855" spans="1:3">
      <c r="A855" s="108">
        <v>854</v>
      </c>
      <c r="B855" s="108" t="s">
        <v>1794</v>
      </c>
      <c r="C855" s="108">
        <v>14</v>
      </c>
    </row>
    <row r="856" spans="1:3">
      <c r="A856" s="108">
        <v>855</v>
      </c>
      <c r="B856" s="108" t="s">
        <v>1794</v>
      </c>
      <c r="C856" s="108">
        <v>15</v>
      </c>
    </row>
    <row r="857" spans="1:3">
      <c r="A857" s="108">
        <v>856</v>
      </c>
      <c r="B857" s="108" t="s">
        <v>1794</v>
      </c>
      <c r="C857" s="108">
        <v>16</v>
      </c>
    </row>
    <row r="858" spans="1:3">
      <c r="A858" s="108">
        <v>857</v>
      </c>
      <c r="B858" s="108" t="s">
        <v>1794</v>
      </c>
      <c r="C858" s="108">
        <v>17</v>
      </c>
    </row>
    <row r="859" spans="1:3">
      <c r="A859" s="108">
        <v>858</v>
      </c>
      <c r="B859" s="108" t="s">
        <v>1794</v>
      </c>
      <c r="C859" s="108">
        <v>18</v>
      </c>
    </row>
    <row r="860" spans="1:3">
      <c r="A860" s="108">
        <v>859</v>
      </c>
      <c r="B860" s="108" t="s">
        <v>1794</v>
      </c>
      <c r="C860" s="108">
        <v>19</v>
      </c>
    </row>
    <row r="861" spans="1:3">
      <c r="A861" s="108">
        <v>860</v>
      </c>
      <c r="B861" s="108" t="s">
        <v>1794</v>
      </c>
      <c r="C861" s="108">
        <v>20</v>
      </c>
    </row>
    <row r="862" spans="1:3">
      <c r="A862" s="108">
        <v>861</v>
      </c>
      <c r="B862" s="108" t="s">
        <v>1794</v>
      </c>
      <c r="C862" s="108">
        <v>21</v>
      </c>
    </row>
    <row r="863" spans="1:3">
      <c r="A863" s="108">
        <v>862</v>
      </c>
      <c r="B863" s="108" t="s">
        <v>1794</v>
      </c>
      <c r="C863" s="108">
        <v>22</v>
      </c>
    </row>
    <row r="864" spans="1:3">
      <c r="A864" s="108">
        <v>863</v>
      </c>
      <c r="B864" s="108" t="s">
        <v>1794</v>
      </c>
      <c r="C864" s="108">
        <v>23</v>
      </c>
    </row>
    <row r="865" spans="1:3">
      <c r="A865" s="108">
        <v>864</v>
      </c>
      <c r="B865" s="108" t="s">
        <v>1794</v>
      </c>
      <c r="C865" s="108">
        <v>24</v>
      </c>
    </row>
    <row r="866" spans="1:3">
      <c r="A866" s="108">
        <v>865</v>
      </c>
      <c r="B866" s="108" t="s">
        <v>1794</v>
      </c>
      <c r="C866" s="108">
        <v>25</v>
      </c>
    </row>
    <row r="867" spans="1:3">
      <c r="A867" s="124">
        <v>866</v>
      </c>
      <c r="B867" s="124" t="s">
        <v>1794</v>
      </c>
      <c r="C867" s="124">
        <v>26</v>
      </c>
    </row>
    <row r="868" spans="1:3">
      <c r="A868" s="124">
        <v>867</v>
      </c>
      <c r="B868" s="124" t="s">
        <v>1794</v>
      </c>
      <c r="C868" s="124">
        <v>27</v>
      </c>
    </row>
    <row r="869" spans="1:3">
      <c r="A869" s="124">
        <v>868</v>
      </c>
      <c r="B869" s="124" t="s">
        <v>1794</v>
      </c>
      <c r="C869" s="124">
        <v>28</v>
      </c>
    </row>
    <row r="870" spans="1:3">
      <c r="A870" s="124">
        <v>869</v>
      </c>
      <c r="B870" s="124" t="s">
        <v>1794</v>
      </c>
      <c r="C870" s="124">
        <v>29</v>
      </c>
    </row>
    <row r="871" spans="1:3">
      <c r="A871" s="124">
        <v>870</v>
      </c>
      <c r="B871" s="124" t="s">
        <v>1794</v>
      </c>
      <c r="C871" s="124">
        <v>30</v>
      </c>
    </row>
    <row r="872" spans="1:3">
      <c r="A872" s="124">
        <v>871</v>
      </c>
      <c r="B872" s="124" t="s">
        <v>1794</v>
      </c>
      <c r="C872" s="124">
        <v>31</v>
      </c>
    </row>
    <row r="873" spans="1:3">
      <c r="A873" s="124">
        <v>872</v>
      </c>
      <c r="B873" s="124" t="s">
        <v>1794</v>
      </c>
      <c r="C873" s="124">
        <v>32</v>
      </c>
    </row>
    <row r="874" spans="1:3">
      <c r="A874" s="124">
        <v>873</v>
      </c>
      <c r="B874" s="124" t="s">
        <v>1794</v>
      </c>
      <c r="C874" s="124">
        <v>33</v>
      </c>
    </row>
    <row r="875" spans="1:3">
      <c r="A875" s="124">
        <v>874</v>
      </c>
      <c r="B875" s="124" t="s">
        <v>1794</v>
      </c>
      <c r="C875" s="124">
        <v>34</v>
      </c>
    </row>
    <row r="876" spans="1:3">
      <c r="A876" s="124">
        <v>875</v>
      </c>
      <c r="B876" s="124" t="s">
        <v>1794</v>
      </c>
      <c r="C876" s="124">
        <v>35</v>
      </c>
    </row>
    <row r="877" spans="1:3">
      <c r="A877" s="124">
        <v>876</v>
      </c>
      <c r="B877" s="124" t="s">
        <v>1794</v>
      </c>
      <c r="C877" s="124">
        <v>36</v>
      </c>
    </row>
    <row r="878" spans="1:3">
      <c r="A878" s="124">
        <v>877</v>
      </c>
      <c r="B878" s="124" t="s">
        <v>1794</v>
      </c>
      <c r="C878" s="124">
        <v>37</v>
      </c>
    </row>
    <row r="879" spans="1:3">
      <c r="A879" s="124">
        <v>878</v>
      </c>
      <c r="B879" s="124" t="s">
        <v>1794</v>
      </c>
      <c r="C879" s="124">
        <v>38</v>
      </c>
    </row>
    <row r="880" spans="1:3">
      <c r="A880" s="124">
        <v>879</v>
      </c>
      <c r="B880" s="124" t="s">
        <v>1794</v>
      </c>
      <c r="C880" s="124">
        <v>39</v>
      </c>
    </row>
    <row r="881" spans="1:3">
      <c r="A881" s="124">
        <v>880</v>
      </c>
      <c r="B881" s="124" t="s">
        <v>1794</v>
      </c>
      <c r="C881" s="124">
        <v>40</v>
      </c>
    </row>
    <row r="882" spans="1:3">
      <c r="A882" s="124">
        <v>881</v>
      </c>
      <c r="B882" s="124" t="s">
        <v>1794</v>
      </c>
      <c r="C882" s="124">
        <v>41</v>
      </c>
    </row>
    <row r="883" spans="1:3">
      <c r="A883" s="124">
        <v>882</v>
      </c>
      <c r="B883" s="124" t="s">
        <v>1794</v>
      </c>
      <c r="C883" s="124">
        <v>42</v>
      </c>
    </row>
    <row r="884" spans="1:3">
      <c r="A884" s="124">
        <v>883</v>
      </c>
      <c r="B884" s="124" t="s">
        <v>1794</v>
      </c>
      <c r="C884" s="124">
        <v>43</v>
      </c>
    </row>
    <row r="885" spans="1:3">
      <c r="A885" s="124">
        <v>884</v>
      </c>
      <c r="B885" s="124" t="s">
        <v>1794</v>
      </c>
      <c r="C885" s="124">
        <v>44</v>
      </c>
    </row>
    <row r="886" spans="1:3">
      <c r="A886" s="124">
        <v>885</v>
      </c>
      <c r="B886" s="124" t="s">
        <v>1794</v>
      </c>
      <c r="C886" s="124">
        <v>45</v>
      </c>
    </row>
    <row r="887" spans="1:3">
      <c r="A887" s="124">
        <v>886</v>
      </c>
      <c r="B887" s="124" t="s">
        <v>1794</v>
      </c>
      <c r="C887" s="124">
        <v>46</v>
      </c>
    </row>
    <row r="888" spans="1:3">
      <c r="A888" s="124">
        <v>887</v>
      </c>
      <c r="B888" s="124" t="s">
        <v>1794</v>
      </c>
      <c r="C888" s="124">
        <v>47</v>
      </c>
    </row>
    <row r="889" spans="1:3">
      <c r="A889" s="124">
        <v>888</v>
      </c>
      <c r="B889" s="124" t="s">
        <v>1794</v>
      </c>
      <c r="C889" s="124">
        <v>48</v>
      </c>
    </row>
    <row r="890" spans="1:3">
      <c r="A890" s="124">
        <v>889</v>
      </c>
      <c r="B890" s="124" t="s">
        <v>1794</v>
      </c>
      <c r="C890" s="124">
        <v>49</v>
      </c>
    </row>
    <row r="891" spans="1:3">
      <c r="A891" s="124">
        <v>890</v>
      </c>
      <c r="B891" s="124" t="s">
        <v>1794</v>
      </c>
      <c r="C891" s="124">
        <v>50</v>
      </c>
    </row>
    <row r="892" spans="1:3">
      <c r="A892" s="108">
        <v>891</v>
      </c>
      <c r="B892" s="108" t="s">
        <v>982</v>
      </c>
      <c r="C892" s="108">
        <v>1</v>
      </c>
    </row>
    <row r="893" spans="1:3">
      <c r="A893" s="108">
        <v>892</v>
      </c>
      <c r="B893" s="108" t="s">
        <v>982</v>
      </c>
      <c r="C893" s="108">
        <v>2</v>
      </c>
    </row>
    <row r="894" spans="1:3">
      <c r="A894" s="108">
        <v>893</v>
      </c>
      <c r="B894" s="108" t="s">
        <v>982</v>
      </c>
      <c r="C894" s="108">
        <v>3</v>
      </c>
    </row>
    <row r="895" spans="1:3">
      <c r="A895" s="108">
        <v>894</v>
      </c>
      <c r="B895" s="108" t="s">
        <v>982</v>
      </c>
      <c r="C895" s="108">
        <v>4</v>
      </c>
    </row>
    <row r="896" spans="1:3">
      <c r="A896" s="108">
        <v>895</v>
      </c>
      <c r="B896" s="108" t="s">
        <v>982</v>
      </c>
      <c r="C896" s="108">
        <v>5</v>
      </c>
    </row>
    <row r="897" spans="1:3">
      <c r="A897" s="108">
        <v>896</v>
      </c>
      <c r="B897" s="108" t="s">
        <v>982</v>
      </c>
      <c r="C897" s="108">
        <v>6</v>
      </c>
    </row>
    <row r="898" spans="1:3">
      <c r="A898" s="108">
        <v>897</v>
      </c>
      <c r="B898" s="108" t="s">
        <v>982</v>
      </c>
      <c r="C898" s="108">
        <v>7</v>
      </c>
    </row>
    <row r="899" spans="1:3">
      <c r="A899" s="108">
        <v>898</v>
      </c>
      <c r="B899" s="108" t="s">
        <v>982</v>
      </c>
      <c r="C899" s="108">
        <v>8</v>
      </c>
    </row>
    <row r="900" spans="1:3">
      <c r="A900" s="108">
        <v>899</v>
      </c>
      <c r="B900" s="108" t="s">
        <v>982</v>
      </c>
      <c r="C900" s="108">
        <v>9</v>
      </c>
    </row>
    <row r="901" spans="1:3">
      <c r="A901" s="108">
        <v>900</v>
      </c>
      <c r="B901" s="108" t="s">
        <v>982</v>
      </c>
      <c r="C901" s="108">
        <v>10</v>
      </c>
    </row>
    <row r="902" spans="1:3">
      <c r="A902" s="108">
        <v>901</v>
      </c>
      <c r="B902" s="108" t="s">
        <v>982</v>
      </c>
      <c r="C902" s="108">
        <v>11</v>
      </c>
    </row>
    <row r="903" spans="1:3">
      <c r="A903" s="108">
        <v>902</v>
      </c>
      <c r="B903" s="108" t="s">
        <v>982</v>
      </c>
      <c r="C903" s="108">
        <v>12</v>
      </c>
    </row>
    <row r="904" spans="1:3">
      <c r="A904" s="108">
        <v>903</v>
      </c>
      <c r="B904" s="108" t="s">
        <v>982</v>
      </c>
      <c r="C904" s="108">
        <v>13</v>
      </c>
    </row>
    <row r="905" spans="1:3">
      <c r="A905" s="108">
        <v>904</v>
      </c>
      <c r="B905" s="108" t="s">
        <v>982</v>
      </c>
      <c r="C905" s="108">
        <v>14</v>
      </c>
    </row>
    <row r="906" spans="1:3">
      <c r="A906" s="108">
        <v>905</v>
      </c>
      <c r="B906" s="108" t="s">
        <v>982</v>
      </c>
      <c r="C906" s="108">
        <v>15</v>
      </c>
    </row>
    <row r="907" spans="1:3">
      <c r="A907" s="108">
        <v>906</v>
      </c>
      <c r="B907" s="108" t="s">
        <v>982</v>
      </c>
      <c r="C907" s="108">
        <v>16</v>
      </c>
    </row>
    <row r="908" spans="1:3">
      <c r="A908" s="108">
        <v>907</v>
      </c>
      <c r="B908" s="108" t="s">
        <v>982</v>
      </c>
      <c r="C908" s="108">
        <v>17</v>
      </c>
    </row>
    <row r="909" spans="1:3">
      <c r="A909" s="108">
        <v>908</v>
      </c>
      <c r="B909" s="108" t="s">
        <v>982</v>
      </c>
      <c r="C909" s="108">
        <v>18</v>
      </c>
    </row>
    <row r="910" spans="1:3">
      <c r="A910" s="108">
        <v>909</v>
      </c>
      <c r="B910" s="108" t="s">
        <v>982</v>
      </c>
      <c r="C910" s="108">
        <v>19</v>
      </c>
    </row>
    <row r="911" spans="1:3">
      <c r="A911" s="108">
        <v>910</v>
      </c>
      <c r="B911" s="108" t="s">
        <v>982</v>
      </c>
      <c r="C911" s="108">
        <v>20</v>
      </c>
    </row>
    <row r="912" spans="1:3">
      <c r="A912" s="108">
        <v>911</v>
      </c>
      <c r="B912" s="108" t="s">
        <v>982</v>
      </c>
      <c r="C912" s="108">
        <v>21</v>
      </c>
    </row>
    <row r="913" spans="1:3">
      <c r="A913" s="108">
        <v>912</v>
      </c>
      <c r="B913" s="108" t="s">
        <v>982</v>
      </c>
      <c r="C913" s="108">
        <v>22</v>
      </c>
    </row>
    <row r="914" spans="1:3">
      <c r="A914" s="108">
        <v>913</v>
      </c>
      <c r="B914" s="108" t="s">
        <v>982</v>
      </c>
      <c r="C914" s="108">
        <v>23</v>
      </c>
    </row>
    <row r="915" spans="1:3">
      <c r="A915" s="108">
        <v>914</v>
      </c>
      <c r="B915" s="108" t="s">
        <v>982</v>
      </c>
      <c r="C915" s="108">
        <v>24</v>
      </c>
    </row>
    <row r="916" spans="1:3">
      <c r="A916" s="108">
        <v>915</v>
      </c>
      <c r="B916" s="108" t="s">
        <v>982</v>
      </c>
      <c r="C916" s="108">
        <v>25</v>
      </c>
    </row>
    <row r="917" spans="1:3">
      <c r="A917" s="124">
        <v>916</v>
      </c>
      <c r="B917" s="124" t="s">
        <v>982</v>
      </c>
      <c r="C917" s="124">
        <v>26</v>
      </c>
    </row>
    <row r="918" spans="1:3">
      <c r="A918" s="124">
        <v>917</v>
      </c>
      <c r="B918" s="124" t="s">
        <v>982</v>
      </c>
      <c r="C918" s="124">
        <v>27</v>
      </c>
    </row>
    <row r="919" spans="1:3">
      <c r="A919" s="124">
        <v>918</v>
      </c>
      <c r="B919" s="124" t="s">
        <v>982</v>
      </c>
      <c r="C919" s="124">
        <v>28</v>
      </c>
    </row>
    <row r="920" spans="1:3">
      <c r="A920" s="124">
        <v>919</v>
      </c>
      <c r="B920" s="124" t="s">
        <v>982</v>
      </c>
      <c r="C920" s="124">
        <v>29</v>
      </c>
    </row>
    <row r="921" spans="1:3">
      <c r="A921" s="124">
        <v>920</v>
      </c>
      <c r="B921" s="124" t="s">
        <v>982</v>
      </c>
      <c r="C921" s="124">
        <v>30</v>
      </c>
    </row>
    <row r="922" spans="1:3">
      <c r="A922" s="124">
        <v>921</v>
      </c>
      <c r="B922" s="124" t="s">
        <v>982</v>
      </c>
      <c r="C922" s="124">
        <v>31</v>
      </c>
    </row>
    <row r="923" spans="1:3">
      <c r="A923" s="124">
        <v>922</v>
      </c>
      <c r="B923" s="124" t="s">
        <v>982</v>
      </c>
      <c r="C923" s="124">
        <v>32</v>
      </c>
    </row>
    <row r="924" spans="1:3">
      <c r="A924" s="124">
        <v>923</v>
      </c>
      <c r="B924" s="124" t="s">
        <v>982</v>
      </c>
      <c r="C924" s="124">
        <v>33</v>
      </c>
    </row>
    <row r="925" spans="1:3">
      <c r="A925" s="124">
        <v>924</v>
      </c>
      <c r="B925" s="124" t="s">
        <v>982</v>
      </c>
      <c r="C925" s="124">
        <v>34</v>
      </c>
    </row>
    <row r="926" spans="1:3">
      <c r="A926" s="124">
        <v>925</v>
      </c>
      <c r="B926" s="124" t="s">
        <v>982</v>
      </c>
      <c r="C926" s="124">
        <v>35</v>
      </c>
    </row>
    <row r="927" spans="1:3">
      <c r="A927" s="124">
        <v>926</v>
      </c>
      <c r="B927" s="124" t="s">
        <v>982</v>
      </c>
      <c r="C927" s="124">
        <v>36</v>
      </c>
    </row>
    <row r="928" spans="1:3">
      <c r="A928" s="124">
        <v>927</v>
      </c>
      <c r="B928" s="124" t="s">
        <v>982</v>
      </c>
      <c r="C928" s="124">
        <v>37</v>
      </c>
    </row>
    <row r="929" spans="1:3">
      <c r="A929" s="124">
        <v>928</v>
      </c>
      <c r="B929" s="124" t="s">
        <v>982</v>
      </c>
      <c r="C929" s="124">
        <v>38</v>
      </c>
    </row>
    <row r="930" spans="1:3">
      <c r="A930" s="124">
        <v>929</v>
      </c>
      <c r="B930" s="124" t="s">
        <v>982</v>
      </c>
      <c r="C930" s="124">
        <v>39</v>
      </c>
    </row>
    <row r="931" spans="1:3">
      <c r="A931" s="124">
        <v>930</v>
      </c>
      <c r="B931" s="124" t="s">
        <v>982</v>
      </c>
      <c r="C931" s="124">
        <v>40</v>
      </c>
    </row>
    <row r="932" spans="1:3">
      <c r="A932" s="124">
        <v>931</v>
      </c>
      <c r="B932" s="124" t="s">
        <v>982</v>
      </c>
      <c r="C932" s="124">
        <v>41</v>
      </c>
    </row>
    <row r="933" spans="1:3">
      <c r="A933" s="124">
        <v>932</v>
      </c>
      <c r="B933" s="124" t="s">
        <v>982</v>
      </c>
      <c r="C933" s="124">
        <v>42</v>
      </c>
    </row>
    <row r="934" spans="1:3">
      <c r="A934" s="124">
        <v>933</v>
      </c>
      <c r="B934" s="124" t="s">
        <v>982</v>
      </c>
      <c r="C934" s="124">
        <v>43</v>
      </c>
    </row>
    <row r="935" spans="1:3">
      <c r="A935" s="124">
        <v>934</v>
      </c>
      <c r="B935" s="124" t="s">
        <v>982</v>
      </c>
      <c r="C935" s="124">
        <v>44</v>
      </c>
    </row>
    <row r="936" spans="1:3">
      <c r="A936" s="124">
        <v>935</v>
      </c>
      <c r="B936" s="124" t="s">
        <v>982</v>
      </c>
      <c r="C936" s="124">
        <v>45</v>
      </c>
    </row>
    <row r="937" spans="1:3">
      <c r="A937" s="124">
        <v>936</v>
      </c>
      <c r="B937" s="124" t="s">
        <v>982</v>
      </c>
      <c r="C937" s="124">
        <v>46</v>
      </c>
    </row>
    <row r="938" spans="1:3">
      <c r="A938" s="124">
        <v>937</v>
      </c>
      <c r="B938" s="124" t="s">
        <v>982</v>
      </c>
      <c r="C938" s="124">
        <v>47</v>
      </c>
    </row>
    <row r="939" spans="1:3">
      <c r="A939" s="124">
        <v>938</v>
      </c>
      <c r="B939" s="124" t="s">
        <v>982</v>
      </c>
      <c r="C939" s="124">
        <v>48</v>
      </c>
    </row>
    <row r="940" spans="1:3">
      <c r="A940" s="124">
        <v>939</v>
      </c>
      <c r="B940" s="124" t="s">
        <v>982</v>
      </c>
      <c r="C940" s="124">
        <v>49</v>
      </c>
    </row>
    <row r="941" spans="1:3">
      <c r="A941" s="124">
        <v>940</v>
      </c>
      <c r="B941" s="124" t="s">
        <v>982</v>
      </c>
      <c r="C941" s="124">
        <v>50</v>
      </c>
    </row>
    <row r="942" spans="1:3">
      <c r="A942" s="108">
        <v>941</v>
      </c>
      <c r="B942" s="108" t="s">
        <v>983</v>
      </c>
      <c r="C942" s="108">
        <v>1</v>
      </c>
    </row>
    <row r="943" spans="1:3">
      <c r="A943" s="108">
        <v>942</v>
      </c>
      <c r="B943" s="108" t="s">
        <v>983</v>
      </c>
      <c r="C943" s="108">
        <v>2</v>
      </c>
    </row>
    <row r="944" spans="1:3">
      <c r="A944" s="108">
        <v>943</v>
      </c>
      <c r="B944" s="108" t="s">
        <v>983</v>
      </c>
      <c r="C944" s="108">
        <v>3</v>
      </c>
    </row>
    <row r="945" spans="1:3">
      <c r="A945" s="108">
        <v>944</v>
      </c>
      <c r="B945" s="108" t="s">
        <v>983</v>
      </c>
      <c r="C945" s="108">
        <v>4</v>
      </c>
    </row>
    <row r="946" spans="1:3">
      <c r="A946" s="108">
        <v>945</v>
      </c>
      <c r="B946" s="108" t="s">
        <v>983</v>
      </c>
      <c r="C946" s="108">
        <v>5</v>
      </c>
    </row>
    <row r="947" spans="1:3">
      <c r="A947" s="108">
        <v>946</v>
      </c>
      <c r="B947" s="108" t="s">
        <v>983</v>
      </c>
      <c r="C947" s="108">
        <v>6</v>
      </c>
    </row>
    <row r="948" spans="1:3">
      <c r="A948" s="108">
        <v>947</v>
      </c>
      <c r="B948" s="108" t="s">
        <v>983</v>
      </c>
      <c r="C948" s="108">
        <v>7</v>
      </c>
    </row>
    <row r="949" spans="1:3">
      <c r="A949" s="108">
        <v>948</v>
      </c>
      <c r="B949" s="108" t="s">
        <v>983</v>
      </c>
      <c r="C949" s="108">
        <v>8</v>
      </c>
    </row>
    <row r="950" spans="1:3">
      <c r="A950" s="108">
        <v>949</v>
      </c>
      <c r="B950" s="108" t="s">
        <v>983</v>
      </c>
      <c r="C950" s="108">
        <v>9</v>
      </c>
    </row>
    <row r="951" spans="1:3">
      <c r="A951" s="108">
        <v>950</v>
      </c>
      <c r="B951" s="108" t="s">
        <v>983</v>
      </c>
      <c r="C951" s="108">
        <v>10</v>
      </c>
    </row>
    <row r="952" spans="1:3">
      <c r="A952" s="108">
        <v>951</v>
      </c>
      <c r="B952" s="108" t="s">
        <v>983</v>
      </c>
      <c r="C952" s="108">
        <v>11</v>
      </c>
    </row>
    <row r="953" spans="1:3">
      <c r="A953" s="108">
        <v>952</v>
      </c>
      <c r="B953" s="108" t="s">
        <v>983</v>
      </c>
      <c r="C953" s="108">
        <v>12</v>
      </c>
    </row>
    <row r="954" spans="1:3">
      <c r="A954" s="108">
        <v>953</v>
      </c>
      <c r="B954" s="108" t="s">
        <v>983</v>
      </c>
      <c r="C954" s="108">
        <v>13</v>
      </c>
    </row>
    <row r="955" spans="1:3">
      <c r="A955" s="108">
        <v>954</v>
      </c>
      <c r="B955" s="108" t="s">
        <v>983</v>
      </c>
      <c r="C955" s="108">
        <v>14</v>
      </c>
    </row>
    <row r="956" spans="1:3">
      <c r="A956" s="108">
        <v>955</v>
      </c>
      <c r="B956" s="108" t="s">
        <v>983</v>
      </c>
      <c r="C956" s="108">
        <v>15</v>
      </c>
    </row>
    <row r="957" spans="1:3">
      <c r="A957" s="108">
        <v>956</v>
      </c>
      <c r="B957" s="108" t="s">
        <v>983</v>
      </c>
      <c r="C957" s="108">
        <v>16</v>
      </c>
    </row>
    <row r="958" spans="1:3">
      <c r="A958" s="108">
        <v>957</v>
      </c>
      <c r="B958" s="108" t="s">
        <v>983</v>
      </c>
      <c r="C958" s="108">
        <v>17</v>
      </c>
    </row>
    <row r="959" spans="1:3">
      <c r="A959" s="108">
        <v>958</v>
      </c>
      <c r="B959" s="108" t="s">
        <v>983</v>
      </c>
      <c r="C959" s="108">
        <v>18</v>
      </c>
    </row>
    <row r="960" spans="1:3">
      <c r="A960" s="108">
        <v>959</v>
      </c>
      <c r="B960" s="108" t="s">
        <v>983</v>
      </c>
      <c r="C960" s="108">
        <v>19</v>
      </c>
    </row>
    <row r="961" spans="1:3">
      <c r="A961" s="108">
        <v>960</v>
      </c>
      <c r="B961" s="108" t="s">
        <v>983</v>
      </c>
      <c r="C961" s="108">
        <v>20</v>
      </c>
    </row>
    <row r="962" spans="1:3">
      <c r="A962" s="108">
        <v>961</v>
      </c>
      <c r="B962" s="108" t="s">
        <v>983</v>
      </c>
      <c r="C962" s="108">
        <v>21</v>
      </c>
    </row>
    <row r="963" spans="1:3">
      <c r="A963" s="108">
        <v>962</v>
      </c>
      <c r="B963" s="108" t="s">
        <v>983</v>
      </c>
      <c r="C963" s="108">
        <v>22</v>
      </c>
    </row>
    <row r="964" spans="1:3">
      <c r="A964" s="108">
        <v>963</v>
      </c>
      <c r="B964" s="108" t="s">
        <v>983</v>
      </c>
      <c r="C964" s="108">
        <v>23</v>
      </c>
    </row>
    <row r="965" spans="1:3">
      <c r="A965" s="108">
        <v>964</v>
      </c>
      <c r="B965" s="108" t="s">
        <v>983</v>
      </c>
      <c r="C965" s="108">
        <v>24</v>
      </c>
    </row>
    <row r="966" spans="1:3">
      <c r="A966" s="108">
        <v>965</v>
      </c>
      <c r="B966" s="108" t="s">
        <v>983</v>
      </c>
      <c r="C966" s="108">
        <v>25</v>
      </c>
    </row>
    <row r="967" spans="1:3">
      <c r="A967" s="124">
        <v>966</v>
      </c>
      <c r="B967" s="124" t="s">
        <v>983</v>
      </c>
      <c r="C967" s="124">
        <v>26</v>
      </c>
    </row>
    <row r="968" spans="1:3">
      <c r="A968" s="124">
        <v>967</v>
      </c>
      <c r="B968" s="124" t="s">
        <v>983</v>
      </c>
      <c r="C968" s="124">
        <v>27</v>
      </c>
    </row>
    <row r="969" spans="1:3">
      <c r="A969" s="124">
        <v>968</v>
      </c>
      <c r="B969" s="124" t="s">
        <v>983</v>
      </c>
      <c r="C969" s="124">
        <v>28</v>
      </c>
    </row>
    <row r="970" spans="1:3">
      <c r="A970" s="124">
        <v>969</v>
      </c>
      <c r="B970" s="124" t="s">
        <v>983</v>
      </c>
      <c r="C970" s="124">
        <v>29</v>
      </c>
    </row>
    <row r="971" spans="1:3">
      <c r="A971" s="124">
        <v>970</v>
      </c>
      <c r="B971" s="124" t="s">
        <v>983</v>
      </c>
      <c r="C971" s="124">
        <v>30</v>
      </c>
    </row>
    <row r="972" spans="1:3">
      <c r="A972" s="124">
        <v>971</v>
      </c>
      <c r="B972" s="124" t="s">
        <v>983</v>
      </c>
      <c r="C972" s="124">
        <v>31</v>
      </c>
    </row>
    <row r="973" spans="1:3">
      <c r="A973" s="124">
        <v>972</v>
      </c>
      <c r="B973" s="124" t="s">
        <v>983</v>
      </c>
      <c r="C973" s="124">
        <v>32</v>
      </c>
    </row>
    <row r="974" spans="1:3">
      <c r="A974" s="124">
        <v>973</v>
      </c>
      <c r="B974" s="124" t="s">
        <v>983</v>
      </c>
      <c r="C974" s="124">
        <v>33</v>
      </c>
    </row>
    <row r="975" spans="1:3">
      <c r="A975" s="124">
        <v>974</v>
      </c>
      <c r="B975" s="124" t="s">
        <v>983</v>
      </c>
      <c r="C975" s="124">
        <v>34</v>
      </c>
    </row>
    <row r="976" spans="1:3">
      <c r="A976" s="124">
        <v>975</v>
      </c>
      <c r="B976" s="124" t="s">
        <v>983</v>
      </c>
      <c r="C976" s="124">
        <v>35</v>
      </c>
    </row>
    <row r="977" spans="1:3">
      <c r="A977" s="124">
        <v>976</v>
      </c>
      <c r="B977" s="124" t="s">
        <v>983</v>
      </c>
      <c r="C977" s="124">
        <v>36</v>
      </c>
    </row>
    <row r="978" spans="1:3">
      <c r="A978" s="124">
        <v>977</v>
      </c>
      <c r="B978" s="124" t="s">
        <v>983</v>
      </c>
      <c r="C978" s="124">
        <v>37</v>
      </c>
    </row>
    <row r="979" spans="1:3">
      <c r="A979" s="124">
        <v>978</v>
      </c>
      <c r="B979" s="124" t="s">
        <v>983</v>
      </c>
      <c r="C979" s="124">
        <v>38</v>
      </c>
    </row>
    <row r="980" spans="1:3">
      <c r="A980" s="124">
        <v>979</v>
      </c>
      <c r="B980" s="124" t="s">
        <v>983</v>
      </c>
      <c r="C980" s="124">
        <v>39</v>
      </c>
    </row>
    <row r="981" spans="1:3">
      <c r="A981" s="124">
        <v>980</v>
      </c>
      <c r="B981" s="124" t="s">
        <v>983</v>
      </c>
      <c r="C981" s="124">
        <v>40</v>
      </c>
    </row>
    <row r="982" spans="1:3">
      <c r="A982" s="124">
        <v>981</v>
      </c>
      <c r="B982" s="124" t="s">
        <v>983</v>
      </c>
      <c r="C982" s="124">
        <v>41</v>
      </c>
    </row>
    <row r="983" spans="1:3">
      <c r="A983" s="124">
        <v>982</v>
      </c>
      <c r="B983" s="124" t="s">
        <v>983</v>
      </c>
      <c r="C983" s="124">
        <v>42</v>
      </c>
    </row>
    <row r="984" spans="1:3">
      <c r="A984" s="124">
        <v>983</v>
      </c>
      <c r="B984" s="124" t="s">
        <v>983</v>
      </c>
      <c r="C984" s="124">
        <v>43</v>
      </c>
    </row>
    <row r="985" spans="1:3">
      <c r="A985" s="124">
        <v>984</v>
      </c>
      <c r="B985" s="124" t="s">
        <v>983</v>
      </c>
      <c r="C985" s="124">
        <v>44</v>
      </c>
    </row>
    <row r="986" spans="1:3">
      <c r="A986" s="124">
        <v>985</v>
      </c>
      <c r="B986" s="124" t="s">
        <v>983</v>
      </c>
      <c r="C986" s="124">
        <v>45</v>
      </c>
    </row>
    <row r="987" spans="1:3">
      <c r="A987" s="124">
        <v>986</v>
      </c>
      <c r="B987" s="124" t="s">
        <v>983</v>
      </c>
      <c r="C987" s="124">
        <v>46</v>
      </c>
    </row>
    <row r="988" spans="1:3">
      <c r="A988" s="124">
        <v>987</v>
      </c>
      <c r="B988" s="124" t="s">
        <v>983</v>
      </c>
      <c r="C988" s="124">
        <v>47</v>
      </c>
    </row>
    <row r="989" spans="1:3">
      <c r="A989" s="124">
        <v>988</v>
      </c>
      <c r="B989" s="124" t="s">
        <v>983</v>
      </c>
      <c r="C989" s="124">
        <v>48</v>
      </c>
    </row>
    <row r="990" spans="1:3">
      <c r="A990" s="124">
        <v>989</v>
      </c>
      <c r="B990" s="124" t="s">
        <v>983</v>
      </c>
      <c r="C990" s="124">
        <v>49</v>
      </c>
    </row>
    <row r="991" spans="1:3">
      <c r="A991" s="124">
        <v>990</v>
      </c>
      <c r="B991" s="124" t="s">
        <v>983</v>
      </c>
      <c r="C991" s="124">
        <v>50</v>
      </c>
    </row>
    <row r="992" spans="1:3">
      <c r="A992" s="108">
        <v>991</v>
      </c>
      <c r="B992" s="108" t="s">
        <v>984</v>
      </c>
      <c r="C992" s="108">
        <v>1</v>
      </c>
    </row>
    <row r="993" spans="1:3">
      <c r="A993" s="108">
        <v>992</v>
      </c>
      <c r="B993" s="108" t="s">
        <v>984</v>
      </c>
      <c r="C993" s="108">
        <v>2</v>
      </c>
    </row>
    <row r="994" spans="1:3">
      <c r="A994" s="108">
        <v>993</v>
      </c>
      <c r="B994" s="108" t="s">
        <v>984</v>
      </c>
      <c r="C994" s="108">
        <v>3</v>
      </c>
    </row>
    <row r="995" spans="1:3">
      <c r="A995" s="108">
        <v>994</v>
      </c>
      <c r="B995" s="108" t="s">
        <v>984</v>
      </c>
      <c r="C995" s="108">
        <v>4</v>
      </c>
    </row>
    <row r="996" spans="1:3">
      <c r="A996" s="108">
        <v>995</v>
      </c>
      <c r="B996" s="108" t="s">
        <v>984</v>
      </c>
      <c r="C996" s="108">
        <v>5</v>
      </c>
    </row>
    <row r="997" spans="1:3">
      <c r="A997" s="108">
        <v>996</v>
      </c>
      <c r="B997" s="108" t="s">
        <v>984</v>
      </c>
      <c r="C997" s="108">
        <v>6</v>
      </c>
    </row>
    <row r="998" spans="1:3">
      <c r="A998" s="108">
        <v>997</v>
      </c>
      <c r="B998" s="108" t="s">
        <v>984</v>
      </c>
      <c r="C998" s="108">
        <v>7</v>
      </c>
    </row>
    <row r="999" spans="1:3">
      <c r="A999" s="108">
        <v>998</v>
      </c>
      <c r="B999" s="108" t="s">
        <v>984</v>
      </c>
      <c r="C999" s="108">
        <v>8</v>
      </c>
    </row>
    <row r="1000" spans="1:3">
      <c r="A1000" s="108">
        <v>999</v>
      </c>
      <c r="B1000" s="108" t="s">
        <v>984</v>
      </c>
      <c r="C1000" s="108">
        <v>9</v>
      </c>
    </row>
    <row r="1001" spans="1:3">
      <c r="A1001" s="108">
        <v>1000</v>
      </c>
      <c r="B1001" s="108" t="s">
        <v>984</v>
      </c>
      <c r="C1001" s="108">
        <v>10</v>
      </c>
    </row>
    <row r="1002" spans="1:3">
      <c r="A1002" s="108">
        <v>1001</v>
      </c>
      <c r="B1002" s="108" t="s">
        <v>984</v>
      </c>
      <c r="C1002" s="108">
        <v>11</v>
      </c>
    </row>
    <row r="1003" spans="1:3">
      <c r="A1003" s="108">
        <v>1002</v>
      </c>
      <c r="B1003" s="108" t="s">
        <v>984</v>
      </c>
      <c r="C1003" s="108">
        <v>12</v>
      </c>
    </row>
    <row r="1004" spans="1:3">
      <c r="A1004" s="108">
        <v>1003</v>
      </c>
      <c r="B1004" s="108" t="s">
        <v>984</v>
      </c>
      <c r="C1004" s="108">
        <v>13</v>
      </c>
    </row>
    <row r="1005" spans="1:3">
      <c r="A1005" s="108">
        <v>1004</v>
      </c>
      <c r="B1005" s="108" t="s">
        <v>984</v>
      </c>
      <c r="C1005" s="108">
        <v>14</v>
      </c>
    </row>
    <row r="1006" spans="1:3">
      <c r="A1006" s="108">
        <v>1005</v>
      </c>
      <c r="B1006" s="108" t="s">
        <v>984</v>
      </c>
      <c r="C1006" s="108">
        <v>15</v>
      </c>
    </row>
    <row r="1007" spans="1:3">
      <c r="A1007" s="108">
        <v>1006</v>
      </c>
      <c r="B1007" s="108" t="s">
        <v>984</v>
      </c>
      <c r="C1007" s="108">
        <v>16</v>
      </c>
    </row>
    <row r="1008" spans="1:3">
      <c r="A1008" s="108">
        <v>1007</v>
      </c>
      <c r="B1008" s="108" t="s">
        <v>984</v>
      </c>
      <c r="C1008" s="108">
        <v>17</v>
      </c>
    </row>
    <row r="1009" spans="1:3">
      <c r="A1009" s="108">
        <v>1008</v>
      </c>
      <c r="B1009" s="108" t="s">
        <v>984</v>
      </c>
      <c r="C1009" s="108">
        <v>18</v>
      </c>
    </row>
    <row r="1010" spans="1:3">
      <c r="A1010" s="108">
        <v>1009</v>
      </c>
      <c r="B1010" s="108" t="s">
        <v>984</v>
      </c>
      <c r="C1010" s="108">
        <v>19</v>
      </c>
    </row>
    <row r="1011" spans="1:3">
      <c r="A1011" s="108">
        <v>1010</v>
      </c>
      <c r="B1011" s="108" t="s">
        <v>984</v>
      </c>
      <c r="C1011" s="108">
        <v>20</v>
      </c>
    </row>
    <row r="1012" spans="1:3">
      <c r="A1012" s="108">
        <v>1011</v>
      </c>
      <c r="B1012" s="108" t="s">
        <v>984</v>
      </c>
      <c r="C1012" s="108">
        <v>21</v>
      </c>
    </row>
    <row r="1013" spans="1:3">
      <c r="A1013" s="108">
        <v>1012</v>
      </c>
      <c r="B1013" s="108" t="s">
        <v>984</v>
      </c>
      <c r="C1013" s="108">
        <v>22</v>
      </c>
    </row>
    <row r="1014" spans="1:3">
      <c r="A1014" s="108">
        <v>1013</v>
      </c>
      <c r="B1014" s="108" t="s">
        <v>984</v>
      </c>
      <c r="C1014" s="108">
        <v>23</v>
      </c>
    </row>
    <row r="1015" spans="1:3">
      <c r="A1015" s="108">
        <v>1014</v>
      </c>
      <c r="B1015" s="108" t="s">
        <v>984</v>
      </c>
      <c r="C1015" s="108">
        <v>24</v>
      </c>
    </row>
    <row r="1016" spans="1:3">
      <c r="A1016" s="108">
        <v>1015</v>
      </c>
      <c r="B1016" s="108" t="s">
        <v>984</v>
      </c>
      <c r="C1016" s="108">
        <v>25</v>
      </c>
    </row>
    <row r="1017" spans="1:3">
      <c r="A1017" s="124">
        <v>1016</v>
      </c>
      <c r="B1017" s="124" t="s">
        <v>984</v>
      </c>
      <c r="C1017" s="124">
        <v>26</v>
      </c>
    </row>
    <row r="1018" spans="1:3">
      <c r="A1018" s="124">
        <v>1017</v>
      </c>
      <c r="B1018" s="124" t="s">
        <v>984</v>
      </c>
      <c r="C1018" s="124">
        <v>27</v>
      </c>
    </row>
    <row r="1019" spans="1:3">
      <c r="A1019" s="124">
        <v>1018</v>
      </c>
      <c r="B1019" s="124" t="s">
        <v>984</v>
      </c>
      <c r="C1019" s="124">
        <v>28</v>
      </c>
    </row>
    <row r="1020" spans="1:3">
      <c r="A1020" s="124">
        <v>1019</v>
      </c>
      <c r="B1020" s="124" t="s">
        <v>984</v>
      </c>
      <c r="C1020" s="124">
        <v>29</v>
      </c>
    </row>
    <row r="1021" spans="1:3">
      <c r="A1021" s="124">
        <v>1020</v>
      </c>
      <c r="B1021" s="124" t="s">
        <v>984</v>
      </c>
      <c r="C1021" s="124">
        <v>30</v>
      </c>
    </row>
    <row r="1022" spans="1:3">
      <c r="A1022" s="124">
        <v>1021</v>
      </c>
      <c r="B1022" s="124" t="s">
        <v>984</v>
      </c>
      <c r="C1022" s="124">
        <v>31</v>
      </c>
    </row>
    <row r="1023" spans="1:3">
      <c r="A1023" s="124">
        <v>1022</v>
      </c>
      <c r="B1023" s="124" t="s">
        <v>984</v>
      </c>
      <c r="C1023" s="124">
        <v>32</v>
      </c>
    </row>
    <row r="1024" spans="1:3">
      <c r="A1024" s="124">
        <v>1023</v>
      </c>
      <c r="B1024" s="124" t="s">
        <v>984</v>
      </c>
      <c r="C1024" s="124">
        <v>33</v>
      </c>
    </row>
    <row r="1025" spans="1:3">
      <c r="A1025" s="124">
        <v>1024</v>
      </c>
      <c r="B1025" s="124" t="s">
        <v>984</v>
      </c>
      <c r="C1025" s="124">
        <v>34</v>
      </c>
    </row>
    <row r="1026" spans="1:3">
      <c r="A1026" s="124">
        <v>1025</v>
      </c>
      <c r="B1026" s="124" t="s">
        <v>984</v>
      </c>
      <c r="C1026" s="124">
        <v>35</v>
      </c>
    </row>
    <row r="1027" spans="1:3">
      <c r="A1027" s="124">
        <v>1026</v>
      </c>
      <c r="B1027" s="124" t="s">
        <v>984</v>
      </c>
      <c r="C1027" s="124">
        <v>36</v>
      </c>
    </row>
    <row r="1028" spans="1:3">
      <c r="A1028" s="124">
        <v>1027</v>
      </c>
      <c r="B1028" s="124" t="s">
        <v>984</v>
      </c>
      <c r="C1028" s="124">
        <v>37</v>
      </c>
    </row>
    <row r="1029" spans="1:3">
      <c r="A1029" s="124">
        <v>1028</v>
      </c>
      <c r="B1029" s="124" t="s">
        <v>984</v>
      </c>
      <c r="C1029" s="124">
        <v>38</v>
      </c>
    </row>
    <row r="1030" spans="1:3">
      <c r="A1030" s="124">
        <v>1029</v>
      </c>
      <c r="B1030" s="124" t="s">
        <v>984</v>
      </c>
      <c r="C1030" s="124">
        <v>39</v>
      </c>
    </row>
    <row r="1031" spans="1:3">
      <c r="A1031" s="124">
        <v>1030</v>
      </c>
      <c r="B1031" s="124" t="s">
        <v>984</v>
      </c>
      <c r="C1031" s="124">
        <v>40</v>
      </c>
    </row>
    <row r="1032" spans="1:3">
      <c r="A1032" s="124">
        <v>1031</v>
      </c>
      <c r="B1032" s="124" t="s">
        <v>984</v>
      </c>
      <c r="C1032" s="124">
        <v>41</v>
      </c>
    </row>
    <row r="1033" spans="1:3">
      <c r="A1033" s="124">
        <v>1032</v>
      </c>
      <c r="B1033" s="124" t="s">
        <v>984</v>
      </c>
      <c r="C1033" s="124">
        <v>42</v>
      </c>
    </row>
    <row r="1034" spans="1:3">
      <c r="A1034" s="124">
        <v>1033</v>
      </c>
      <c r="B1034" s="124" t="s">
        <v>984</v>
      </c>
      <c r="C1034" s="124">
        <v>43</v>
      </c>
    </row>
    <row r="1035" spans="1:3">
      <c r="A1035" s="124">
        <v>1034</v>
      </c>
      <c r="B1035" s="124" t="s">
        <v>984</v>
      </c>
      <c r="C1035" s="124">
        <v>44</v>
      </c>
    </row>
    <row r="1036" spans="1:3">
      <c r="A1036" s="124">
        <v>1035</v>
      </c>
      <c r="B1036" s="124" t="s">
        <v>984</v>
      </c>
      <c r="C1036" s="124">
        <v>45</v>
      </c>
    </row>
    <row r="1037" spans="1:3">
      <c r="A1037" s="124">
        <v>1036</v>
      </c>
      <c r="B1037" s="124" t="s">
        <v>984</v>
      </c>
      <c r="C1037" s="124">
        <v>46</v>
      </c>
    </row>
    <row r="1038" spans="1:3">
      <c r="A1038" s="124">
        <v>1037</v>
      </c>
      <c r="B1038" s="124" t="s">
        <v>984</v>
      </c>
      <c r="C1038" s="124">
        <v>47</v>
      </c>
    </row>
    <row r="1039" spans="1:3">
      <c r="A1039" s="124">
        <v>1038</v>
      </c>
      <c r="B1039" s="124" t="s">
        <v>984</v>
      </c>
      <c r="C1039" s="124">
        <v>48</v>
      </c>
    </row>
    <row r="1040" spans="1:3">
      <c r="A1040" s="124">
        <v>1039</v>
      </c>
      <c r="B1040" s="124" t="s">
        <v>984</v>
      </c>
      <c r="C1040" s="124">
        <v>49</v>
      </c>
    </row>
    <row r="1041" spans="1:3">
      <c r="A1041" s="124">
        <v>1040</v>
      </c>
      <c r="B1041" s="124" t="s">
        <v>984</v>
      </c>
      <c r="C1041" s="124">
        <v>50</v>
      </c>
    </row>
    <row r="1042" spans="1:3">
      <c r="A1042" s="108">
        <v>1041</v>
      </c>
      <c r="B1042" s="108" t="s">
        <v>986</v>
      </c>
      <c r="C1042" s="108">
        <v>1</v>
      </c>
    </row>
    <row r="1043" spans="1:3">
      <c r="A1043" s="108">
        <v>1042</v>
      </c>
      <c r="B1043" s="108" t="s">
        <v>986</v>
      </c>
      <c r="C1043" s="108">
        <v>2</v>
      </c>
    </row>
    <row r="1044" spans="1:3">
      <c r="A1044" s="108">
        <v>1043</v>
      </c>
      <c r="B1044" s="108" t="s">
        <v>986</v>
      </c>
      <c r="C1044" s="108">
        <v>3</v>
      </c>
    </row>
    <row r="1045" spans="1:3">
      <c r="A1045" s="108">
        <v>1044</v>
      </c>
      <c r="B1045" s="108" t="s">
        <v>986</v>
      </c>
      <c r="C1045" s="108">
        <v>4</v>
      </c>
    </row>
    <row r="1046" spans="1:3">
      <c r="A1046" s="108">
        <v>1045</v>
      </c>
      <c r="B1046" s="108" t="s">
        <v>986</v>
      </c>
      <c r="C1046" s="108">
        <v>5</v>
      </c>
    </row>
    <row r="1047" spans="1:3">
      <c r="A1047" s="108">
        <v>1046</v>
      </c>
      <c r="B1047" s="108" t="s">
        <v>986</v>
      </c>
      <c r="C1047" s="108">
        <v>6</v>
      </c>
    </row>
    <row r="1048" spans="1:3">
      <c r="A1048" s="108">
        <v>1047</v>
      </c>
      <c r="B1048" s="108" t="s">
        <v>986</v>
      </c>
      <c r="C1048" s="108">
        <v>7</v>
      </c>
    </row>
    <row r="1049" spans="1:3">
      <c r="A1049" s="108">
        <v>1048</v>
      </c>
      <c r="B1049" s="108" t="s">
        <v>986</v>
      </c>
      <c r="C1049" s="108">
        <v>8</v>
      </c>
    </row>
    <row r="1050" spans="1:3">
      <c r="A1050" s="108">
        <v>1049</v>
      </c>
      <c r="B1050" s="108" t="s">
        <v>986</v>
      </c>
      <c r="C1050" s="108">
        <v>9</v>
      </c>
    </row>
    <row r="1051" spans="1:3">
      <c r="A1051" s="108">
        <v>1050</v>
      </c>
      <c r="B1051" s="108" t="s">
        <v>986</v>
      </c>
      <c r="C1051" s="108">
        <v>10</v>
      </c>
    </row>
    <row r="1052" spans="1:3">
      <c r="A1052" s="108">
        <v>1051</v>
      </c>
      <c r="B1052" s="108" t="s">
        <v>986</v>
      </c>
      <c r="C1052" s="108">
        <v>11</v>
      </c>
    </row>
    <row r="1053" spans="1:3">
      <c r="A1053" s="108">
        <v>1052</v>
      </c>
      <c r="B1053" s="108" t="s">
        <v>986</v>
      </c>
      <c r="C1053" s="108">
        <v>12</v>
      </c>
    </row>
    <row r="1054" spans="1:3">
      <c r="A1054" s="108">
        <v>1053</v>
      </c>
      <c r="B1054" s="108" t="s">
        <v>986</v>
      </c>
      <c r="C1054" s="108">
        <v>13</v>
      </c>
    </row>
    <row r="1055" spans="1:3">
      <c r="A1055" s="108">
        <v>1054</v>
      </c>
      <c r="B1055" s="108" t="s">
        <v>986</v>
      </c>
      <c r="C1055" s="108">
        <v>14</v>
      </c>
    </row>
    <row r="1056" spans="1:3">
      <c r="A1056" s="108">
        <v>1055</v>
      </c>
      <c r="B1056" s="108" t="s">
        <v>986</v>
      </c>
      <c r="C1056" s="108">
        <v>15</v>
      </c>
    </row>
    <row r="1057" spans="1:3">
      <c r="A1057" s="108">
        <v>1056</v>
      </c>
      <c r="B1057" s="108" t="s">
        <v>986</v>
      </c>
      <c r="C1057" s="108">
        <v>16</v>
      </c>
    </row>
    <row r="1058" spans="1:3">
      <c r="A1058" s="108">
        <v>1057</v>
      </c>
      <c r="B1058" s="108" t="s">
        <v>986</v>
      </c>
      <c r="C1058" s="108">
        <v>17</v>
      </c>
    </row>
    <row r="1059" spans="1:3">
      <c r="A1059" s="108">
        <v>1058</v>
      </c>
      <c r="B1059" s="108" t="s">
        <v>986</v>
      </c>
      <c r="C1059" s="108">
        <v>18</v>
      </c>
    </row>
    <row r="1060" spans="1:3">
      <c r="A1060" s="108">
        <v>1059</v>
      </c>
      <c r="B1060" s="108" t="s">
        <v>986</v>
      </c>
      <c r="C1060" s="108">
        <v>19</v>
      </c>
    </row>
    <row r="1061" spans="1:3">
      <c r="A1061" s="108">
        <v>1060</v>
      </c>
      <c r="B1061" s="108" t="s">
        <v>986</v>
      </c>
      <c r="C1061" s="108">
        <v>20</v>
      </c>
    </row>
    <row r="1062" spans="1:3">
      <c r="A1062" s="108">
        <v>1061</v>
      </c>
      <c r="B1062" s="108" t="s">
        <v>986</v>
      </c>
      <c r="C1062" s="108">
        <v>21</v>
      </c>
    </row>
    <row r="1063" spans="1:3">
      <c r="A1063" s="108">
        <v>1062</v>
      </c>
      <c r="B1063" s="108" t="s">
        <v>986</v>
      </c>
      <c r="C1063" s="108">
        <v>22</v>
      </c>
    </row>
    <row r="1064" spans="1:3">
      <c r="A1064" s="108">
        <v>1063</v>
      </c>
      <c r="B1064" s="108" t="s">
        <v>986</v>
      </c>
      <c r="C1064" s="108">
        <v>23</v>
      </c>
    </row>
    <row r="1065" spans="1:3">
      <c r="A1065" s="108">
        <v>1064</v>
      </c>
      <c r="B1065" s="108" t="s">
        <v>986</v>
      </c>
      <c r="C1065" s="108">
        <v>24</v>
      </c>
    </row>
    <row r="1066" spans="1:3">
      <c r="A1066" s="108">
        <v>1065</v>
      </c>
      <c r="B1066" s="108" t="s">
        <v>986</v>
      </c>
      <c r="C1066" s="108">
        <v>25</v>
      </c>
    </row>
    <row r="1067" spans="1:3">
      <c r="A1067" s="124">
        <v>1066</v>
      </c>
      <c r="B1067" s="124" t="s">
        <v>986</v>
      </c>
      <c r="C1067" s="124">
        <v>26</v>
      </c>
    </row>
    <row r="1068" spans="1:3">
      <c r="A1068" s="124">
        <v>1067</v>
      </c>
      <c r="B1068" s="124" t="s">
        <v>986</v>
      </c>
      <c r="C1068" s="124">
        <v>27</v>
      </c>
    </row>
    <row r="1069" spans="1:3">
      <c r="A1069" s="124">
        <v>1068</v>
      </c>
      <c r="B1069" s="124" t="s">
        <v>986</v>
      </c>
      <c r="C1069" s="124">
        <v>28</v>
      </c>
    </row>
    <row r="1070" spans="1:3">
      <c r="A1070" s="124">
        <v>1069</v>
      </c>
      <c r="B1070" s="124" t="s">
        <v>986</v>
      </c>
      <c r="C1070" s="124">
        <v>29</v>
      </c>
    </row>
    <row r="1071" spans="1:3">
      <c r="A1071" s="124">
        <v>1070</v>
      </c>
      <c r="B1071" s="124" t="s">
        <v>986</v>
      </c>
      <c r="C1071" s="124">
        <v>30</v>
      </c>
    </row>
    <row r="1072" spans="1:3">
      <c r="A1072" s="124">
        <v>1071</v>
      </c>
      <c r="B1072" s="124" t="s">
        <v>986</v>
      </c>
      <c r="C1072" s="124">
        <v>31</v>
      </c>
    </row>
    <row r="1073" spans="1:3">
      <c r="A1073" s="124">
        <v>1072</v>
      </c>
      <c r="B1073" s="124" t="s">
        <v>986</v>
      </c>
      <c r="C1073" s="124">
        <v>32</v>
      </c>
    </row>
    <row r="1074" spans="1:3">
      <c r="A1074" s="124">
        <v>1073</v>
      </c>
      <c r="B1074" s="124" t="s">
        <v>986</v>
      </c>
      <c r="C1074" s="124">
        <v>33</v>
      </c>
    </row>
    <row r="1075" spans="1:3">
      <c r="A1075" s="124">
        <v>1074</v>
      </c>
      <c r="B1075" s="124" t="s">
        <v>986</v>
      </c>
      <c r="C1075" s="124">
        <v>34</v>
      </c>
    </row>
    <row r="1076" spans="1:3">
      <c r="A1076" s="124">
        <v>1075</v>
      </c>
      <c r="B1076" s="124" t="s">
        <v>986</v>
      </c>
      <c r="C1076" s="124">
        <v>35</v>
      </c>
    </row>
    <row r="1077" spans="1:3">
      <c r="A1077" s="124">
        <v>1076</v>
      </c>
      <c r="B1077" s="124" t="s">
        <v>986</v>
      </c>
      <c r="C1077" s="124">
        <v>36</v>
      </c>
    </row>
    <row r="1078" spans="1:3">
      <c r="A1078" s="124">
        <v>1077</v>
      </c>
      <c r="B1078" s="124" t="s">
        <v>986</v>
      </c>
      <c r="C1078" s="124">
        <v>37</v>
      </c>
    </row>
    <row r="1079" spans="1:3">
      <c r="A1079" s="124">
        <v>1078</v>
      </c>
      <c r="B1079" s="124" t="s">
        <v>986</v>
      </c>
      <c r="C1079" s="124">
        <v>38</v>
      </c>
    </row>
    <row r="1080" spans="1:3">
      <c r="A1080" s="124">
        <v>1079</v>
      </c>
      <c r="B1080" s="124" t="s">
        <v>986</v>
      </c>
      <c r="C1080" s="124">
        <v>39</v>
      </c>
    </row>
    <row r="1081" spans="1:3">
      <c r="A1081" s="124">
        <v>1080</v>
      </c>
      <c r="B1081" s="124" t="s">
        <v>986</v>
      </c>
      <c r="C1081" s="124">
        <v>40</v>
      </c>
    </row>
    <row r="1082" spans="1:3">
      <c r="A1082" s="124">
        <v>1081</v>
      </c>
      <c r="B1082" s="124" t="s">
        <v>986</v>
      </c>
      <c r="C1082" s="124">
        <v>41</v>
      </c>
    </row>
    <row r="1083" spans="1:3">
      <c r="A1083" s="124">
        <v>1082</v>
      </c>
      <c r="B1083" s="124" t="s">
        <v>986</v>
      </c>
      <c r="C1083" s="124">
        <v>42</v>
      </c>
    </row>
    <row r="1084" spans="1:3">
      <c r="A1084" s="124">
        <v>1083</v>
      </c>
      <c r="B1084" s="124" t="s">
        <v>986</v>
      </c>
      <c r="C1084" s="124">
        <v>43</v>
      </c>
    </row>
    <row r="1085" spans="1:3">
      <c r="A1085" s="124">
        <v>1084</v>
      </c>
      <c r="B1085" s="124" t="s">
        <v>986</v>
      </c>
      <c r="C1085" s="124">
        <v>44</v>
      </c>
    </row>
    <row r="1086" spans="1:3">
      <c r="A1086" s="124">
        <v>1085</v>
      </c>
      <c r="B1086" s="124" t="s">
        <v>986</v>
      </c>
      <c r="C1086" s="124">
        <v>45</v>
      </c>
    </row>
    <row r="1087" spans="1:3">
      <c r="A1087" s="124">
        <v>1086</v>
      </c>
      <c r="B1087" s="124" t="s">
        <v>986</v>
      </c>
      <c r="C1087" s="124">
        <v>46</v>
      </c>
    </row>
    <row r="1088" spans="1:3">
      <c r="A1088" s="124">
        <v>1087</v>
      </c>
      <c r="B1088" s="124" t="s">
        <v>986</v>
      </c>
      <c r="C1088" s="124">
        <v>47</v>
      </c>
    </row>
    <row r="1089" spans="1:3">
      <c r="A1089" s="124">
        <v>1088</v>
      </c>
      <c r="B1089" s="124" t="s">
        <v>986</v>
      </c>
      <c r="C1089" s="124">
        <v>48</v>
      </c>
    </row>
    <row r="1090" spans="1:3">
      <c r="A1090" s="124">
        <v>1089</v>
      </c>
      <c r="B1090" s="124" t="s">
        <v>986</v>
      </c>
      <c r="C1090" s="124">
        <v>49</v>
      </c>
    </row>
    <row r="1091" spans="1:3">
      <c r="A1091" s="124">
        <v>1090</v>
      </c>
      <c r="B1091" s="124" t="s">
        <v>986</v>
      </c>
      <c r="C1091" s="124">
        <v>50</v>
      </c>
    </row>
    <row r="1092" spans="1:3">
      <c r="A1092" s="108">
        <v>1091</v>
      </c>
      <c r="B1092" s="108" t="s">
        <v>990</v>
      </c>
      <c r="C1092" s="108">
        <v>1</v>
      </c>
    </row>
    <row r="1093" spans="1:3">
      <c r="A1093" s="108">
        <v>1092</v>
      </c>
      <c r="B1093" s="108" t="s">
        <v>990</v>
      </c>
      <c r="C1093" s="108">
        <v>2</v>
      </c>
    </row>
    <row r="1094" spans="1:3">
      <c r="A1094" s="108">
        <v>1093</v>
      </c>
      <c r="B1094" s="108" t="s">
        <v>990</v>
      </c>
      <c r="C1094" s="108">
        <v>3</v>
      </c>
    </row>
    <row r="1095" spans="1:3">
      <c r="A1095" s="108">
        <v>1094</v>
      </c>
      <c r="B1095" s="108" t="s">
        <v>990</v>
      </c>
      <c r="C1095" s="108">
        <v>4</v>
      </c>
    </row>
    <row r="1096" spans="1:3">
      <c r="A1096" s="108">
        <v>1095</v>
      </c>
      <c r="B1096" s="108" t="s">
        <v>990</v>
      </c>
      <c r="C1096" s="108">
        <v>5</v>
      </c>
    </row>
    <row r="1097" spans="1:3">
      <c r="A1097" s="108">
        <v>1096</v>
      </c>
      <c r="B1097" s="108" t="s">
        <v>990</v>
      </c>
      <c r="C1097" s="108">
        <v>6</v>
      </c>
    </row>
    <row r="1098" spans="1:3">
      <c r="A1098" s="108">
        <v>1097</v>
      </c>
      <c r="B1098" s="108" t="s">
        <v>990</v>
      </c>
      <c r="C1098" s="108">
        <v>7</v>
      </c>
    </row>
    <row r="1099" spans="1:3">
      <c r="A1099" s="108">
        <v>1098</v>
      </c>
      <c r="B1099" s="108" t="s">
        <v>990</v>
      </c>
      <c r="C1099" s="108">
        <v>8</v>
      </c>
    </row>
    <row r="1100" spans="1:3">
      <c r="A1100" s="108">
        <v>1099</v>
      </c>
      <c r="B1100" s="108" t="s">
        <v>990</v>
      </c>
      <c r="C1100" s="108">
        <v>9</v>
      </c>
    </row>
    <row r="1101" spans="1:3">
      <c r="A1101" s="108">
        <v>1100</v>
      </c>
      <c r="B1101" s="108" t="s">
        <v>990</v>
      </c>
      <c r="C1101" s="108">
        <v>10</v>
      </c>
    </row>
    <row r="1102" spans="1:3">
      <c r="A1102" s="108">
        <v>1101</v>
      </c>
      <c r="B1102" s="108" t="s">
        <v>990</v>
      </c>
      <c r="C1102" s="108">
        <v>11</v>
      </c>
    </row>
    <row r="1103" spans="1:3">
      <c r="A1103" s="108">
        <v>1102</v>
      </c>
      <c r="B1103" s="108" t="s">
        <v>990</v>
      </c>
      <c r="C1103" s="108">
        <v>12</v>
      </c>
    </row>
    <row r="1104" spans="1:3">
      <c r="A1104" s="108">
        <v>1103</v>
      </c>
      <c r="B1104" s="108" t="s">
        <v>990</v>
      </c>
      <c r="C1104" s="108">
        <v>13</v>
      </c>
    </row>
    <row r="1105" spans="1:3">
      <c r="A1105" s="108">
        <v>1104</v>
      </c>
      <c r="B1105" s="108" t="s">
        <v>990</v>
      </c>
      <c r="C1105" s="108">
        <v>14</v>
      </c>
    </row>
    <row r="1106" spans="1:3">
      <c r="A1106" s="108">
        <v>1105</v>
      </c>
      <c r="B1106" s="108" t="s">
        <v>990</v>
      </c>
      <c r="C1106" s="108">
        <v>15</v>
      </c>
    </row>
    <row r="1107" spans="1:3">
      <c r="A1107" s="108">
        <v>1106</v>
      </c>
      <c r="B1107" s="108" t="s">
        <v>990</v>
      </c>
      <c r="C1107" s="108">
        <v>16</v>
      </c>
    </row>
    <row r="1108" spans="1:3">
      <c r="A1108" s="108">
        <v>1107</v>
      </c>
      <c r="B1108" s="108" t="s">
        <v>990</v>
      </c>
      <c r="C1108" s="108">
        <v>17</v>
      </c>
    </row>
    <row r="1109" spans="1:3">
      <c r="A1109" s="108">
        <v>1108</v>
      </c>
      <c r="B1109" s="108" t="s">
        <v>990</v>
      </c>
      <c r="C1109" s="108">
        <v>18</v>
      </c>
    </row>
    <row r="1110" spans="1:3">
      <c r="A1110" s="108">
        <v>1109</v>
      </c>
      <c r="B1110" s="108" t="s">
        <v>990</v>
      </c>
      <c r="C1110" s="108">
        <v>19</v>
      </c>
    </row>
    <row r="1111" spans="1:3">
      <c r="A1111" s="108">
        <v>1110</v>
      </c>
      <c r="B1111" s="108" t="s">
        <v>990</v>
      </c>
      <c r="C1111" s="108">
        <v>20</v>
      </c>
    </row>
    <row r="1112" spans="1:3">
      <c r="A1112" s="108">
        <v>1111</v>
      </c>
      <c r="B1112" s="108" t="s">
        <v>990</v>
      </c>
      <c r="C1112" s="108">
        <v>21</v>
      </c>
    </row>
    <row r="1113" spans="1:3">
      <c r="A1113" s="108">
        <v>1112</v>
      </c>
      <c r="B1113" s="108" t="s">
        <v>990</v>
      </c>
      <c r="C1113" s="108">
        <v>22</v>
      </c>
    </row>
    <row r="1114" spans="1:3">
      <c r="A1114" s="108">
        <v>1113</v>
      </c>
      <c r="B1114" s="108" t="s">
        <v>990</v>
      </c>
      <c r="C1114" s="108">
        <v>23</v>
      </c>
    </row>
    <row r="1115" spans="1:3">
      <c r="A1115" s="108">
        <v>1114</v>
      </c>
      <c r="B1115" s="108" t="s">
        <v>990</v>
      </c>
      <c r="C1115" s="108">
        <v>24</v>
      </c>
    </row>
    <row r="1116" spans="1:3">
      <c r="A1116" s="108">
        <v>1115</v>
      </c>
      <c r="B1116" s="108" t="s">
        <v>990</v>
      </c>
      <c r="C1116" s="108">
        <v>25</v>
      </c>
    </row>
    <row r="1117" spans="1:3">
      <c r="A1117" s="124">
        <v>1116</v>
      </c>
      <c r="B1117" s="124" t="s">
        <v>990</v>
      </c>
      <c r="C1117" s="124">
        <v>26</v>
      </c>
    </row>
    <row r="1118" spans="1:3">
      <c r="A1118" s="124">
        <v>1117</v>
      </c>
      <c r="B1118" s="124" t="s">
        <v>990</v>
      </c>
      <c r="C1118" s="124">
        <v>27</v>
      </c>
    </row>
    <row r="1119" spans="1:3">
      <c r="A1119" s="124">
        <v>1118</v>
      </c>
      <c r="B1119" s="124" t="s">
        <v>990</v>
      </c>
      <c r="C1119" s="124">
        <v>28</v>
      </c>
    </row>
    <row r="1120" spans="1:3">
      <c r="A1120" s="124">
        <v>1119</v>
      </c>
      <c r="B1120" s="124" t="s">
        <v>990</v>
      </c>
      <c r="C1120" s="124">
        <v>29</v>
      </c>
    </row>
    <row r="1121" spans="1:3">
      <c r="A1121" s="124">
        <v>1120</v>
      </c>
      <c r="B1121" s="124" t="s">
        <v>990</v>
      </c>
      <c r="C1121" s="124">
        <v>30</v>
      </c>
    </row>
    <row r="1122" spans="1:3">
      <c r="A1122" s="124">
        <v>1121</v>
      </c>
      <c r="B1122" s="124" t="s">
        <v>990</v>
      </c>
      <c r="C1122" s="124">
        <v>31</v>
      </c>
    </row>
    <row r="1123" spans="1:3">
      <c r="A1123" s="124">
        <v>1122</v>
      </c>
      <c r="B1123" s="124" t="s">
        <v>990</v>
      </c>
      <c r="C1123" s="124">
        <v>32</v>
      </c>
    </row>
    <row r="1124" spans="1:3">
      <c r="A1124" s="124">
        <v>1123</v>
      </c>
      <c r="B1124" s="124" t="s">
        <v>990</v>
      </c>
      <c r="C1124" s="124">
        <v>33</v>
      </c>
    </row>
    <row r="1125" spans="1:3">
      <c r="A1125" s="124">
        <v>1124</v>
      </c>
      <c r="B1125" s="124" t="s">
        <v>990</v>
      </c>
      <c r="C1125" s="124">
        <v>34</v>
      </c>
    </row>
    <row r="1126" spans="1:3">
      <c r="A1126" s="124">
        <v>1125</v>
      </c>
      <c r="B1126" s="124" t="s">
        <v>990</v>
      </c>
      <c r="C1126" s="124">
        <v>35</v>
      </c>
    </row>
    <row r="1127" spans="1:3">
      <c r="A1127" s="124">
        <v>1126</v>
      </c>
      <c r="B1127" s="124" t="s">
        <v>990</v>
      </c>
      <c r="C1127" s="124">
        <v>36</v>
      </c>
    </row>
    <row r="1128" spans="1:3">
      <c r="A1128" s="124">
        <v>1127</v>
      </c>
      <c r="B1128" s="124" t="s">
        <v>990</v>
      </c>
      <c r="C1128" s="124">
        <v>37</v>
      </c>
    </row>
    <row r="1129" spans="1:3">
      <c r="A1129" s="124">
        <v>1128</v>
      </c>
      <c r="B1129" s="124" t="s">
        <v>990</v>
      </c>
      <c r="C1129" s="124">
        <v>38</v>
      </c>
    </row>
    <row r="1130" spans="1:3">
      <c r="A1130" s="124">
        <v>1129</v>
      </c>
      <c r="B1130" s="124" t="s">
        <v>990</v>
      </c>
      <c r="C1130" s="124">
        <v>39</v>
      </c>
    </row>
    <row r="1131" spans="1:3">
      <c r="A1131" s="124">
        <v>1130</v>
      </c>
      <c r="B1131" s="124" t="s">
        <v>990</v>
      </c>
      <c r="C1131" s="124">
        <v>40</v>
      </c>
    </row>
    <row r="1132" spans="1:3">
      <c r="A1132" s="124">
        <v>1131</v>
      </c>
      <c r="B1132" s="124" t="s">
        <v>990</v>
      </c>
      <c r="C1132" s="124">
        <v>41</v>
      </c>
    </row>
    <row r="1133" spans="1:3">
      <c r="A1133" s="124">
        <v>1132</v>
      </c>
      <c r="B1133" s="124" t="s">
        <v>990</v>
      </c>
      <c r="C1133" s="124">
        <v>42</v>
      </c>
    </row>
    <row r="1134" spans="1:3">
      <c r="A1134" s="124">
        <v>1133</v>
      </c>
      <c r="B1134" s="124" t="s">
        <v>990</v>
      </c>
      <c r="C1134" s="124">
        <v>43</v>
      </c>
    </row>
    <row r="1135" spans="1:3">
      <c r="A1135" s="124">
        <v>1134</v>
      </c>
      <c r="B1135" s="124" t="s">
        <v>990</v>
      </c>
      <c r="C1135" s="124">
        <v>44</v>
      </c>
    </row>
    <row r="1136" spans="1:3">
      <c r="A1136" s="124">
        <v>1135</v>
      </c>
      <c r="B1136" s="124" t="s">
        <v>990</v>
      </c>
      <c r="C1136" s="124">
        <v>45</v>
      </c>
    </row>
    <row r="1137" spans="1:3">
      <c r="A1137" s="124">
        <v>1136</v>
      </c>
      <c r="B1137" s="124" t="s">
        <v>990</v>
      </c>
      <c r="C1137" s="124">
        <v>46</v>
      </c>
    </row>
    <row r="1138" spans="1:3">
      <c r="A1138" s="124">
        <v>1137</v>
      </c>
      <c r="B1138" s="124" t="s">
        <v>990</v>
      </c>
      <c r="C1138" s="124">
        <v>47</v>
      </c>
    </row>
    <row r="1139" spans="1:3">
      <c r="A1139" s="124">
        <v>1138</v>
      </c>
      <c r="B1139" s="124" t="s">
        <v>990</v>
      </c>
      <c r="C1139" s="124">
        <v>48</v>
      </c>
    </row>
    <row r="1140" spans="1:3">
      <c r="A1140" s="124">
        <v>1139</v>
      </c>
      <c r="B1140" s="124" t="s">
        <v>990</v>
      </c>
      <c r="C1140" s="124">
        <v>49</v>
      </c>
    </row>
    <row r="1141" spans="1:3">
      <c r="A1141" s="124">
        <v>1140</v>
      </c>
      <c r="B1141" s="124" t="s">
        <v>990</v>
      </c>
      <c r="C1141" s="124">
        <v>50</v>
      </c>
    </row>
    <row r="1142" spans="1:3">
      <c r="A1142" s="108">
        <v>1141</v>
      </c>
      <c r="B1142" s="108" t="s">
        <v>56</v>
      </c>
      <c r="C1142" s="108">
        <v>1</v>
      </c>
    </row>
    <row r="1143" spans="1:3">
      <c r="A1143" s="108">
        <v>1142</v>
      </c>
      <c r="B1143" s="108" t="s">
        <v>56</v>
      </c>
      <c r="C1143" s="108">
        <v>2</v>
      </c>
    </row>
    <row r="1144" spans="1:3">
      <c r="A1144" s="108">
        <v>1143</v>
      </c>
      <c r="B1144" s="108" t="s">
        <v>56</v>
      </c>
      <c r="C1144" s="108">
        <v>3</v>
      </c>
    </row>
    <row r="1145" spans="1:3">
      <c r="A1145" s="108">
        <v>1144</v>
      </c>
      <c r="B1145" s="108" t="s">
        <v>56</v>
      </c>
      <c r="C1145" s="108">
        <v>4</v>
      </c>
    </row>
    <row r="1146" spans="1:3">
      <c r="A1146" s="108">
        <v>1145</v>
      </c>
      <c r="B1146" s="108" t="s">
        <v>56</v>
      </c>
      <c r="C1146" s="108">
        <v>5</v>
      </c>
    </row>
    <row r="1147" spans="1:3">
      <c r="A1147" s="108">
        <v>1146</v>
      </c>
      <c r="B1147" s="108" t="s">
        <v>56</v>
      </c>
      <c r="C1147" s="108">
        <v>6</v>
      </c>
    </row>
    <row r="1148" spans="1:3">
      <c r="A1148" s="108">
        <v>1147</v>
      </c>
      <c r="B1148" s="108" t="s">
        <v>56</v>
      </c>
      <c r="C1148" s="108">
        <v>7</v>
      </c>
    </row>
    <row r="1149" spans="1:3">
      <c r="A1149" s="108">
        <v>1148</v>
      </c>
      <c r="B1149" s="108" t="s">
        <v>56</v>
      </c>
      <c r="C1149" s="108">
        <v>8</v>
      </c>
    </row>
    <row r="1150" spans="1:3">
      <c r="A1150" s="108">
        <v>1149</v>
      </c>
      <c r="B1150" s="108" t="s">
        <v>56</v>
      </c>
      <c r="C1150" s="108">
        <v>9</v>
      </c>
    </row>
    <row r="1151" spans="1:3">
      <c r="A1151" s="108">
        <v>1150</v>
      </c>
      <c r="B1151" s="108" t="s">
        <v>56</v>
      </c>
      <c r="C1151" s="108">
        <v>10</v>
      </c>
    </row>
    <row r="1152" spans="1:3">
      <c r="A1152" s="108">
        <v>1151</v>
      </c>
      <c r="B1152" s="108" t="s">
        <v>57</v>
      </c>
      <c r="C1152" s="108">
        <v>1</v>
      </c>
    </row>
    <row r="1153" spans="1:3">
      <c r="A1153" s="108">
        <v>1152</v>
      </c>
      <c r="B1153" s="108" t="s">
        <v>57</v>
      </c>
      <c r="C1153" s="108">
        <v>2</v>
      </c>
    </row>
    <row r="1154" spans="1:3">
      <c r="A1154" s="108">
        <v>1153</v>
      </c>
      <c r="B1154" s="108" t="s">
        <v>57</v>
      </c>
      <c r="C1154" s="108">
        <v>3</v>
      </c>
    </row>
    <row r="1155" spans="1:3">
      <c r="A1155" s="108">
        <v>1154</v>
      </c>
      <c r="B1155" s="108" t="s">
        <v>57</v>
      </c>
      <c r="C1155" s="108">
        <v>4</v>
      </c>
    </row>
    <row r="1156" spans="1:3">
      <c r="A1156" s="108">
        <v>1155</v>
      </c>
      <c r="B1156" s="108" t="s">
        <v>57</v>
      </c>
      <c r="C1156" s="108">
        <v>5</v>
      </c>
    </row>
    <row r="1157" spans="1:3">
      <c r="A1157" s="108">
        <v>1156</v>
      </c>
      <c r="B1157" s="108" t="s">
        <v>57</v>
      </c>
      <c r="C1157" s="108">
        <v>6</v>
      </c>
    </row>
    <row r="1158" spans="1:3">
      <c r="A1158" s="108">
        <v>1157</v>
      </c>
      <c r="B1158" s="108" t="s">
        <v>57</v>
      </c>
      <c r="C1158" s="108">
        <v>7</v>
      </c>
    </row>
    <row r="1159" spans="1:3">
      <c r="A1159" s="108">
        <v>1158</v>
      </c>
      <c r="B1159" s="108" t="s">
        <v>57</v>
      </c>
      <c r="C1159" s="108">
        <v>8</v>
      </c>
    </row>
    <row r="1160" spans="1:3">
      <c r="A1160" s="108">
        <v>1159</v>
      </c>
      <c r="B1160" s="108" t="s">
        <v>57</v>
      </c>
      <c r="C1160" s="108">
        <v>9</v>
      </c>
    </row>
    <row r="1161" spans="1:3">
      <c r="A1161" s="108">
        <v>1160</v>
      </c>
      <c r="B1161" s="108" t="s">
        <v>57</v>
      </c>
      <c r="C1161" s="108">
        <v>10</v>
      </c>
    </row>
    <row r="1162" spans="1:3">
      <c r="A1162" s="108">
        <v>1161</v>
      </c>
      <c r="B1162" s="108" t="s">
        <v>58</v>
      </c>
      <c r="C1162" s="108">
        <v>1</v>
      </c>
    </row>
    <row r="1163" spans="1:3">
      <c r="A1163" s="108">
        <v>1162</v>
      </c>
      <c r="B1163" s="108" t="s">
        <v>58</v>
      </c>
      <c r="C1163" s="108">
        <v>2</v>
      </c>
    </row>
    <row r="1164" spans="1:3">
      <c r="A1164" s="108">
        <v>1163</v>
      </c>
      <c r="B1164" s="108" t="s">
        <v>58</v>
      </c>
      <c r="C1164" s="108">
        <v>3</v>
      </c>
    </row>
    <row r="1165" spans="1:3">
      <c r="A1165" s="108">
        <v>1164</v>
      </c>
      <c r="B1165" s="108" t="s">
        <v>58</v>
      </c>
      <c r="C1165" s="108">
        <v>4</v>
      </c>
    </row>
    <row r="1166" spans="1:3">
      <c r="A1166" s="108">
        <v>1165</v>
      </c>
      <c r="B1166" s="108" t="s">
        <v>58</v>
      </c>
      <c r="C1166" s="108">
        <v>5</v>
      </c>
    </row>
    <row r="1167" spans="1:3">
      <c r="A1167" s="108">
        <v>1166</v>
      </c>
      <c r="B1167" s="108" t="s">
        <v>58</v>
      </c>
      <c r="C1167" s="108">
        <v>6</v>
      </c>
    </row>
    <row r="1168" spans="1:3">
      <c r="A1168" s="108">
        <v>1167</v>
      </c>
      <c r="B1168" s="108" t="s">
        <v>58</v>
      </c>
      <c r="C1168" s="108">
        <v>7</v>
      </c>
    </row>
    <row r="1169" spans="1:3">
      <c r="A1169" s="108">
        <v>1168</v>
      </c>
      <c r="B1169" s="108" t="s">
        <v>58</v>
      </c>
      <c r="C1169" s="108">
        <v>8</v>
      </c>
    </row>
    <row r="1170" spans="1:3">
      <c r="A1170" s="108">
        <v>1169</v>
      </c>
      <c r="B1170" s="108" t="s">
        <v>58</v>
      </c>
      <c r="C1170" s="108">
        <v>9</v>
      </c>
    </row>
    <row r="1171" spans="1:3">
      <c r="A1171" s="108">
        <v>1170</v>
      </c>
      <c r="B1171" s="108" t="s">
        <v>58</v>
      </c>
      <c r="C1171" s="108">
        <v>10</v>
      </c>
    </row>
    <row r="1172" spans="1:3">
      <c r="A1172" s="108">
        <v>1171</v>
      </c>
      <c r="B1172" s="108" t="s">
        <v>59</v>
      </c>
      <c r="C1172" s="108">
        <v>1</v>
      </c>
    </row>
    <row r="1173" spans="1:3">
      <c r="A1173" s="108">
        <v>1172</v>
      </c>
      <c r="B1173" s="108" t="s">
        <v>59</v>
      </c>
      <c r="C1173" s="108">
        <v>2</v>
      </c>
    </row>
    <row r="1174" spans="1:3">
      <c r="A1174" s="108">
        <v>1173</v>
      </c>
      <c r="B1174" s="108" t="s">
        <v>59</v>
      </c>
      <c r="C1174" s="108">
        <v>3</v>
      </c>
    </row>
    <row r="1175" spans="1:3">
      <c r="A1175" s="108">
        <v>1174</v>
      </c>
      <c r="B1175" s="108" t="s">
        <v>59</v>
      </c>
      <c r="C1175" s="108">
        <v>4</v>
      </c>
    </row>
    <row r="1176" spans="1:3">
      <c r="A1176" s="108">
        <v>1175</v>
      </c>
      <c r="B1176" s="108" t="s">
        <v>59</v>
      </c>
      <c r="C1176" s="108">
        <v>5</v>
      </c>
    </row>
    <row r="1177" spans="1:3">
      <c r="A1177" s="108">
        <v>1176</v>
      </c>
      <c r="B1177" s="108" t="s">
        <v>59</v>
      </c>
      <c r="C1177" s="108">
        <v>6</v>
      </c>
    </row>
    <row r="1178" spans="1:3">
      <c r="A1178" s="108">
        <v>1177</v>
      </c>
      <c r="B1178" s="108" t="s">
        <v>59</v>
      </c>
      <c r="C1178" s="108">
        <v>7</v>
      </c>
    </row>
    <row r="1179" spans="1:3">
      <c r="A1179" s="108">
        <v>1178</v>
      </c>
      <c r="B1179" s="108" t="s">
        <v>59</v>
      </c>
      <c r="C1179" s="108">
        <v>8</v>
      </c>
    </row>
    <row r="1180" spans="1:3">
      <c r="A1180" s="108">
        <v>1179</v>
      </c>
      <c r="B1180" s="108" t="s">
        <v>59</v>
      </c>
      <c r="C1180" s="108">
        <v>9</v>
      </c>
    </row>
    <row r="1181" spans="1:3">
      <c r="A1181" s="108">
        <v>1180</v>
      </c>
      <c r="B1181" s="108" t="s">
        <v>59</v>
      </c>
      <c r="C1181" s="108">
        <v>10</v>
      </c>
    </row>
    <row r="1182" spans="1:3">
      <c r="A1182" s="108">
        <v>1181</v>
      </c>
      <c r="B1182" s="108" t="s">
        <v>60</v>
      </c>
      <c r="C1182" s="108">
        <v>1</v>
      </c>
    </row>
    <row r="1183" spans="1:3">
      <c r="A1183" s="108">
        <v>1182</v>
      </c>
      <c r="B1183" s="108" t="s">
        <v>60</v>
      </c>
      <c r="C1183" s="108">
        <v>2</v>
      </c>
    </row>
    <row r="1184" spans="1:3">
      <c r="A1184" s="108">
        <v>1183</v>
      </c>
      <c r="B1184" s="108" t="s">
        <v>60</v>
      </c>
      <c r="C1184" s="108">
        <v>3</v>
      </c>
    </row>
    <row r="1185" spans="1:3">
      <c r="A1185" s="108">
        <v>1184</v>
      </c>
      <c r="B1185" s="108" t="s">
        <v>60</v>
      </c>
      <c r="C1185" s="108">
        <v>4</v>
      </c>
    </row>
    <row r="1186" spans="1:3">
      <c r="A1186" s="108">
        <v>1185</v>
      </c>
      <c r="B1186" s="108" t="s">
        <v>60</v>
      </c>
      <c r="C1186" s="108">
        <v>5</v>
      </c>
    </row>
    <row r="1187" spans="1:3">
      <c r="A1187" s="108">
        <v>1186</v>
      </c>
      <c r="B1187" s="108" t="s">
        <v>60</v>
      </c>
      <c r="C1187" s="108">
        <v>6</v>
      </c>
    </row>
    <row r="1188" spans="1:3">
      <c r="A1188" s="108">
        <v>1187</v>
      </c>
      <c r="B1188" s="108" t="s">
        <v>60</v>
      </c>
      <c r="C1188" s="108">
        <v>7</v>
      </c>
    </row>
    <row r="1189" spans="1:3">
      <c r="A1189" s="108">
        <v>1188</v>
      </c>
      <c r="B1189" s="108" t="s">
        <v>60</v>
      </c>
      <c r="C1189" s="108">
        <v>8</v>
      </c>
    </row>
    <row r="1190" spans="1:3">
      <c r="A1190" s="108">
        <v>1189</v>
      </c>
      <c r="B1190" s="108" t="s">
        <v>60</v>
      </c>
      <c r="C1190" s="108">
        <v>9</v>
      </c>
    </row>
    <row r="1191" spans="1:3">
      <c r="A1191" s="108">
        <v>1190</v>
      </c>
      <c r="B1191" s="108" t="s">
        <v>60</v>
      </c>
      <c r="C1191" s="108">
        <v>10</v>
      </c>
    </row>
    <row r="1192" spans="1:3">
      <c r="A1192" s="108">
        <v>1191</v>
      </c>
      <c r="B1192" s="108" t="s">
        <v>56</v>
      </c>
      <c r="C1192" s="108">
        <v>1</v>
      </c>
    </row>
    <row r="1193" spans="1:3">
      <c r="A1193" s="108">
        <v>1192</v>
      </c>
      <c r="B1193" s="108" t="s">
        <v>56</v>
      </c>
      <c r="C1193" s="108">
        <v>2</v>
      </c>
    </row>
    <row r="1194" spans="1:3">
      <c r="A1194" s="108">
        <v>1193</v>
      </c>
      <c r="B1194" s="108" t="s">
        <v>56</v>
      </c>
      <c r="C1194" s="108">
        <v>3</v>
      </c>
    </row>
    <row r="1195" spans="1:3">
      <c r="A1195" s="108">
        <v>1194</v>
      </c>
      <c r="B1195" s="108" t="s">
        <v>56</v>
      </c>
      <c r="C1195" s="108">
        <v>4</v>
      </c>
    </row>
    <row r="1196" spans="1:3">
      <c r="A1196" s="108">
        <v>1195</v>
      </c>
      <c r="B1196" s="108" t="s">
        <v>56</v>
      </c>
      <c r="C1196" s="108">
        <v>5</v>
      </c>
    </row>
    <row r="1197" spans="1:3">
      <c r="A1197" s="108">
        <v>1196</v>
      </c>
      <c r="B1197" s="108" t="s">
        <v>56</v>
      </c>
      <c r="C1197" s="108">
        <v>6</v>
      </c>
    </row>
    <row r="1198" spans="1:3">
      <c r="A1198" s="108">
        <v>1197</v>
      </c>
      <c r="B1198" s="108" t="s">
        <v>56</v>
      </c>
      <c r="C1198" s="108">
        <v>7</v>
      </c>
    </row>
    <row r="1199" spans="1:3">
      <c r="A1199" s="108">
        <v>1198</v>
      </c>
      <c r="B1199" s="108" t="s">
        <v>56</v>
      </c>
      <c r="C1199" s="108">
        <v>8</v>
      </c>
    </row>
    <row r="1200" spans="1:3">
      <c r="A1200" s="108">
        <v>1199</v>
      </c>
      <c r="B1200" s="108" t="s">
        <v>56</v>
      </c>
      <c r="C1200" s="108">
        <v>9</v>
      </c>
    </row>
    <row r="1201" spans="1:3">
      <c r="A1201" s="108">
        <v>1200</v>
      </c>
      <c r="B1201" s="108" t="s">
        <v>56</v>
      </c>
      <c r="C1201" s="108">
        <v>10</v>
      </c>
    </row>
    <row r="1202" spans="1:3">
      <c r="A1202" s="108">
        <v>1201</v>
      </c>
      <c r="B1202" s="108" t="s">
        <v>57</v>
      </c>
      <c r="C1202" s="108">
        <v>1</v>
      </c>
    </row>
    <row r="1203" spans="1:3">
      <c r="A1203" s="108">
        <v>1202</v>
      </c>
      <c r="B1203" s="108" t="s">
        <v>57</v>
      </c>
      <c r="C1203" s="108">
        <v>2</v>
      </c>
    </row>
    <row r="1204" spans="1:3">
      <c r="A1204" s="108">
        <v>1203</v>
      </c>
      <c r="B1204" s="108" t="s">
        <v>57</v>
      </c>
      <c r="C1204" s="108">
        <v>3</v>
      </c>
    </row>
    <row r="1205" spans="1:3">
      <c r="A1205" s="108">
        <v>1204</v>
      </c>
      <c r="B1205" s="108" t="s">
        <v>57</v>
      </c>
      <c r="C1205" s="108">
        <v>4</v>
      </c>
    </row>
    <row r="1206" spans="1:3">
      <c r="A1206" s="108">
        <v>1205</v>
      </c>
      <c r="B1206" s="108" t="s">
        <v>57</v>
      </c>
      <c r="C1206" s="108">
        <v>5</v>
      </c>
    </row>
    <row r="1207" spans="1:3">
      <c r="A1207" s="108">
        <v>1206</v>
      </c>
      <c r="B1207" s="108" t="s">
        <v>57</v>
      </c>
      <c r="C1207" s="108">
        <v>6</v>
      </c>
    </row>
    <row r="1208" spans="1:3">
      <c r="A1208" s="108">
        <v>1207</v>
      </c>
      <c r="B1208" s="108" t="s">
        <v>57</v>
      </c>
      <c r="C1208" s="108">
        <v>7</v>
      </c>
    </row>
    <row r="1209" spans="1:3">
      <c r="A1209" s="108">
        <v>1208</v>
      </c>
      <c r="B1209" s="108" t="s">
        <v>57</v>
      </c>
      <c r="C1209" s="108">
        <v>8</v>
      </c>
    </row>
    <row r="1210" spans="1:3">
      <c r="A1210" s="108">
        <v>1209</v>
      </c>
      <c r="B1210" s="108" t="s">
        <v>57</v>
      </c>
      <c r="C1210" s="108">
        <v>9</v>
      </c>
    </row>
    <row r="1211" spans="1:3">
      <c r="A1211" s="108">
        <v>1210</v>
      </c>
      <c r="B1211" s="108" t="s">
        <v>57</v>
      </c>
      <c r="C1211" s="108">
        <v>10</v>
      </c>
    </row>
    <row r="1212" spans="1:3">
      <c r="A1212" s="108">
        <v>1211</v>
      </c>
      <c r="B1212" s="108" t="s">
        <v>58</v>
      </c>
      <c r="C1212" s="108">
        <v>1</v>
      </c>
    </row>
    <row r="1213" spans="1:3">
      <c r="A1213" s="108">
        <v>1212</v>
      </c>
      <c r="B1213" s="108" t="s">
        <v>58</v>
      </c>
      <c r="C1213" s="108">
        <v>2</v>
      </c>
    </row>
    <row r="1214" spans="1:3">
      <c r="A1214" s="108">
        <v>1213</v>
      </c>
      <c r="B1214" s="108" t="s">
        <v>58</v>
      </c>
      <c r="C1214" s="108">
        <v>3</v>
      </c>
    </row>
    <row r="1215" spans="1:3">
      <c r="A1215" s="108">
        <v>1214</v>
      </c>
      <c r="B1215" s="108" t="s">
        <v>58</v>
      </c>
      <c r="C1215" s="108">
        <v>4</v>
      </c>
    </row>
    <row r="1216" spans="1:3">
      <c r="A1216" s="108">
        <v>1215</v>
      </c>
      <c r="B1216" s="108" t="s">
        <v>58</v>
      </c>
      <c r="C1216" s="108">
        <v>5</v>
      </c>
    </row>
    <row r="1217" spans="1:3">
      <c r="A1217" s="108">
        <v>1216</v>
      </c>
      <c r="B1217" s="108" t="s">
        <v>58</v>
      </c>
      <c r="C1217" s="108">
        <v>6</v>
      </c>
    </row>
    <row r="1218" spans="1:3">
      <c r="A1218" s="108">
        <v>1217</v>
      </c>
      <c r="B1218" s="108" t="s">
        <v>58</v>
      </c>
      <c r="C1218" s="108">
        <v>7</v>
      </c>
    </row>
    <row r="1219" spans="1:3">
      <c r="A1219" s="108">
        <v>1218</v>
      </c>
      <c r="B1219" s="108" t="s">
        <v>58</v>
      </c>
      <c r="C1219" s="108">
        <v>8</v>
      </c>
    </row>
    <row r="1220" spans="1:3">
      <c r="A1220" s="108">
        <v>1219</v>
      </c>
      <c r="B1220" s="108" t="s">
        <v>58</v>
      </c>
      <c r="C1220" s="108">
        <v>9</v>
      </c>
    </row>
    <row r="1221" spans="1:3">
      <c r="A1221" s="108">
        <v>1220</v>
      </c>
      <c r="B1221" s="108" t="s">
        <v>58</v>
      </c>
      <c r="C1221" s="108">
        <v>10</v>
      </c>
    </row>
    <row r="1222" spans="1:3">
      <c r="A1222" s="108">
        <v>1221</v>
      </c>
      <c r="B1222" s="108" t="s">
        <v>59</v>
      </c>
      <c r="C1222" s="108">
        <v>1</v>
      </c>
    </row>
    <row r="1223" spans="1:3">
      <c r="A1223" s="108">
        <v>1222</v>
      </c>
      <c r="B1223" s="108" t="s">
        <v>59</v>
      </c>
      <c r="C1223" s="108">
        <v>2</v>
      </c>
    </row>
    <row r="1224" spans="1:3">
      <c r="A1224" s="108">
        <v>1223</v>
      </c>
      <c r="B1224" s="108" t="s">
        <v>59</v>
      </c>
      <c r="C1224" s="108">
        <v>3</v>
      </c>
    </row>
    <row r="1225" spans="1:3">
      <c r="A1225" s="108">
        <v>1224</v>
      </c>
      <c r="B1225" s="108" t="s">
        <v>59</v>
      </c>
      <c r="C1225" s="108">
        <v>4</v>
      </c>
    </row>
    <row r="1226" spans="1:3">
      <c r="A1226" s="108">
        <v>1225</v>
      </c>
      <c r="B1226" s="108" t="s">
        <v>59</v>
      </c>
      <c r="C1226" s="108">
        <v>5</v>
      </c>
    </row>
    <row r="1227" spans="1:3">
      <c r="A1227" s="108">
        <v>1226</v>
      </c>
      <c r="B1227" s="108" t="s">
        <v>59</v>
      </c>
      <c r="C1227" s="108">
        <v>6</v>
      </c>
    </row>
    <row r="1228" spans="1:3">
      <c r="A1228" s="108">
        <v>1227</v>
      </c>
      <c r="B1228" s="108" t="s">
        <v>59</v>
      </c>
      <c r="C1228" s="108">
        <v>7</v>
      </c>
    </row>
    <row r="1229" spans="1:3">
      <c r="A1229" s="108">
        <v>1228</v>
      </c>
      <c r="B1229" s="108" t="s">
        <v>59</v>
      </c>
      <c r="C1229" s="108">
        <v>8</v>
      </c>
    </row>
    <row r="1230" spans="1:3">
      <c r="A1230" s="108">
        <v>1229</v>
      </c>
      <c r="B1230" s="108" t="s">
        <v>59</v>
      </c>
      <c r="C1230" s="108">
        <v>9</v>
      </c>
    </row>
    <row r="1231" spans="1:3">
      <c r="A1231" s="108">
        <v>1230</v>
      </c>
      <c r="B1231" s="108" t="s">
        <v>59</v>
      </c>
      <c r="C1231" s="108">
        <v>10</v>
      </c>
    </row>
    <row r="1232" spans="1:3">
      <c r="A1232" s="108">
        <v>1231</v>
      </c>
      <c r="B1232" s="108" t="s">
        <v>60</v>
      </c>
      <c r="C1232" s="108">
        <v>1</v>
      </c>
    </row>
    <row r="1233" spans="1:3">
      <c r="A1233" s="108">
        <v>1232</v>
      </c>
      <c r="B1233" s="108" t="s">
        <v>60</v>
      </c>
      <c r="C1233" s="108">
        <v>2</v>
      </c>
    </row>
    <row r="1234" spans="1:3">
      <c r="A1234" s="108">
        <v>1233</v>
      </c>
      <c r="B1234" s="108" t="s">
        <v>60</v>
      </c>
      <c r="C1234" s="108">
        <v>3</v>
      </c>
    </row>
    <row r="1235" spans="1:3">
      <c r="A1235" s="108">
        <v>1234</v>
      </c>
      <c r="B1235" s="108" t="s">
        <v>60</v>
      </c>
      <c r="C1235" s="108">
        <v>4</v>
      </c>
    </row>
    <row r="1236" spans="1:3">
      <c r="A1236" s="108">
        <v>1235</v>
      </c>
      <c r="B1236" s="108" t="s">
        <v>60</v>
      </c>
      <c r="C1236" s="108">
        <v>5</v>
      </c>
    </row>
    <row r="1237" spans="1:3">
      <c r="A1237" s="108">
        <v>1236</v>
      </c>
      <c r="B1237" s="108" t="s">
        <v>60</v>
      </c>
      <c r="C1237" s="108">
        <v>6</v>
      </c>
    </row>
    <row r="1238" spans="1:3">
      <c r="A1238" s="108">
        <v>1237</v>
      </c>
      <c r="B1238" s="108" t="s">
        <v>60</v>
      </c>
      <c r="C1238" s="108">
        <v>7</v>
      </c>
    </row>
    <row r="1239" spans="1:3">
      <c r="A1239" s="108">
        <v>1238</v>
      </c>
      <c r="B1239" s="108" t="s">
        <v>60</v>
      </c>
      <c r="C1239" s="108">
        <v>8</v>
      </c>
    </row>
    <row r="1240" spans="1:3">
      <c r="A1240" s="108">
        <v>1239</v>
      </c>
      <c r="B1240" s="108" t="s">
        <v>60</v>
      </c>
      <c r="C1240" s="108">
        <v>9</v>
      </c>
    </row>
    <row r="1241" spans="1:3">
      <c r="A1241" s="108">
        <v>1240</v>
      </c>
      <c r="B1241" s="108" t="s">
        <v>60</v>
      </c>
      <c r="C1241" s="108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36" activePane="bottomLeft" state="frozen"/>
      <selection activeCell="B1" sqref="B1"/>
      <selection pane="bottomLeft" activeCell="N72" sqref="N72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08" bestFit="1" customWidth="1"/>
    <col min="3" max="8" width="11.625" style="108" customWidth="1"/>
    <col min="9" max="14" width="5.625" style="108" customWidth="1"/>
    <col min="15" max="15" width="5.25" style="108" bestFit="1" customWidth="1"/>
    <col min="16" max="16384" width="9" style="108"/>
  </cols>
  <sheetData>
    <row r="1" spans="1:15">
      <c r="A1" s="108" t="s">
        <v>1516</v>
      </c>
      <c r="B1" s="108" t="s">
        <v>1517</v>
      </c>
      <c r="D1" s="108" t="s">
        <v>191</v>
      </c>
      <c r="E1" s="108" t="s">
        <v>1527</v>
      </c>
      <c r="F1" s="108" t="s">
        <v>1539</v>
      </c>
      <c r="G1" s="108" t="s">
        <v>1528</v>
      </c>
      <c r="I1" t="s">
        <v>1538</v>
      </c>
      <c r="J1" s="210" t="s">
        <v>660</v>
      </c>
      <c r="K1" s="211" t="s">
        <v>684</v>
      </c>
      <c r="L1" s="121" t="s">
        <v>704</v>
      </c>
      <c r="M1" s="212" t="s">
        <v>141</v>
      </c>
      <c r="N1" s="124" t="s">
        <v>723</v>
      </c>
      <c r="O1" s="213" t="s">
        <v>1114</v>
      </c>
    </row>
    <row r="2" spans="1:15">
      <c r="A2" s="108">
        <v>1</v>
      </c>
      <c r="B2" s="108" t="s">
        <v>1518</v>
      </c>
      <c r="D2" s="108">
        <v>1</v>
      </c>
      <c r="E2" s="108" t="s">
        <v>1529</v>
      </c>
      <c r="F2" s="108">
        <v>100</v>
      </c>
      <c r="G2" s="108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08">
        <v>2</v>
      </c>
      <c r="B3" s="108" t="s">
        <v>1519</v>
      </c>
      <c r="D3" s="108">
        <v>2</v>
      </c>
      <c r="E3" s="108" t="s">
        <v>1530</v>
      </c>
      <c r="F3" s="108">
        <v>200</v>
      </c>
      <c r="G3" s="108">
        <v>20</v>
      </c>
    </row>
    <row r="4" spans="1:15">
      <c r="A4" s="108">
        <v>3</v>
      </c>
      <c r="B4" s="108" t="s">
        <v>1520</v>
      </c>
      <c r="D4" s="108">
        <v>3</v>
      </c>
      <c r="E4" s="108" t="s">
        <v>1531</v>
      </c>
      <c r="F4" s="108">
        <v>300</v>
      </c>
      <c r="G4" s="108">
        <v>30</v>
      </c>
    </row>
    <row r="5" spans="1:15">
      <c r="A5" s="108">
        <v>4</v>
      </c>
      <c r="B5" s="108" t="s">
        <v>1521</v>
      </c>
      <c r="D5" s="108">
        <v>4</v>
      </c>
      <c r="E5" s="108" t="s">
        <v>1532</v>
      </c>
      <c r="F5" s="108">
        <v>500</v>
      </c>
      <c r="G5" s="108">
        <v>50</v>
      </c>
    </row>
    <row r="6" spans="1:15">
      <c r="A6" s="108">
        <v>5</v>
      </c>
      <c r="B6" s="108" t="s">
        <v>1522</v>
      </c>
      <c r="D6" s="108">
        <v>5</v>
      </c>
      <c r="E6" s="108" t="s">
        <v>1533</v>
      </c>
      <c r="F6" s="108">
        <v>700</v>
      </c>
      <c r="G6" s="108">
        <v>70</v>
      </c>
    </row>
    <row r="7" spans="1:15">
      <c r="A7" s="108">
        <v>6</v>
      </c>
      <c r="B7" s="108" t="s">
        <v>1523</v>
      </c>
      <c r="D7" s="108">
        <v>6</v>
      </c>
      <c r="E7" s="108" t="s">
        <v>1534</v>
      </c>
      <c r="F7" s="108">
        <v>900</v>
      </c>
      <c r="G7" s="108">
        <v>90</v>
      </c>
    </row>
    <row r="8" spans="1:15">
      <c r="A8" s="108">
        <v>7</v>
      </c>
      <c r="B8" s="108" t="s">
        <v>1524</v>
      </c>
      <c r="D8" s="108">
        <v>7</v>
      </c>
      <c r="E8" s="108" t="s">
        <v>1535</v>
      </c>
      <c r="F8" s="108">
        <v>1100</v>
      </c>
      <c r="G8" s="108">
        <v>110</v>
      </c>
    </row>
    <row r="9" spans="1:15">
      <c r="A9" s="108">
        <v>8</v>
      </c>
      <c r="B9" s="108" t="s">
        <v>1525</v>
      </c>
      <c r="D9" s="108">
        <v>8</v>
      </c>
      <c r="E9" s="108" t="s">
        <v>1536</v>
      </c>
      <c r="F9" s="108">
        <v>1300</v>
      </c>
      <c r="G9" s="108">
        <v>130</v>
      </c>
    </row>
    <row r="10" spans="1:15">
      <c r="A10" s="108">
        <v>9</v>
      </c>
      <c r="B10" s="108" t="s">
        <v>1526</v>
      </c>
      <c r="D10" s="108">
        <v>9</v>
      </c>
      <c r="E10" s="108" t="s">
        <v>1537</v>
      </c>
      <c r="F10" s="108">
        <v>1500</v>
      </c>
      <c r="G10" s="108">
        <v>150</v>
      </c>
    </row>
    <row r="12" spans="1:15">
      <c r="A12" s="209" t="s">
        <v>1529</v>
      </c>
      <c r="B12" s="108" t="s">
        <v>1516</v>
      </c>
      <c r="C12" s="210" t="s">
        <v>660</v>
      </c>
      <c r="D12" s="211" t="s">
        <v>684</v>
      </c>
      <c r="E12" s="121" t="s">
        <v>704</v>
      </c>
      <c r="F12" s="212" t="s">
        <v>141</v>
      </c>
      <c r="G12" s="124" t="s">
        <v>723</v>
      </c>
      <c r="H12" s="213" t="s">
        <v>1114</v>
      </c>
    </row>
    <row r="13" spans="1:15">
      <c r="A13" s="108" t="s">
        <v>1518</v>
      </c>
      <c r="B13" s="108">
        <v>1</v>
      </c>
      <c r="C13" s="108">
        <v>8</v>
      </c>
      <c r="D13" s="108">
        <v>16</v>
      </c>
      <c r="E13" s="108">
        <v>24</v>
      </c>
      <c r="F13" s="108">
        <v>40</v>
      </c>
      <c r="G13" s="108">
        <v>70</v>
      </c>
      <c r="H13" s="108">
        <v>120</v>
      </c>
    </row>
    <row r="14" spans="1:15">
      <c r="A14" s="108" t="s">
        <v>1519</v>
      </c>
      <c r="B14" s="108">
        <v>2</v>
      </c>
      <c r="C14" s="108">
        <v>8</v>
      </c>
      <c r="D14" s="108">
        <v>16</v>
      </c>
      <c r="E14" s="108">
        <v>24</v>
      </c>
      <c r="F14" s="108">
        <v>40</v>
      </c>
      <c r="G14" s="108">
        <v>70</v>
      </c>
      <c r="H14" s="108">
        <v>120</v>
      </c>
    </row>
    <row r="15" spans="1:15">
      <c r="A15" s="108" t="s">
        <v>1520</v>
      </c>
      <c r="B15" s="108">
        <v>3</v>
      </c>
      <c r="C15" s="108">
        <v>8</v>
      </c>
      <c r="D15" s="108">
        <v>16</v>
      </c>
      <c r="E15" s="108">
        <v>24</v>
      </c>
      <c r="F15" s="108">
        <v>40</v>
      </c>
      <c r="G15" s="108">
        <v>70</v>
      </c>
      <c r="H15" s="108">
        <v>120</v>
      </c>
    </row>
    <row r="16" spans="1:15">
      <c r="A16" s="108" t="s">
        <v>1521</v>
      </c>
      <c r="B16" s="108">
        <v>4</v>
      </c>
      <c r="C16" s="108">
        <v>8</v>
      </c>
      <c r="D16" s="108">
        <v>16</v>
      </c>
      <c r="E16" s="108">
        <v>24</v>
      </c>
      <c r="F16" s="108">
        <v>40</v>
      </c>
      <c r="G16" s="108">
        <v>70</v>
      </c>
      <c r="H16" s="108">
        <v>120</v>
      </c>
    </row>
    <row r="17" spans="1:8">
      <c r="A17" s="108" t="s">
        <v>1522</v>
      </c>
      <c r="B17" s="108">
        <v>5</v>
      </c>
      <c r="C17" s="108">
        <v>1</v>
      </c>
      <c r="D17" s="108">
        <v>2</v>
      </c>
      <c r="E17" s="108">
        <v>3</v>
      </c>
      <c r="F17" s="108">
        <v>4</v>
      </c>
      <c r="G17" s="108">
        <v>6</v>
      </c>
      <c r="H17" s="108">
        <v>9</v>
      </c>
    </row>
    <row r="18" spans="1:8">
      <c r="A18" s="108" t="s">
        <v>1523</v>
      </c>
      <c r="B18" s="108">
        <v>6</v>
      </c>
      <c r="C18" s="108">
        <v>1</v>
      </c>
      <c r="D18" s="108">
        <v>2</v>
      </c>
      <c r="E18" s="108">
        <v>3</v>
      </c>
      <c r="F18" s="108">
        <v>4</v>
      </c>
      <c r="G18" s="108">
        <v>6</v>
      </c>
      <c r="H18" s="108">
        <v>9</v>
      </c>
    </row>
    <row r="19" spans="1:8">
      <c r="A19" s="108" t="s">
        <v>1524</v>
      </c>
      <c r="B19" s="108">
        <v>7</v>
      </c>
      <c r="C19" s="108">
        <v>1</v>
      </c>
      <c r="D19" s="108">
        <v>2</v>
      </c>
      <c r="E19" s="108">
        <v>3</v>
      </c>
      <c r="F19" s="108">
        <v>4</v>
      </c>
      <c r="G19" s="108">
        <v>6</v>
      </c>
      <c r="H19" s="108">
        <v>10</v>
      </c>
    </row>
    <row r="20" spans="1:8">
      <c r="A20" s="108" t="s">
        <v>1525</v>
      </c>
      <c r="B20" s="108">
        <v>8</v>
      </c>
      <c r="C20" s="108">
        <v>1</v>
      </c>
      <c r="D20" s="108">
        <v>2</v>
      </c>
      <c r="E20" s="108">
        <v>3</v>
      </c>
      <c r="F20" s="108">
        <v>4</v>
      </c>
      <c r="G20" s="108">
        <v>6</v>
      </c>
      <c r="H20" s="108">
        <v>10</v>
      </c>
    </row>
    <row r="21" spans="1:8">
      <c r="A21" s="108" t="s">
        <v>1526</v>
      </c>
      <c r="B21" s="108">
        <v>9</v>
      </c>
      <c r="C21" s="108">
        <v>1</v>
      </c>
      <c r="D21" s="108">
        <v>2</v>
      </c>
      <c r="E21" s="108">
        <v>3</v>
      </c>
      <c r="F21" s="108">
        <v>4</v>
      </c>
      <c r="G21" s="108">
        <v>6</v>
      </c>
      <c r="H21" s="108">
        <v>10</v>
      </c>
    </row>
    <row r="23" spans="1:8">
      <c r="A23" s="209" t="s">
        <v>1530</v>
      </c>
      <c r="B23" s="108" t="s">
        <v>1516</v>
      </c>
      <c r="C23" s="210" t="s">
        <v>660</v>
      </c>
      <c r="D23" s="211" t="s">
        <v>684</v>
      </c>
      <c r="E23" s="121" t="s">
        <v>704</v>
      </c>
      <c r="F23" s="212" t="s">
        <v>141</v>
      </c>
      <c r="G23" s="124" t="s">
        <v>723</v>
      </c>
      <c r="H23" s="213" t="s">
        <v>1114</v>
      </c>
    </row>
    <row r="24" spans="1:8">
      <c r="A24" s="108" t="s">
        <v>1518</v>
      </c>
      <c r="B24" s="108">
        <v>1</v>
      </c>
      <c r="C24" s="108">
        <v>20</v>
      </c>
      <c r="D24" s="108">
        <v>30</v>
      </c>
      <c r="E24" s="108">
        <v>40</v>
      </c>
      <c r="F24" s="108">
        <v>70</v>
      </c>
      <c r="G24" s="108">
        <v>120</v>
      </c>
      <c r="H24" s="108">
        <v>200</v>
      </c>
    </row>
    <row r="25" spans="1:8">
      <c r="A25" s="108" t="s">
        <v>1519</v>
      </c>
      <c r="B25" s="108">
        <v>2</v>
      </c>
      <c r="C25" s="108">
        <v>20</v>
      </c>
      <c r="D25" s="108">
        <v>30</v>
      </c>
      <c r="E25" s="108">
        <v>40</v>
      </c>
      <c r="F25" s="108">
        <v>70</v>
      </c>
      <c r="G25" s="108">
        <v>120</v>
      </c>
      <c r="H25" s="108">
        <v>200</v>
      </c>
    </row>
    <row r="26" spans="1:8">
      <c r="A26" s="108" t="s">
        <v>1520</v>
      </c>
      <c r="B26" s="108">
        <v>3</v>
      </c>
      <c r="C26" s="108">
        <v>20</v>
      </c>
      <c r="D26" s="108">
        <v>30</v>
      </c>
      <c r="E26" s="108">
        <v>40</v>
      </c>
      <c r="F26" s="108">
        <v>70</v>
      </c>
      <c r="G26" s="108">
        <v>120</v>
      </c>
      <c r="H26" s="108">
        <v>200</v>
      </c>
    </row>
    <row r="27" spans="1:8">
      <c r="A27" s="108" t="s">
        <v>1521</v>
      </c>
      <c r="B27" s="108">
        <v>4</v>
      </c>
      <c r="C27" s="108">
        <v>20</v>
      </c>
      <c r="D27" s="108">
        <v>30</v>
      </c>
      <c r="E27" s="108">
        <v>40</v>
      </c>
      <c r="F27" s="108">
        <v>70</v>
      </c>
      <c r="G27" s="108">
        <v>120</v>
      </c>
      <c r="H27" s="108">
        <v>200</v>
      </c>
    </row>
    <row r="28" spans="1:8">
      <c r="A28" s="108" t="s">
        <v>1522</v>
      </c>
      <c r="B28" s="108">
        <v>5</v>
      </c>
      <c r="C28" s="108">
        <v>2</v>
      </c>
      <c r="D28" s="108">
        <v>3</v>
      </c>
      <c r="E28" s="108">
        <v>4</v>
      </c>
      <c r="F28" s="108">
        <v>5</v>
      </c>
      <c r="G28" s="108">
        <v>7</v>
      </c>
      <c r="H28" s="108">
        <v>10</v>
      </c>
    </row>
    <row r="29" spans="1:8">
      <c r="A29" s="108" t="s">
        <v>1523</v>
      </c>
      <c r="B29" s="108">
        <v>6</v>
      </c>
      <c r="C29" s="108">
        <v>2</v>
      </c>
      <c r="D29" s="108">
        <v>3</v>
      </c>
      <c r="E29" s="108">
        <v>4</v>
      </c>
      <c r="F29" s="108">
        <v>5</v>
      </c>
      <c r="G29" s="108">
        <v>7</v>
      </c>
      <c r="H29" s="108">
        <v>10</v>
      </c>
    </row>
    <row r="30" spans="1:8">
      <c r="A30" s="108" t="s">
        <v>1524</v>
      </c>
      <c r="B30" s="108">
        <v>7</v>
      </c>
      <c r="C30" s="108">
        <v>2</v>
      </c>
      <c r="D30" s="108">
        <v>3</v>
      </c>
      <c r="E30" s="108">
        <v>4</v>
      </c>
      <c r="F30" s="108">
        <v>5</v>
      </c>
      <c r="G30" s="108">
        <v>10</v>
      </c>
      <c r="H30" s="108">
        <v>18</v>
      </c>
    </row>
    <row r="31" spans="1:8">
      <c r="A31" s="108" t="s">
        <v>1525</v>
      </c>
      <c r="B31" s="108">
        <v>8</v>
      </c>
      <c r="C31" s="108">
        <v>2</v>
      </c>
      <c r="D31" s="108">
        <v>3</v>
      </c>
      <c r="E31" s="108">
        <v>4</v>
      </c>
      <c r="F31" s="108">
        <v>5</v>
      </c>
      <c r="G31" s="108">
        <v>10</v>
      </c>
      <c r="H31" s="108">
        <v>18</v>
      </c>
    </row>
    <row r="32" spans="1:8">
      <c r="A32" s="108" t="s">
        <v>1526</v>
      </c>
      <c r="B32" s="108">
        <v>9</v>
      </c>
      <c r="C32" s="108">
        <v>2</v>
      </c>
      <c r="D32" s="108">
        <v>3</v>
      </c>
      <c r="E32" s="108">
        <v>4</v>
      </c>
      <c r="F32" s="108">
        <v>5</v>
      </c>
      <c r="G32" s="108">
        <v>10</v>
      </c>
      <c r="H32" s="108">
        <v>18</v>
      </c>
    </row>
    <row r="34" spans="1:8">
      <c r="A34" s="209" t="s">
        <v>1531</v>
      </c>
      <c r="B34" s="108" t="s">
        <v>1516</v>
      </c>
      <c r="C34" s="210" t="s">
        <v>660</v>
      </c>
      <c r="D34" s="211" t="s">
        <v>684</v>
      </c>
      <c r="E34" s="121" t="s">
        <v>704</v>
      </c>
      <c r="F34" s="212" t="s">
        <v>141</v>
      </c>
      <c r="G34" s="124" t="s">
        <v>723</v>
      </c>
      <c r="H34" s="213" t="s">
        <v>1114</v>
      </c>
    </row>
    <row r="35" spans="1:8">
      <c r="A35" s="108" t="s">
        <v>1518</v>
      </c>
      <c r="B35" s="108">
        <v>1</v>
      </c>
      <c r="C35" s="108">
        <v>30</v>
      </c>
      <c r="D35" s="108">
        <v>40</v>
      </c>
      <c r="E35" s="108">
        <v>60</v>
      </c>
      <c r="F35" s="108">
        <v>100</v>
      </c>
      <c r="G35" s="108">
        <v>180</v>
      </c>
      <c r="H35" s="108">
        <v>320</v>
      </c>
    </row>
    <row r="36" spans="1:8">
      <c r="A36" s="108" t="s">
        <v>1519</v>
      </c>
      <c r="B36" s="108">
        <v>2</v>
      </c>
      <c r="C36" s="108">
        <v>30</v>
      </c>
      <c r="D36" s="108">
        <v>40</v>
      </c>
      <c r="E36" s="108">
        <v>60</v>
      </c>
      <c r="F36" s="108">
        <v>100</v>
      </c>
      <c r="G36" s="108">
        <v>180</v>
      </c>
      <c r="H36" s="108">
        <v>320</v>
      </c>
    </row>
    <row r="37" spans="1:8">
      <c r="A37" s="108" t="s">
        <v>1520</v>
      </c>
      <c r="B37" s="108">
        <v>3</v>
      </c>
      <c r="C37" s="108">
        <v>30</v>
      </c>
      <c r="D37" s="108">
        <v>40</v>
      </c>
      <c r="E37" s="108">
        <v>60</v>
      </c>
      <c r="F37" s="108">
        <v>100</v>
      </c>
      <c r="G37" s="108">
        <v>180</v>
      </c>
      <c r="H37" s="108">
        <v>320</v>
      </c>
    </row>
    <row r="38" spans="1:8">
      <c r="A38" s="108" t="s">
        <v>1521</v>
      </c>
      <c r="B38" s="108">
        <v>4</v>
      </c>
      <c r="C38" s="108">
        <v>30</v>
      </c>
      <c r="D38" s="108">
        <v>40</v>
      </c>
      <c r="E38" s="108">
        <v>60</v>
      </c>
      <c r="F38" s="108">
        <v>100</v>
      </c>
      <c r="G38" s="108">
        <v>180</v>
      </c>
      <c r="H38" s="108">
        <v>320</v>
      </c>
    </row>
    <row r="39" spans="1:8">
      <c r="A39" s="108" t="s">
        <v>1522</v>
      </c>
      <c r="B39" s="108">
        <v>5</v>
      </c>
      <c r="C39" s="108">
        <v>3</v>
      </c>
      <c r="D39" s="108">
        <v>4</v>
      </c>
      <c r="E39" s="108">
        <v>5</v>
      </c>
      <c r="F39" s="108">
        <v>6</v>
      </c>
      <c r="G39" s="108">
        <v>8</v>
      </c>
      <c r="H39" s="108">
        <v>12</v>
      </c>
    </row>
    <row r="40" spans="1:8">
      <c r="A40" s="108" t="s">
        <v>1523</v>
      </c>
      <c r="B40" s="108">
        <v>6</v>
      </c>
      <c r="C40" s="108">
        <v>3</v>
      </c>
      <c r="D40" s="108">
        <v>4</v>
      </c>
      <c r="E40" s="108">
        <v>5</v>
      </c>
      <c r="F40" s="108">
        <v>6</v>
      </c>
      <c r="G40" s="108">
        <v>8</v>
      </c>
      <c r="H40" s="108">
        <v>12</v>
      </c>
    </row>
    <row r="41" spans="1:8">
      <c r="A41" s="108" t="s">
        <v>1524</v>
      </c>
      <c r="B41" s="108">
        <v>7</v>
      </c>
      <c r="C41" s="108">
        <v>3</v>
      </c>
      <c r="D41" s="108">
        <v>4</v>
      </c>
      <c r="E41" s="108">
        <v>5</v>
      </c>
      <c r="F41" s="108">
        <v>7</v>
      </c>
      <c r="G41" s="108">
        <v>13</v>
      </c>
      <c r="H41" s="108">
        <v>21</v>
      </c>
    </row>
    <row r="42" spans="1:8">
      <c r="A42" s="108" t="s">
        <v>1525</v>
      </c>
      <c r="B42" s="108">
        <v>8</v>
      </c>
      <c r="C42" s="108">
        <v>3</v>
      </c>
      <c r="D42" s="108">
        <v>4</v>
      </c>
      <c r="E42" s="108">
        <v>5</v>
      </c>
      <c r="F42" s="108">
        <v>7</v>
      </c>
      <c r="G42" s="108">
        <v>13</v>
      </c>
      <c r="H42" s="108">
        <v>21</v>
      </c>
    </row>
    <row r="43" spans="1:8">
      <c r="A43" s="108" t="s">
        <v>1526</v>
      </c>
      <c r="B43" s="108">
        <v>9</v>
      </c>
      <c r="C43" s="108">
        <v>3</v>
      </c>
      <c r="D43" s="108">
        <v>4</v>
      </c>
      <c r="E43" s="108">
        <v>5</v>
      </c>
      <c r="F43" s="108">
        <v>7</v>
      </c>
      <c r="G43" s="108">
        <v>13</v>
      </c>
      <c r="H43" s="108">
        <v>21</v>
      </c>
    </row>
    <row r="45" spans="1:8">
      <c r="A45" s="209" t="s">
        <v>1532</v>
      </c>
      <c r="B45" s="108" t="s">
        <v>1516</v>
      </c>
      <c r="C45" s="210" t="s">
        <v>660</v>
      </c>
      <c r="D45" s="211" t="s">
        <v>684</v>
      </c>
      <c r="E45" s="121" t="s">
        <v>704</v>
      </c>
      <c r="F45" s="212" t="s">
        <v>141</v>
      </c>
      <c r="G45" s="124" t="s">
        <v>723</v>
      </c>
      <c r="H45" s="213" t="s">
        <v>1114</v>
      </c>
    </row>
    <row r="46" spans="1:8">
      <c r="A46" s="108" t="s">
        <v>1518</v>
      </c>
      <c r="B46" s="108">
        <v>1</v>
      </c>
      <c r="C46" s="108">
        <v>40</v>
      </c>
      <c r="D46" s="108">
        <v>60</v>
      </c>
      <c r="E46" s="108">
        <v>80</v>
      </c>
      <c r="F46" s="108">
        <v>160</v>
      </c>
      <c r="G46" s="108">
        <v>280</v>
      </c>
      <c r="H46" s="108">
        <v>520</v>
      </c>
    </row>
    <row r="47" spans="1:8">
      <c r="A47" s="108" t="s">
        <v>1519</v>
      </c>
      <c r="B47" s="108">
        <v>2</v>
      </c>
      <c r="C47" s="108">
        <v>40</v>
      </c>
      <c r="D47" s="108">
        <v>60</v>
      </c>
      <c r="E47" s="108">
        <v>80</v>
      </c>
      <c r="F47" s="108">
        <v>160</v>
      </c>
      <c r="G47" s="108">
        <v>280</v>
      </c>
      <c r="H47" s="108">
        <v>520</v>
      </c>
    </row>
    <row r="48" spans="1:8">
      <c r="A48" s="108" t="s">
        <v>1520</v>
      </c>
      <c r="B48" s="108">
        <v>3</v>
      </c>
      <c r="C48" s="108">
        <v>40</v>
      </c>
      <c r="D48" s="108">
        <v>60</v>
      </c>
      <c r="E48" s="108">
        <v>80</v>
      </c>
      <c r="F48" s="108">
        <v>160</v>
      </c>
      <c r="G48" s="108">
        <v>280</v>
      </c>
      <c r="H48" s="108">
        <v>520</v>
      </c>
    </row>
    <row r="49" spans="1:8">
      <c r="A49" s="108" t="s">
        <v>1521</v>
      </c>
      <c r="B49" s="108">
        <v>4</v>
      </c>
      <c r="C49" s="108">
        <v>40</v>
      </c>
      <c r="D49" s="108">
        <v>60</v>
      </c>
      <c r="E49" s="108">
        <v>80</v>
      </c>
      <c r="F49" s="108">
        <v>160</v>
      </c>
      <c r="G49" s="108">
        <v>280</v>
      </c>
      <c r="H49" s="108">
        <v>520</v>
      </c>
    </row>
    <row r="50" spans="1:8">
      <c r="A50" s="108" t="s">
        <v>1522</v>
      </c>
      <c r="B50" s="108">
        <v>5</v>
      </c>
      <c r="C50" s="108">
        <v>4</v>
      </c>
      <c r="D50" s="108">
        <v>5</v>
      </c>
      <c r="E50" s="108">
        <v>6</v>
      </c>
      <c r="F50" s="108">
        <v>7</v>
      </c>
      <c r="G50" s="108">
        <v>9</v>
      </c>
      <c r="H50" s="108">
        <v>14</v>
      </c>
    </row>
    <row r="51" spans="1:8">
      <c r="A51" s="108" t="s">
        <v>1523</v>
      </c>
      <c r="B51" s="108">
        <v>6</v>
      </c>
      <c r="C51" s="108">
        <v>4</v>
      </c>
      <c r="D51" s="108">
        <v>5</v>
      </c>
      <c r="E51" s="108">
        <v>6</v>
      </c>
      <c r="F51" s="108">
        <v>7</v>
      </c>
      <c r="G51" s="108">
        <v>9</v>
      </c>
      <c r="H51" s="108">
        <v>14</v>
      </c>
    </row>
    <row r="52" spans="1:8">
      <c r="A52" s="108" t="s">
        <v>1524</v>
      </c>
      <c r="B52" s="108">
        <v>7</v>
      </c>
      <c r="C52" s="108">
        <v>4</v>
      </c>
      <c r="D52" s="108">
        <v>5</v>
      </c>
      <c r="E52" s="108">
        <v>6</v>
      </c>
      <c r="F52" s="108">
        <v>8</v>
      </c>
      <c r="G52" s="108">
        <v>15</v>
      </c>
      <c r="H52" s="108">
        <v>25</v>
      </c>
    </row>
    <row r="53" spans="1:8">
      <c r="A53" s="108" t="s">
        <v>1525</v>
      </c>
      <c r="B53" s="108">
        <v>8</v>
      </c>
      <c r="C53" s="108">
        <v>4</v>
      </c>
      <c r="D53" s="108">
        <v>5</v>
      </c>
      <c r="E53" s="108">
        <v>6</v>
      </c>
      <c r="F53" s="108">
        <v>8</v>
      </c>
      <c r="G53" s="108">
        <v>15</v>
      </c>
      <c r="H53" s="108">
        <v>25</v>
      </c>
    </row>
    <row r="54" spans="1:8">
      <c r="A54" s="108" t="s">
        <v>1526</v>
      </c>
      <c r="B54" s="108">
        <v>9</v>
      </c>
      <c r="C54" s="108">
        <v>4</v>
      </c>
      <c r="D54" s="108">
        <v>5</v>
      </c>
      <c r="E54" s="108">
        <v>6</v>
      </c>
      <c r="F54" s="108">
        <v>8</v>
      </c>
      <c r="G54" s="108">
        <v>15</v>
      </c>
      <c r="H54" s="108">
        <v>25</v>
      </c>
    </row>
    <row r="56" spans="1:8">
      <c r="A56" s="209" t="s">
        <v>1533</v>
      </c>
      <c r="B56" s="108" t="s">
        <v>1516</v>
      </c>
      <c r="C56" s="210" t="s">
        <v>660</v>
      </c>
      <c r="D56" s="211" t="s">
        <v>684</v>
      </c>
      <c r="E56" s="121" t="s">
        <v>704</v>
      </c>
      <c r="F56" s="212" t="s">
        <v>141</v>
      </c>
      <c r="G56" s="124" t="s">
        <v>723</v>
      </c>
      <c r="H56" s="213" t="s">
        <v>1114</v>
      </c>
    </row>
    <row r="57" spans="1:8">
      <c r="A57" s="108" t="s">
        <v>1518</v>
      </c>
      <c r="B57" s="108">
        <v>1</v>
      </c>
      <c r="C57" s="108">
        <v>60</v>
      </c>
      <c r="D57" s="108">
        <v>100</v>
      </c>
      <c r="E57" s="108">
        <v>140</v>
      </c>
      <c r="F57" s="108">
        <v>220</v>
      </c>
      <c r="G57" s="108">
        <v>460</v>
      </c>
      <c r="H57" s="108">
        <v>820</v>
      </c>
    </row>
    <row r="58" spans="1:8">
      <c r="A58" s="108" t="s">
        <v>1519</v>
      </c>
      <c r="B58" s="108">
        <v>2</v>
      </c>
      <c r="C58" s="108">
        <v>60</v>
      </c>
      <c r="D58" s="108">
        <v>100</v>
      </c>
      <c r="E58" s="108">
        <v>140</v>
      </c>
      <c r="F58" s="108">
        <v>220</v>
      </c>
      <c r="G58" s="108">
        <v>460</v>
      </c>
      <c r="H58" s="108">
        <v>820</v>
      </c>
    </row>
    <row r="59" spans="1:8">
      <c r="A59" s="108" t="s">
        <v>1520</v>
      </c>
      <c r="B59" s="108">
        <v>3</v>
      </c>
      <c r="C59" s="108">
        <v>60</v>
      </c>
      <c r="D59" s="108">
        <v>100</v>
      </c>
      <c r="E59" s="108">
        <v>140</v>
      </c>
      <c r="F59" s="108">
        <v>220</v>
      </c>
      <c r="G59" s="108">
        <v>460</v>
      </c>
      <c r="H59" s="108">
        <v>820</v>
      </c>
    </row>
    <row r="60" spans="1:8">
      <c r="A60" s="108" t="s">
        <v>1521</v>
      </c>
      <c r="B60" s="108">
        <v>4</v>
      </c>
      <c r="C60" s="108">
        <v>60</v>
      </c>
      <c r="D60" s="108">
        <v>100</v>
      </c>
      <c r="E60" s="108">
        <v>140</v>
      </c>
      <c r="F60" s="108">
        <v>220</v>
      </c>
      <c r="G60" s="108">
        <v>460</v>
      </c>
      <c r="H60" s="108">
        <v>820</v>
      </c>
    </row>
    <row r="61" spans="1:8">
      <c r="A61" s="108" t="s">
        <v>1522</v>
      </c>
      <c r="B61" s="108">
        <v>5</v>
      </c>
      <c r="C61" s="108">
        <v>5</v>
      </c>
      <c r="D61" s="108">
        <v>6</v>
      </c>
      <c r="E61" s="108">
        <v>7</v>
      </c>
      <c r="F61" s="108">
        <v>8</v>
      </c>
      <c r="G61" s="108">
        <v>11</v>
      </c>
      <c r="H61" s="108">
        <v>17</v>
      </c>
    </row>
    <row r="62" spans="1:8">
      <c r="A62" s="108" t="s">
        <v>1523</v>
      </c>
      <c r="B62" s="108">
        <v>6</v>
      </c>
      <c r="C62" s="108">
        <v>5</v>
      </c>
      <c r="D62" s="108">
        <v>6</v>
      </c>
      <c r="E62" s="108">
        <v>7</v>
      </c>
      <c r="F62" s="108">
        <v>8</v>
      </c>
      <c r="G62" s="108">
        <v>11</v>
      </c>
      <c r="H62" s="108">
        <v>17</v>
      </c>
    </row>
    <row r="63" spans="1:8">
      <c r="A63" s="108" t="s">
        <v>1524</v>
      </c>
      <c r="B63" s="108">
        <v>7</v>
      </c>
      <c r="C63" s="108">
        <v>5</v>
      </c>
      <c r="D63" s="108">
        <v>6</v>
      </c>
      <c r="E63" s="108">
        <v>7</v>
      </c>
      <c r="F63" s="108">
        <v>9</v>
      </c>
      <c r="G63" s="108">
        <v>18</v>
      </c>
      <c r="H63" s="108">
        <v>30</v>
      </c>
    </row>
    <row r="64" spans="1:8">
      <c r="A64" s="108" t="s">
        <v>1525</v>
      </c>
      <c r="B64" s="108">
        <v>8</v>
      </c>
      <c r="C64" s="108">
        <v>5</v>
      </c>
      <c r="D64" s="108">
        <v>6</v>
      </c>
      <c r="E64" s="108">
        <v>7</v>
      </c>
      <c r="F64" s="108">
        <v>9</v>
      </c>
      <c r="G64" s="108">
        <v>18</v>
      </c>
      <c r="H64" s="108">
        <v>30</v>
      </c>
    </row>
    <row r="65" spans="1:8">
      <c r="A65" s="108" t="s">
        <v>1526</v>
      </c>
      <c r="B65" s="108">
        <v>9</v>
      </c>
      <c r="C65" s="108">
        <v>5</v>
      </c>
      <c r="D65" s="108">
        <v>6</v>
      </c>
      <c r="E65" s="108">
        <v>7</v>
      </c>
      <c r="F65" s="108">
        <v>9</v>
      </c>
      <c r="G65" s="108">
        <v>18</v>
      </c>
      <c r="H65" s="108">
        <v>30</v>
      </c>
    </row>
    <row r="67" spans="1:8">
      <c r="A67" s="209" t="s">
        <v>1534</v>
      </c>
      <c r="B67" s="108" t="s">
        <v>1516</v>
      </c>
      <c r="C67" s="210" t="s">
        <v>660</v>
      </c>
      <c r="D67" s="211" t="s">
        <v>684</v>
      </c>
      <c r="E67" s="121" t="s">
        <v>704</v>
      </c>
      <c r="F67" s="212" t="s">
        <v>141</v>
      </c>
      <c r="G67" s="124" t="s">
        <v>723</v>
      </c>
      <c r="H67" s="213" t="s">
        <v>1114</v>
      </c>
    </row>
    <row r="68" spans="1:8">
      <c r="A68" s="108" t="s">
        <v>1518</v>
      </c>
      <c r="B68" s="108">
        <v>1</v>
      </c>
      <c r="C68" s="108">
        <v>100</v>
      </c>
      <c r="D68" s="108">
        <v>140</v>
      </c>
      <c r="E68" s="108">
        <v>200</v>
      </c>
      <c r="F68" s="108">
        <v>300</v>
      </c>
      <c r="G68" s="108">
        <v>600</v>
      </c>
      <c r="H68" s="108">
        <v>1160</v>
      </c>
    </row>
    <row r="69" spans="1:8">
      <c r="A69" s="108" t="s">
        <v>1519</v>
      </c>
      <c r="B69" s="108">
        <v>2</v>
      </c>
      <c r="C69" s="108">
        <v>100</v>
      </c>
      <c r="D69" s="108">
        <v>140</v>
      </c>
      <c r="E69" s="108">
        <v>200</v>
      </c>
      <c r="F69" s="108">
        <v>300</v>
      </c>
      <c r="G69" s="108">
        <v>600</v>
      </c>
      <c r="H69" s="108">
        <v>1160</v>
      </c>
    </row>
    <row r="70" spans="1:8">
      <c r="A70" s="108" t="s">
        <v>1520</v>
      </c>
      <c r="B70" s="108">
        <v>3</v>
      </c>
      <c r="C70" s="108">
        <v>100</v>
      </c>
      <c r="D70" s="108">
        <v>140</v>
      </c>
      <c r="E70" s="108">
        <v>200</v>
      </c>
      <c r="F70" s="108">
        <v>300</v>
      </c>
      <c r="G70" s="108">
        <v>600</v>
      </c>
      <c r="H70" s="108">
        <v>1160</v>
      </c>
    </row>
    <row r="71" spans="1:8">
      <c r="A71" s="108" t="s">
        <v>1521</v>
      </c>
      <c r="B71" s="108">
        <v>4</v>
      </c>
      <c r="C71" s="108">
        <v>100</v>
      </c>
      <c r="D71" s="108">
        <v>140</v>
      </c>
      <c r="E71" s="108">
        <v>200</v>
      </c>
      <c r="F71" s="108">
        <v>300</v>
      </c>
      <c r="G71" s="108">
        <v>600</v>
      </c>
      <c r="H71" s="108">
        <v>1160</v>
      </c>
    </row>
    <row r="72" spans="1:8">
      <c r="A72" s="108" t="s">
        <v>1522</v>
      </c>
      <c r="B72" s="108">
        <v>5</v>
      </c>
      <c r="C72" s="108">
        <v>6</v>
      </c>
      <c r="D72" s="108">
        <v>7</v>
      </c>
      <c r="E72" s="108">
        <v>8</v>
      </c>
      <c r="F72" s="108">
        <v>9</v>
      </c>
      <c r="G72" s="108">
        <v>12</v>
      </c>
      <c r="H72" s="108">
        <v>19</v>
      </c>
    </row>
    <row r="73" spans="1:8">
      <c r="A73" s="108" t="s">
        <v>1523</v>
      </c>
      <c r="B73" s="108">
        <v>6</v>
      </c>
      <c r="C73" s="108">
        <v>6</v>
      </c>
      <c r="D73" s="108">
        <v>7</v>
      </c>
      <c r="E73" s="108">
        <v>8</v>
      </c>
      <c r="F73" s="108">
        <v>9</v>
      </c>
      <c r="G73" s="108">
        <v>12</v>
      </c>
      <c r="H73" s="108">
        <v>19</v>
      </c>
    </row>
    <row r="74" spans="1:8">
      <c r="A74" s="108" t="s">
        <v>1524</v>
      </c>
      <c r="B74" s="108">
        <v>7</v>
      </c>
      <c r="C74" s="108">
        <v>6</v>
      </c>
      <c r="D74" s="108">
        <v>7</v>
      </c>
      <c r="E74" s="108">
        <v>8</v>
      </c>
      <c r="F74" s="108">
        <v>10</v>
      </c>
      <c r="G74" s="108">
        <v>20</v>
      </c>
      <c r="H74" s="108">
        <v>33</v>
      </c>
    </row>
    <row r="75" spans="1:8">
      <c r="A75" s="108" t="s">
        <v>1525</v>
      </c>
      <c r="B75" s="108">
        <v>8</v>
      </c>
      <c r="C75" s="108">
        <v>6</v>
      </c>
      <c r="D75" s="108">
        <v>7</v>
      </c>
      <c r="E75" s="108">
        <v>8</v>
      </c>
      <c r="F75" s="108">
        <v>10</v>
      </c>
      <c r="G75" s="108">
        <v>20</v>
      </c>
      <c r="H75" s="108">
        <v>33</v>
      </c>
    </row>
    <row r="76" spans="1:8">
      <c r="A76" s="108" t="s">
        <v>1526</v>
      </c>
      <c r="B76" s="108">
        <v>9</v>
      </c>
      <c r="C76" s="108">
        <v>6</v>
      </c>
      <c r="D76" s="108">
        <v>7</v>
      </c>
      <c r="E76" s="108">
        <v>8</v>
      </c>
      <c r="F76" s="108">
        <v>10</v>
      </c>
      <c r="G76" s="108">
        <v>20</v>
      </c>
      <c r="H76" s="108">
        <v>33</v>
      </c>
    </row>
    <row r="78" spans="1:8">
      <c r="A78" s="209" t="s">
        <v>1535</v>
      </c>
      <c r="B78" s="108" t="s">
        <v>1516</v>
      </c>
      <c r="C78" s="210" t="s">
        <v>660</v>
      </c>
      <c r="D78" s="211" t="s">
        <v>684</v>
      </c>
      <c r="E78" s="121" t="s">
        <v>704</v>
      </c>
      <c r="F78" s="212" t="s">
        <v>141</v>
      </c>
      <c r="G78" s="124" t="s">
        <v>723</v>
      </c>
      <c r="H78" s="213" t="s">
        <v>1114</v>
      </c>
    </row>
    <row r="79" spans="1:8">
      <c r="A79" s="108" t="s">
        <v>1518</v>
      </c>
      <c r="B79" s="108">
        <v>1</v>
      </c>
      <c r="C79" s="108">
        <v>200</v>
      </c>
      <c r="D79" s="108">
        <v>280</v>
      </c>
      <c r="E79" s="108">
        <v>380</v>
      </c>
      <c r="F79" s="108">
        <v>500</v>
      </c>
      <c r="G79" s="108">
        <v>900</v>
      </c>
      <c r="H79" s="108">
        <v>2000</v>
      </c>
    </row>
    <row r="80" spans="1:8">
      <c r="A80" s="108" t="s">
        <v>1519</v>
      </c>
      <c r="B80" s="108">
        <v>2</v>
      </c>
      <c r="C80" s="108">
        <v>200</v>
      </c>
      <c r="D80" s="108">
        <v>280</v>
      </c>
      <c r="E80" s="108">
        <v>380</v>
      </c>
      <c r="F80" s="108">
        <v>500</v>
      </c>
      <c r="G80" s="108">
        <v>900</v>
      </c>
      <c r="H80" s="108">
        <v>2000</v>
      </c>
    </row>
    <row r="81" spans="1:8">
      <c r="A81" s="108" t="s">
        <v>1520</v>
      </c>
      <c r="B81" s="108">
        <v>3</v>
      </c>
      <c r="C81" s="108">
        <v>200</v>
      </c>
      <c r="D81" s="108">
        <v>280</v>
      </c>
      <c r="E81" s="108">
        <v>380</v>
      </c>
      <c r="F81" s="108">
        <v>500</v>
      </c>
      <c r="G81" s="108">
        <v>900</v>
      </c>
      <c r="H81" s="108">
        <v>2000</v>
      </c>
    </row>
    <row r="82" spans="1:8">
      <c r="A82" s="108" t="s">
        <v>1521</v>
      </c>
      <c r="B82" s="108">
        <v>4</v>
      </c>
      <c r="C82" s="108">
        <v>200</v>
      </c>
      <c r="D82" s="108">
        <v>280</v>
      </c>
      <c r="E82" s="108">
        <v>380</v>
      </c>
      <c r="F82" s="108">
        <v>500</v>
      </c>
      <c r="G82" s="108">
        <v>900</v>
      </c>
      <c r="H82" s="108">
        <v>2000</v>
      </c>
    </row>
    <row r="83" spans="1:8">
      <c r="A83" s="108" t="s">
        <v>1522</v>
      </c>
      <c r="B83" s="108">
        <v>5</v>
      </c>
      <c r="C83" s="108">
        <v>7</v>
      </c>
      <c r="D83" s="108">
        <v>8</v>
      </c>
      <c r="E83" s="108">
        <v>9</v>
      </c>
      <c r="F83" s="108">
        <v>10</v>
      </c>
      <c r="G83" s="108">
        <v>13</v>
      </c>
      <c r="H83" s="108">
        <v>21</v>
      </c>
    </row>
    <row r="84" spans="1:8">
      <c r="A84" s="108" t="s">
        <v>1523</v>
      </c>
      <c r="B84" s="108">
        <v>6</v>
      </c>
      <c r="C84" s="108">
        <v>7</v>
      </c>
      <c r="D84" s="108">
        <v>8</v>
      </c>
      <c r="E84" s="108">
        <v>9</v>
      </c>
      <c r="F84" s="108">
        <v>10</v>
      </c>
      <c r="G84" s="108">
        <v>13</v>
      </c>
      <c r="H84" s="108">
        <v>21</v>
      </c>
    </row>
    <row r="85" spans="1:8">
      <c r="A85" s="108" t="s">
        <v>1524</v>
      </c>
      <c r="B85" s="108">
        <v>7</v>
      </c>
      <c r="C85" s="108">
        <v>6</v>
      </c>
      <c r="D85" s="108">
        <v>7</v>
      </c>
      <c r="E85" s="108">
        <v>8</v>
      </c>
      <c r="F85" s="108">
        <v>10</v>
      </c>
      <c r="G85" s="108">
        <v>20</v>
      </c>
      <c r="H85" s="108">
        <v>33</v>
      </c>
    </row>
    <row r="86" spans="1:8">
      <c r="A86" s="108" t="s">
        <v>1525</v>
      </c>
      <c r="B86" s="108">
        <v>8</v>
      </c>
      <c r="C86" s="108">
        <v>6</v>
      </c>
      <c r="D86" s="108">
        <v>7</v>
      </c>
      <c r="E86" s="108">
        <v>8</v>
      </c>
      <c r="F86" s="108">
        <v>10</v>
      </c>
      <c r="G86" s="108">
        <v>20</v>
      </c>
      <c r="H86" s="108">
        <v>33</v>
      </c>
    </row>
    <row r="87" spans="1:8">
      <c r="A87" s="108" t="s">
        <v>1526</v>
      </c>
      <c r="B87" s="108">
        <v>9</v>
      </c>
      <c r="C87" s="108">
        <v>6</v>
      </c>
      <c r="D87" s="108">
        <v>7</v>
      </c>
      <c r="E87" s="108">
        <v>8</v>
      </c>
      <c r="F87" s="108">
        <v>10</v>
      </c>
      <c r="G87" s="108">
        <v>20</v>
      </c>
      <c r="H87" s="108">
        <v>33</v>
      </c>
    </row>
    <row r="89" spans="1:8">
      <c r="A89" s="209" t="s">
        <v>1536</v>
      </c>
      <c r="B89" s="108" t="s">
        <v>1516</v>
      </c>
      <c r="C89" s="210" t="s">
        <v>660</v>
      </c>
      <c r="D89" s="211" t="s">
        <v>684</v>
      </c>
      <c r="E89" s="121" t="s">
        <v>704</v>
      </c>
      <c r="F89" s="212" t="s">
        <v>141</v>
      </c>
      <c r="G89" s="124" t="s">
        <v>723</v>
      </c>
      <c r="H89" s="213" t="s">
        <v>1114</v>
      </c>
    </row>
    <row r="90" spans="1:8">
      <c r="A90" s="108" t="s">
        <v>1518</v>
      </c>
      <c r="B90" s="108">
        <v>1</v>
      </c>
      <c r="C90" s="108">
        <v>240</v>
      </c>
      <c r="D90" s="108">
        <v>360</v>
      </c>
      <c r="E90" s="108">
        <v>500</v>
      </c>
      <c r="F90" s="108">
        <v>660</v>
      </c>
      <c r="G90" s="108">
        <v>1400</v>
      </c>
      <c r="H90" s="108">
        <v>2660</v>
      </c>
    </row>
    <row r="91" spans="1:8">
      <c r="A91" s="108" t="s">
        <v>1519</v>
      </c>
      <c r="B91" s="108">
        <v>2</v>
      </c>
      <c r="C91" s="108">
        <v>240</v>
      </c>
      <c r="D91" s="108">
        <v>360</v>
      </c>
      <c r="E91" s="108">
        <v>500</v>
      </c>
      <c r="F91" s="108">
        <v>660</v>
      </c>
      <c r="G91" s="108">
        <v>1400</v>
      </c>
      <c r="H91" s="108">
        <v>2660</v>
      </c>
    </row>
    <row r="92" spans="1:8">
      <c r="A92" s="108" t="s">
        <v>1520</v>
      </c>
      <c r="B92" s="108">
        <v>3</v>
      </c>
      <c r="C92" s="108">
        <v>240</v>
      </c>
      <c r="D92" s="108">
        <v>360</v>
      </c>
      <c r="E92" s="108">
        <v>500</v>
      </c>
      <c r="F92" s="108">
        <v>660</v>
      </c>
      <c r="G92" s="108">
        <v>1400</v>
      </c>
      <c r="H92" s="108">
        <v>2660</v>
      </c>
    </row>
    <row r="93" spans="1:8">
      <c r="A93" s="108" t="s">
        <v>1521</v>
      </c>
      <c r="B93" s="108">
        <v>4</v>
      </c>
      <c r="C93" s="108">
        <v>240</v>
      </c>
      <c r="D93" s="108">
        <v>360</v>
      </c>
      <c r="E93" s="108">
        <v>500</v>
      </c>
      <c r="F93" s="108">
        <v>660</v>
      </c>
      <c r="G93" s="108">
        <v>1400</v>
      </c>
      <c r="H93" s="108">
        <v>2660</v>
      </c>
    </row>
    <row r="94" spans="1:8">
      <c r="A94" s="108" t="s">
        <v>1522</v>
      </c>
      <c r="B94" s="108">
        <v>5</v>
      </c>
      <c r="C94" s="108">
        <v>8</v>
      </c>
      <c r="D94" s="108">
        <v>9</v>
      </c>
      <c r="E94" s="108">
        <v>10</v>
      </c>
      <c r="F94" s="108">
        <v>11</v>
      </c>
      <c r="G94" s="108">
        <v>15</v>
      </c>
      <c r="H94" s="108">
        <v>23</v>
      </c>
    </row>
    <row r="95" spans="1:8">
      <c r="A95" s="108" t="s">
        <v>1523</v>
      </c>
      <c r="B95" s="108">
        <v>6</v>
      </c>
      <c r="C95" s="108">
        <v>8</v>
      </c>
      <c r="D95" s="108">
        <v>9</v>
      </c>
      <c r="E95" s="108">
        <v>10</v>
      </c>
      <c r="F95" s="108">
        <v>11</v>
      </c>
      <c r="G95" s="108">
        <v>15</v>
      </c>
      <c r="H95" s="108">
        <v>23</v>
      </c>
    </row>
    <row r="96" spans="1:8">
      <c r="A96" s="108" t="s">
        <v>1524</v>
      </c>
      <c r="B96" s="108">
        <v>7</v>
      </c>
      <c r="C96" s="108">
        <v>6</v>
      </c>
      <c r="D96" s="108">
        <v>7</v>
      </c>
      <c r="E96" s="108">
        <v>8</v>
      </c>
      <c r="F96" s="108">
        <v>10</v>
      </c>
      <c r="G96" s="108">
        <v>20</v>
      </c>
      <c r="H96" s="108">
        <v>33</v>
      </c>
    </row>
    <row r="97" spans="1:8">
      <c r="A97" s="108" t="s">
        <v>1525</v>
      </c>
      <c r="B97" s="108">
        <v>8</v>
      </c>
      <c r="C97" s="108">
        <v>6</v>
      </c>
      <c r="D97" s="108">
        <v>7</v>
      </c>
      <c r="E97" s="108">
        <v>8</v>
      </c>
      <c r="F97" s="108">
        <v>10</v>
      </c>
      <c r="G97" s="108">
        <v>20</v>
      </c>
      <c r="H97" s="108">
        <v>33</v>
      </c>
    </row>
    <row r="98" spans="1:8">
      <c r="A98" s="108" t="s">
        <v>1526</v>
      </c>
      <c r="B98" s="108">
        <v>9</v>
      </c>
      <c r="C98" s="108">
        <v>6</v>
      </c>
      <c r="D98" s="108">
        <v>7</v>
      </c>
      <c r="E98" s="108">
        <v>8</v>
      </c>
      <c r="F98" s="108">
        <v>10</v>
      </c>
      <c r="G98" s="108">
        <v>20</v>
      </c>
      <c r="H98" s="108">
        <v>33</v>
      </c>
    </row>
    <row r="100" spans="1:8">
      <c r="A100" s="209" t="s">
        <v>1537</v>
      </c>
      <c r="B100" s="108" t="s">
        <v>1516</v>
      </c>
      <c r="C100" s="210" t="s">
        <v>660</v>
      </c>
      <c r="D100" s="211" t="s">
        <v>684</v>
      </c>
      <c r="E100" s="121" t="s">
        <v>704</v>
      </c>
      <c r="F100" s="212" t="s">
        <v>141</v>
      </c>
      <c r="G100" s="124" t="s">
        <v>723</v>
      </c>
      <c r="H100" s="213" t="s">
        <v>1114</v>
      </c>
    </row>
    <row r="101" spans="1:8">
      <c r="A101" s="108" t="s">
        <v>1518</v>
      </c>
      <c r="B101" s="108">
        <v>1</v>
      </c>
      <c r="C101" s="108">
        <v>280</v>
      </c>
      <c r="D101" s="108">
        <v>440</v>
      </c>
      <c r="E101" s="108">
        <v>640</v>
      </c>
      <c r="F101" s="108">
        <v>880</v>
      </c>
      <c r="G101" s="108">
        <v>1960</v>
      </c>
      <c r="H101" s="108">
        <v>4320</v>
      </c>
    </row>
    <row r="102" spans="1:8">
      <c r="A102" s="108" t="s">
        <v>1519</v>
      </c>
      <c r="B102" s="108">
        <v>2</v>
      </c>
      <c r="C102" s="108">
        <v>280</v>
      </c>
      <c r="D102" s="108">
        <v>440</v>
      </c>
      <c r="E102" s="108">
        <v>640</v>
      </c>
      <c r="F102" s="108">
        <v>880</v>
      </c>
      <c r="G102" s="108">
        <v>1960</v>
      </c>
      <c r="H102" s="108">
        <v>4320</v>
      </c>
    </row>
    <row r="103" spans="1:8">
      <c r="A103" s="108" t="s">
        <v>1520</v>
      </c>
      <c r="B103" s="108">
        <v>3</v>
      </c>
      <c r="C103" s="108">
        <v>280</v>
      </c>
      <c r="D103" s="108">
        <v>440</v>
      </c>
      <c r="E103" s="108">
        <v>640</v>
      </c>
      <c r="F103" s="108">
        <v>880</v>
      </c>
      <c r="G103" s="108">
        <v>1960</v>
      </c>
      <c r="H103" s="108">
        <v>4320</v>
      </c>
    </row>
    <row r="104" spans="1:8">
      <c r="A104" s="108" t="s">
        <v>1521</v>
      </c>
      <c r="B104" s="108">
        <v>4</v>
      </c>
      <c r="C104" s="108">
        <v>280</v>
      </c>
      <c r="D104" s="108">
        <v>440</v>
      </c>
      <c r="E104" s="108">
        <v>640</v>
      </c>
      <c r="F104" s="108">
        <v>880</v>
      </c>
      <c r="G104" s="108">
        <v>1960</v>
      </c>
      <c r="H104" s="108">
        <v>4320</v>
      </c>
    </row>
    <row r="105" spans="1:8">
      <c r="A105" s="108" t="s">
        <v>1522</v>
      </c>
      <c r="B105" s="108">
        <v>5</v>
      </c>
      <c r="C105" s="108">
        <v>9</v>
      </c>
      <c r="D105" s="108">
        <v>10</v>
      </c>
      <c r="E105" s="108">
        <v>11</v>
      </c>
      <c r="F105" s="108">
        <v>12</v>
      </c>
      <c r="G105" s="108">
        <v>18</v>
      </c>
      <c r="H105" s="108">
        <v>26</v>
      </c>
    </row>
    <row r="106" spans="1:8">
      <c r="A106" s="108" t="s">
        <v>1523</v>
      </c>
      <c r="B106" s="108">
        <v>6</v>
      </c>
      <c r="C106" s="108">
        <v>9</v>
      </c>
      <c r="D106" s="108">
        <v>10</v>
      </c>
      <c r="E106" s="108">
        <v>11</v>
      </c>
      <c r="F106" s="108">
        <v>12</v>
      </c>
      <c r="G106" s="108">
        <v>18</v>
      </c>
      <c r="H106" s="108">
        <v>26</v>
      </c>
    </row>
    <row r="107" spans="1:8">
      <c r="A107" s="108" t="s">
        <v>1524</v>
      </c>
      <c r="B107" s="108">
        <v>7</v>
      </c>
      <c r="C107" s="108">
        <v>6</v>
      </c>
      <c r="D107" s="108">
        <v>7</v>
      </c>
      <c r="E107" s="108">
        <v>8</v>
      </c>
      <c r="F107" s="108">
        <v>10</v>
      </c>
      <c r="G107" s="108">
        <v>20</v>
      </c>
      <c r="H107" s="108">
        <v>33</v>
      </c>
    </row>
    <row r="108" spans="1:8">
      <c r="A108" s="108" t="s">
        <v>1525</v>
      </c>
      <c r="B108" s="108">
        <v>8</v>
      </c>
      <c r="C108" s="108">
        <v>6</v>
      </c>
      <c r="D108" s="108">
        <v>7</v>
      </c>
      <c r="E108" s="108">
        <v>8</v>
      </c>
      <c r="F108" s="108">
        <v>10</v>
      </c>
      <c r="G108" s="108">
        <v>20</v>
      </c>
      <c r="H108" s="108">
        <v>33</v>
      </c>
    </row>
    <row r="109" spans="1:8">
      <c r="A109" s="108" t="s">
        <v>1526</v>
      </c>
      <c r="B109" s="108">
        <v>9</v>
      </c>
      <c r="C109" s="108">
        <v>6</v>
      </c>
      <c r="D109" s="108">
        <v>7</v>
      </c>
      <c r="E109" s="108">
        <v>8</v>
      </c>
      <c r="F109" s="108">
        <v>10</v>
      </c>
      <c r="G109" s="108">
        <v>20</v>
      </c>
      <c r="H109" s="108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08" customWidth="1"/>
    <col min="2" max="2" width="7.125" style="108" bestFit="1" customWidth="1"/>
    <col min="3" max="3" width="5.5" style="108" bestFit="1" customWidth="1"/>
    <col min="4" max="4" width="5.25" style="108" bestFit="1" customWidth="1"/>
    <col min="5" max="5" width="5.5" style="108" bestFit="1" customWidth="1"/>
    <col min="6" max="6" width="5.875" style="108" bestFit="1" customWidth="1"/>
    <col min="7" max="7" width="9" style="108" bestFit="1" customWidth="1"/>
    <col min="8" max="10" width="6.25" style="108" bestFit="1" customWidth="1"/>
    <col min="11" max="11" width="13.625" style="108" bestFit="1" customWidth="1"/>
    <col min="12" max="12" width="47.875" style="108" bestFit="1" customWidth="1"/>
    <col min="13" max="13" width="9" style="108"/>
    <col min="14" max="14" width="34.25" style="108" bestFit="1" customWidth="1"/>
    <col min="15" max="16384" width="9" style="108"/>
  </cols>
  <sheetData>
    <row r="1" spans="1:14" s="126" customFormat="1">
      <c r="A1" s="126" t="s">
        <v>199</v>
      </c>
      <c r="B1" s="126" t="s">
        <v>275</v>
      </c>
      <c r="C1" s="126" t="s">
        <v>202</v>
      </c>
      <c r="D1" s="126" t="s">
        <v>203</v>
      </c>
      <c r="E1" s="126" t="s">
        <v>267</v>
      </c>
      <c r="F1" s="126" t="s">
        <v>200</v>
      </c>
      <c r="G1" s="126" t="s">
        <v>201</v>
      </c>
      <c r="H1" s="126" t="s">
        <v>206</v>
      </c>
      <c r="I1" s="126" t="s">
        <v>207</v>
      </c>
      <c r="J1" s="126" t="s">
        <v>208</v>
      </c>
      <c r="K1" s="126" t="s">
        <v>209</v>
      </c>
      <c r="L1" s="126" t="s">
        <v>205</v>
      </c>
    </row>
    <row r="2" spans="1:14">
      <c r="A2" s="108" t="s">
        <v>204</v>
      </c>
      <c r="B2" s="108">
        <v>64</v>
      </c>
      <c r="C2" s="108">
        <v>166</v>
      </c>
      <c r="F2" s="108">
        <v>1</v>
      </c>
      <c r="G2" s="108">
        <v>0</v>
      </c>
      <c r="N2" s="108" t="s">
        <v>220</v>
      </c>
    </row>
    <row r="3" spans="1:14">
      <c r="A3" s="108" t="s">
        <v>204</v>
      </c>
      <c r="B3" s="108">
        <v>80</v>
      </c>
      <c r="C3" s="108">
        <v>481</v>
      </c>
      <c r="F3" s="108">
        <v>1</v>
      </c>
      <c r="G3" s="108">
        <v>1</v>
      </c>
      <c r="N3" s="108" t="s">
        <v>221</v>
      </c>
    </row>
    <row r="4" spans="1:14">
      <c r="A4" s="108" t="s">
        <v>204</v>
      </c>
      <c r="B4" s="108">
        <v>93</v>
      </c>
      <c r="C4" s="108">
        <v>653</v>
      </c>
      <c r="F4" s="108">
        <v>1</v>
      </c>
      <c r="G4" s="108">
        <v>2</v>
      </c>
    </row>
    <row r="5" spans="1:14">
      <c r="A5" s="108" t="s">
        <v>204</v>
      </c>
      <c r="B5" s="108">
        <v>109</v>
      </c>
      <c r="C5" s="108">
        <v>671</v>
      </c>
      <c r="F5" s="108">
        <v>2</v>
      </c>
      <c r="G5" s="108">
        <v>0</v>
      </c>
      <c r="N5" s="108" t="s">
        <v>222</v>
      </c>
    </row>
    <row r="6" spans="1:14">
      <c r="A6" s="108" t="s">
        <v>204</v>
      </c>
      <c r="B6" s="108">
        <v>117</v>
      </c>
      <c r="C6" s="108">
        <v>854</v>
      </c>
      <c r="F6" s="108">
        <v>2</v>
      </c>
      <c r="G6" s="108">
        <v>1</v>
      </c>
      <c r="N6" s="108" t="s">
        <v>223</v>
      </c>
    </row>
    <row r="7" spans="1:14">
      <c r="A7" s="108" t="s">
        <v>204</v>
      </c>
      <c r="B7" s="108">
        <v>129</v>
      </c>
      <c r="C7" s="108">
        <v>1009</v>
      </c>
      <c r="F7" s="108">
        <v>2</v>
      </c>
      <c r="G7" s="108">
        <v>2</v>
      </c>
      <c r="N7" s="108" t="s">
        <v>224</v>
      </c>
    </row>
    <row r="8" spans="1:14">
      <c r="A8" s="108" t="s">
        <v>204</v>
      </c>
      <c r="B8" s="108">
        <v>130</v>
      </c>
      <c r="C8" s="108">
        <v>1017</v>
      </c>
      <c r="F8" s="108">
        <v>3</v>
      </c>
      <c r="G8" s="108">
        <v>0</v>
      </c>
      <c r="H8" s="108">
        <v>13</v>
      </c>
      <c r="I8" s="108">
        <v>27</v>
      </c>
      <c r="J8" s="108">
        <v>37</v>
      </c>
      <c r="K8" s="108">
        <v>0</v>
      </c>
      <c r="L8" s="108" t="s">
        <v>211</v>
      </c>
      <c r="N8" s="108" t="s">
        <v>225</v>
      </c>
    </row>
    <row r="9" spans="1:14">
      <c r="N9" s="108" t="s">
        <v>226</v>
      </c>
    </row>
    <row r="10" spans="1:14">
      <c r="A10" s="108" t="s">
        <v>210</v>
      </c>
      <c r="B10" s="108">
        <v>66</v>
      </c>
      <c r="C10" s="108">
        <v>172</v>
      </c>
      <c r="F10" s="108">
        <v>1</v>
      </c>
      <c r="G10" s="108">
        <v>0</v>
      </c>
      <c r="N10" s="108" t="s">
        <v>227</v>
      </c>
    </row>
    <row r="11" spans="1:14">
      <c r="A11" s="108" t="s">
        <v>210</v>
      </c>
      <c r="B11" s="108">
        <v>77</v>
      </c>
      <c r="C11" s="108">
        <v>489</v>
      </c>
      <c r="F11" s="108">
        <v>1</v>
      </c>
      <c r="G11" s="108">
        <v>1</v>
      </c>
      <c r="N11" s="108" t="s">
        <v>228</v>
      </c>
    </row>
    <row r="12" spans="1:14">
      <c r="A12" s="108" t="s">
        <v>210</v>
      </c>
      <c r="B12" s="108">
        <v>93</v>
      </c>
      <c r="C12" s="108">
        <v>655</v>
      </c>
      <c r="F12" s="108">
        <v>1</v>
      </c>
      <c r="G12" s="108">
        <v>2</v>
      </c>
      <c r="H12" s="108">
        <v>7</v>
      </c>
      <c r="I12" s="108">
        <v>10</v>
      </c>
      <c r="J12" s="108">
        <v>7</v>
      </c>
      <c r="K12" s="108">
        <v>0</v>
      </c>
      <c r="N12" s="108" t="s">
        <v>229</v>
      </c>
    </row>
    <row r="13" spans="1:14">
      <c r="A13" s="108" t="s">
        <v>210</v>
      </c>
      <c r="B13" s="108">
        <v>108</v>
      </c>
      <c r="C13" s="108">
        <v>666</v>
      </c>
      <c r="F13" s="108">
        <v>2</v>
      </c>
      <c r="G13" s="108">
        <v>0</v>
      </c>
      <c r="H13" s="108">
        <v>11</v>
      </c>
      <c r="I13" s="108">
        <v>16</v>
      </c>
      <c r="J13" s="108">
        <v>14</v>
      </c>
      <c r="K13" s="108">
        <v>0</v>
      </c>
      <c r="N13" s="108" t="s">
        <v>230</v>
      </c>
    </row>
    <row r="14" spans="1:14">
      <c r="A14" s="108" t="s">
        <v>210</v>
      </c>
      <c r="B14" s="108">
        <v>119</v>
      </c>
      <c r="C14" s="108">
        <v>850</v>
      </c>
      <c r="F14" s="108">
        <v>2</v>
      </c>
      <c r="G14" s="108">
        <v>1</v>
      </c>
      <c r="H14" s="108">
        <v>11</v>
      </c>
      <c r="I14" s="108">
        <v>17</v>
      </c>
      <c r="J14" s="108">
        <v>18</v>
      </c>
      <c r="K14" s="108">
        <v>0</v>
      </c>
    </row>
    <row r="15" spans="1:14">
      <c r="A15" s="108" t="s">
        <v>210</v>
      </c>
      <c r="B15" s="108">
        <v>138</v>
      </c>
      <c r="C15" s="108">
        <v>1011</v>
      </c>
      <c r="F15" s="108">
        <v>2</v>
      </c>
      <c r="G15" s="108">
        <v>2</v>
      </c>
      <c r="H15" s="108">
        <v>12</v>
      </c>
      <c r="I15" s="108">
        <v>24</v>
      </c>
      <c r="J15" s="108">
        <v>20</v>
      </c>
      <c r="K15" s="108">
        <v>0</v>
      </c>
      <c r="L15" s="108" t="s">
        <v>212</v>
      </c>
      <c r="N15" s="108" t="s">
        <v>231</v>
      </c>
    </row>
    <row r="16" spans="1:14">
      <c r="A16" s="108" t="s">
        <v>210</v>
      </c>
      <c r="B16" s="108">
        <v>159</v>
      </c>
      <c r="C16" s="108">
        <v>1037</v>
      </c>
      <c r="F16" s="108">
        <v>3</v>
      </c>
      <c r="G16" s="108">
        <v>0</v>
      </c>
      <c r="H16" s="108">
        <v>14</v>
      </c>
      <c r="I16" s="108">
        <v>31</v>
      </c>
      <c r="J16" s="108">
        <v>26</v>
      </c>
      <c r="K16" s="108">
        <v>0</v>
      </c>
      <c r="L16" s="108" t="s">
        <v>213</v>
      </c>
      <c r="N16" s="108" t="s">
        <v>223</v>
      </c>
    </row>
    <row r="17" spans="1:14">
      <c r="A17" s="108" t="s">
        <v>210</v>
      </c>
      <c r="B17" s="108">
        <v>172</v>
      </c>
      <c r="C17" s="108">
        <v>1247</v>
      </c>
      <c r="F17" s="108">
        <v>3</v>
      </c>
      <c r="G17" s="108">
        <v>1</v>
      </c>
      <c r="H17" s="108">
        <v>14</v>
      </c>
      <c r="I17" s="108">
        <v>32</v>
      </c>
      <c r="J17" s="108">
        <v>27</v>
      </c>
      <c r="K17" s="108">
        <v>0</v>
      </c>
      <c r="L17" s="108" t="s">
        <v>214</v>
      </c>
      <c r="N17" s="108" t="s">
        <v>224</v>
      </c>
    </row>
    <row r="18" spans="1:14">
      <c r="A18" s="108" t="s">
        <v>210</v>
      </c>
      <c r="B18" s="108">
        <v>172</v>
      </c>
      <c r="C18" s="108">
        <v>1403</v>
      </c>
      <c r="F18" s="108">
        <v>3</v>
      </c>
      <c r="G18" s="108">
        <v>2</v>
      </c>
      <c r="H18" s="108">
        <v>14</v>
      </c>
      <c r="I18" s="108">
        <v>32</v>
      </c>
      <c r="J18" s="108">
        <v>27</v>
      </c>
      <c r="K18" s="108">
        <v>0</v>
      </c>
      <c r="N18" s="108" t="s">
        <v>232</v>
      </c>
    </row>
    <row r="19" spans="1:14">
      <c r="N19" s="108" t="s">
        <v>233</v>
      </c>
    </row>
    <row r="20" spans="1:14">
      <c r="A20" s="108" t="s">
        <v>215</v>
      </c>
      <c r="B20" s="108">
        <v>72</v>
      </c>
      <c r="C20" s="108">
        <v>182</v>
      </c>
      <c r="F20" s="108">
        <v>1</v>
      </c>
      <c r="G20" s="108">
        <v>0</v>
      </c>
      <c r="H20" s="108">
        <v>0</v>
      </c>
      <c r="I20" s="108">
        <v>0</v>
      </c>
      <c r="J20" s="108">
        <v>0</v>
      </c>
      <c r="K20" s="108">
        <v>0</v>
      </c>
      <c r="N20" s="108" t="s">
        <v>234</v>
      </c>
    </row>
    <row r="21" spans="1:14">
      <c r="A21" s="108" t="s">
        <v>215</v>
      </c>
      <c r="B21" s="108">
        <v>75</v>
      </c>
      <c r="C21" s="108">
        <v>222</v>
      </c>
      <c r="F21" s="108">
        <v>1</v>
      </c>
      <c r="G21" s="108">
        <v>1</v>
      </c>
      <c r="H21" s="108">
        <v>6</v>
      </c>
      <c r="I21" s="108">
        <v>6</v>
      </c>
      <c r="J21" s="108">
        <v>0</v>
      </c>
      <c r="K21" s="108">
        <v>0</v>
      </c>
      <c r="N21" s="108" t="s">
        <v>228</v>
      </c>
    </row>
    <row r="22" spans="1:14">
      <c r="A22" s="108" t="s">
        <v>215</v>
      </c>
      <c r="B22" s="108">
        <v>93</v>
      </c>
      <c r="C22" s="108">
        <v>547</v>
      </c>
      <c r="F22" s="108">
        <v>1</v>
      </c>
      <c r="G22" s="108">
        <v>2</v>
      </c>
      <c r="H22" s="108">
        <v>7</v>
      </c>
      <c r="I22" s="108">
        <v>10</v>
      </c>
      <c r="J22" s="108">
        <v>7</v>
      </c>
      <c r="K22" s="108">
        <v>0</v>
      </c>
      <c r="N22" s="108" t="s">
        <v>235</v>
      </c>
    </row>
    <row r="23" spans="1:14">
      <c r="A23" s="108" t="s">
        <v>215</v>
      </c>
      <c r="B23" s="108">
        <v>120</v>
      </c>
      <c r="C23" s="108">
        <v>750</v>
      </c>
      <c r="F23" s="108">
        <v>2</v>
      </c>
      <c r="G23" s="108">
        <v>1</v>
      </c>
      <c r="H23" s="108">
        <v>11</v>
      </c>
      <c r="I23" s="108">
        <v>16</v>
      </c>
      <c r="J23" s="108">
        <v>18</v>
      </c>
      <c r="K23" s="108">
        <v>0</v>
      </c>
      <c r="L23" s="108" t="s">
        <v>216</v>
      </c>
      <c r="N23" s="108" t="s">
        <v>236</v>
      </c>
    </row>
    <row r="24" spans="1:14">
      <c r="A24" s="108" t="s">
        <v>215</v>
      </c>
      <c r="B24" s="108">
        <v>143</v>
      </c>
      <c r="C24" s="108">
        <v>946</v>
      </c>
      <c r="F24" s="108">
        <v>2</v>
      </c>
      <c r="G24" s="108">
        <v>2</v>
      </c>
      <c r="H24" s="108">
        <v>13</v>
      </c>
      <c r="I24" s="108">
        <v>25</v>
      </c>
      <c r="J24" s="108">
        <v>20</v>
      </c>
      <c r="K24" s="108">
        <v>0</v>
      </c>
      <c r="L24" s="108" t="s">
        <v>217</v>
      </c>
    </row>
    <row r="25" spans="1:14">
      <c r="N25" s="108" t="s">
        <v>237</v>
      </c>
    </row>
    <row r="26" spans="1:14">
      <c r="A26" s="108" t="s">
        <v>218</v>
      </c>
      <c r="B26" s="108">
        <v>65</v>
      </c>
      <c r="C26" s="108">
        <v>176</v>
      </c>
      <c r="F26" s="108">
        <v>1</v>
      </c>
      <c r="G26" s="108">
        <v>0</v>
      </c>
      <c r="H26" s="108">
        <v>5</v>
      </c>
      <c r="I26" s="108">
        <v>0</v>
      </c>
      <c r="J26" s="108">
        <v>0</v>
      </c>
      <c r="K26" s="108">
        <v>0</v>
      </c>
      <c r="N26" s="108" t="s">
        <v>238</v>
      </c>
    </row>
    <row r="27" spans="1:14">
      <c r="A27" s="108" t="s">
        <v>218</v>
      </c>
      <c r="B27" s="108">
        <v>84</v>
      </c>
      <c r="C27" s="108">
        <v>488</v>
      </c>
      <c r="F27" s="108">
        <v>1</v>
      </c>
      <c r="G27" s="108">
        <v>1</v>
      </c>
      <c r="H27" s="108">
        <v>7</v>
      </c>
      <c r="I27" s="108">
        <v>9</v>
      </c>
      <c r="J27" s="108">
        <v>0</v>
      </c>
      <c r="K27" s="108">
        <v>0</v>
      </c>
      <c r="N27" s="108" t="s">
        <v>239</v>
      </c>
    </row>
    <row r="28" spans="1:14">
      <c r="A28" s="108" t="s">
        <v>218</v>
      </c>
      <c r="B28" s="108">
        <v>91</v>
      </c>
      <c r="C28" s="108">
        <v>669</v>
      </c>
      <c r="F28" s="108">
        <v>1</v>
      </c>
      <c r="G28" s="108">
        <v>2</v>
      </c>
      <c r="H28" s="108">
        <v>9</v>
      </c>
      <c r="I28" s="108">
        <v>10</v>
      </c>
      <c r="J28" s="108">
        <v>4</v>
      </c>
      <c r="K28" s="108">
        <v>0</v>
      </c>
      <c r="N28" s="108" t="s">
        <v>240</v>
      </c>
    </row>
    <row r="29" spans="1:14">
      <c r="N29" s="108" t="s">
        <v>241</v>
      </c>
    </row>
    <row r="30" spans="1:14">
      <c r="A30" s="108" t="s">
        <v>263</v>
      </c>
    </row>
    <row r="31" spans="1:14">
      <c r="A31" s="108" t="s">
        <v>219</v>
      </c>
      <c r="B31" s="108">
        <v>67</v>
      </c>
      <c r="C31" s="108">
        <v>186</v>
      </c>
      <c r="D31" s="108">
        <v>18</v>
      </c>
      <c r="E31" s="108">
        <v>0</v>
      </c>
      <c r="F31" s="108">
        <v>1</v>
      </c>
      <c r="G31" s="108">
        <v>0</v>
      </c>
      <c r="H31" s="108">
        <v>5</v>
      </c>
      <c r="I31" s="108">
        <v>5</v>
      </c>
      <c r="J31" s="108">
        <v>0</v>
      </c>
      <c r="K31" s="108">
        <v>0</v>
      </c>
      <c r="L31" s="108" t="s">
        <v>262</v>
      </c>
      <c r="N31" s="108" t="s">
        <v>242</v>
      </c>
    </row>
    <row r="32" spans="1:14">
      <c r="A32" s="108" t="s">
        <v>219</v>
      </c>
      <c r="B32" s="108">
        <v>87</v>
      </c>
      <c r="C32" s="108">
        <v>502</v>
      </c>
      <c r="D32" s="108">
        <v>27</v>
      </c>
      <c r="E32" s="108">
        <v>0</v>
      </c>
      <c r="F32" s="108">
        <v>1</v>
      </c>
      <c r="G32" s="108">
        <v>1</v>
      </c>
      <c r="H32" s="108">
        <v>8</v>
      </c>
      <c r="I32" s="108">
        <v>10</v>
      </c>
      <c r="J32" s="108">
        <v>3</v>
      </c>
      <c r="K32" s="108">
        <v>0</v>
      </c>
      <c r="L32" s="108" t="s">
        <v>264</v>
      </c>
    </row>
    <row r="33" spans="1:14">
      <c r="A33" s="108" t="s">
        <v>219</v>
      </c>
      <c r="B33" s="108">
        <v>91</v>
      </c>
      <c r="C33" s="108">
        <v>691</v>
      </c>
      <c r="D33" s="108">
        <v>32</v>
      </c>
      <c r="E33" s="108">
        <v>0</v>
      </c>
      <c r="F33" s="108">
        <v>1</v>
      </c>
      <c r="G33" s="108">
        <v>2</v>
      </c>
      <c r="H33" s="108">
        <v>9</v>
      </c>
      <c r="I33" s="108">
        <v>12</v>
      </c>
      <c r="J33" s="108">
        <v>7</v>
      </c>
      <c r="K33" s="108">
        <v>0</v>
      </c>
      <c r="L33" s="108" t="s">
        <v>265</v>
      </c>
      <c r="N33" s="268" t="s">
        <v>243</v>
      </c>
    </row>
    <row r="34" spans="1:14">
      <c r="A34" s="108" t="s">
        <v>219</v>
      </c>
      <c r="B34" s="108">
        <v>93</v>
      </c>
      <c r="C34" s="108">
        <v>696</v>
      </c>
      <c r="D34" s="108">
        <v>42</v>
      </c>
      <c r="E34" s="108">
        <v>0</v>
      </c>
      <c r="F34" s="108">
        <v>2</v>
      </c>
      <c r="G34" s="108">
        <v>0</v>
      </c>
      <c r="H34" s="108">
        <v>9</v>
      </c>
      <c r="I34" s="108">
        <v>13</v>
      </c>
      <c r="J34" s="108">
        <v>12</v>
      </c>
      <c r="K34" s="108">
        <v>0</v>
      </c>
      <c r="N34" s="268" t="s">
        <v>244</v>
      </c>
    </row>
    <row r="35" spans="1:14">
      <c r="A35" s="108" t="s">
        <v>219</v>
      </c>
      <c r="B35" s="108">
        <v>112</v>
      </c>
      <c r="C35" s="108">
        <v>850</v>
      </c>
      <c r="D35" s="108">
        <v>45</v>
      </c>
      <c r="E35" s="108">
        <v>0</v>
      </c>
      <c r="F35" s="108">
        <v>2</v>
      </c>
      <c r="G35" s="108">
        <v>1</v>
      </c>
      <c r="H35" s="108">
        <v>10</v>
      </c>
      <c r="I35" s="108">
        <v>19</v>
      </c>
      <c r="J35" s="108">
        <v>15</v>
      </c>
      <c r="K35" s="108">
        <v>0</v>
      </c>
      <c r="L35" s="108" t="s">
        <v>216</v>
      </c>
      <c r="N35" s="268" t="s">
        <v>245</v>
      </c>
    </row>
    <row r="36" spans="1:14">
      <c r="A36" s="108" t="s">
        <v>219</v>
      </c>
      <c r="B36" s="108">
        <v>119</v>
      </c>
      <c r="C36" s="108">
        <v>993</v>
      </c>
      <c r="D36" s="108">
        <v>49</v>
      </c>
      <c r="E36" s="108">
        <v>10</v>
      </c>
      <c r="F36" s="108">
        <v>2</v>
      </c>
      <c r="G36" s="108">
        <v>2</v>
      </c>
      <c r="H36" s="108">
        <v>12</v>
      </c>
      <c r="I36" s="108">
        <v>21</v>
      </c>
      <c r="J36" s="108">
        <v>17</v>
      </c>
      <c r="K36" s="108">
        <v>0</v>
      </c>
      <c r="L36" s="108" t="s">
        <v>266</v>
      </c>
      <c r="N36" s="268" t="s">
        <v>246</v>
      </c>
    </row>
    <row r="37" spans="1:14">
      <c r="A37" s="108" t="s">
        <v>219</v>
      </c>
      <c r="B37" s="224">
        <v>132</v>
      </c>
      <c r="C37" s="108">
        <v>998</v>
      </c>
      <c r="D37" s="108">
        <v>62</v>
      </c>
      <c r="E37" s="108">
        <v>13</v>
      </c>
      <c r="F37" s="108">
        <v>3</v>
      </c>
      <c r="G37" s="108">
        <v>0</v>
      </c>
      <c r="H37" s="108">
        <v>13</v>
      </c>
      <c r="I37" s="108">
        <v>27</v>
      </c>
      <c r="J37" s="108">
        <v>23</v>
      </c>
      <c r="K37" s="108">
        <v>0</v>
      </c>
      <c r="L37" s="108" t="s">
        <v>268</v>
      </c>
      <c r="N37" s="268" t="s">
        <v>247</v>
      </c>
    </row>
    <row r="38" spans="1:14">
      <c r="A38" s="108" t="s">
        <v>219</v>
      </c>
      <c r="B38" s="108">
        <v>139</v>
      </c>
      <c r="C38" s="108">
        <v>1137</v>
      </c>
      <c r="D38" s="108">
        <v>65</v>
      </c>
      <c r="E38" s="108">
        <v>14</v>
      </c>
      <c r="F38" s="108">
        <v>3</v>
      </c>
      <c r="G38" s="108">
        <v>1</v>
      </c>
      <c r="H38" s="108">
        <v>14</v>
      </c>
      <c r="I38" s="108">
        <v>31</v>
      </c>
      <c r="J38" s="108">
        <v>23</v>
      </c>
      <c r="K38" s="108">
        <v>0</v>
      </c>
      <c r="L38" s="108" t="s">
        <v>269</v>
      </c>
      <c r="N38" s="268" t="s">
        <v>248</v>
      </c>
    </row>
    <row r="39" spans="1:14">
      <c r="A39" s="108" t="s">
        <v>219</v>
      </c>
      <c r="B39" s="224">
        <v>158</v>
      </c>
      <c r="C39" s="108">
        <v>1266</v>
      </c>
      <c r="D39" s="108">
        <v>67</v>
      </c>
      <c r="E39" s="108">
        <v>14</v>
      </c>
      <c r="F39" s="108">
        <v>3</v>
      </c>
      <c r="G39" s="108">
        <v>2</v>
      </c>
      <c r="H39" s="108">
        <v>15</v>
      </c>
      <c r="I39" s="108">
        <v>36</v>
      </c>
      <c r="J39" s="108">
        <v>24</v>
      </c>
      <c r="K39" s="108">
        <v>0</v>
      </c>
      <c r="L39" s="108" t="s">
        <v>270</v>
      </c>
      <c r="N39" s="268" t="s">
        <v>249</v>
      </c>
    </row>
    <row r="40" spans="1:14">
      <c r="A40" s="108" t="s">
        <v>219</v>
      </c>
      <c r="B40" s="108">
        <v>170</v>
      </c>
      <c r="C40" s="108">
        <v>1310</v>
      </c>
      <c r="D40" s="108">
        <v>78</v>
      </c>
      <c r="E40" s="108">
        <v>18.5</v>
      </c>
      <c r="F40" s="108">
        <v>4</v>
      </c>
      <c r="G40" s="108">
        <v>0</v>
      </c>
      <c r="H40" s="108">
        <v>15</v>
      </c>
      <c r="I40" s="108">
        <v>37</v>
      </c>
      <c r="J40" s="108">
        <v>33</v>
      </c>
      <c r="K40" s="108" t="s">
        <v>272</v>
      </c>
      <c r="L40" s="108" t="s">
        <v>271</v>
      </c>
      <c r="N40" s="268" t="s">
        <v>250</v>
      </c>
    </row>
    <row r="41" spans="1:14">
      <c r="A41" s="108" t="s">
        <v>219</v>
      </c>
      <c r="B41" s="108">
        <v>172</v>
      </c>
      <c r="C41" s="108">
        <v>1468</v>
      </c>
      <c r="D41" s="108">
        <v>79</v>
      </c>
      <c r="E41" s="108">
        <v>18.5</v>
      </c>
      <c r="F41" s="108">
        <v>4</v>
      </c>
      <c r="G41" s="108">
        <v>1</v>
      </c>
      <c r="H41" s="108">
        <v>15</v>
      </c>
      <c r="I41" s="108">
        <v>41</v>
      </c>
      <c r="J41" s="108">
        <v>33</v>
      </c>
      <c r="K41" s="108" t="s">
        <v>272</v>
      </c>
      <c r="N41" s="268" t="s">
        <v>251</v>
      </c>
    </row>
    <row r="42" spans="1:14">
      <c r="A42" s="108" t="s">
        <v>219</v>
      </c>
      <c r="B42" s="108">
        <v>176</v>
      </c>
      <c r="C42" s="108">
        <v>1647</v>
      </c>
      <c r="D42" s="108">
        <v>81</v>
      </c>
      <c r="E42" s="108">
        <v>19</v>
      </c>
      <c r="F42" s="108">
        <v>4</v>
      </c>
      <c r="G42" s="108">
        <v>2</v>
      </c>
      <c r="H42" s="108">
        <v>16</v>
      </c>
      <c r="I42" s="108">
        <v>41</v>
      </c>
      <c r="J42" s="108">
        <v>34</v>
      </c>
      <c r="K42" s="108" t="s">
        <v>272</v>
      </c>
      <c r="L42" s="108" t="s">
        <v>273</v>
      </c>
      <c r="N42" s="268" t="s">
        <v>252</v>
      </c>
    </row>
    <row r="43" spans="1:14">
      <c r="A43" s="108" t="s">
        <v>219</v>
      </c>
      <c r="B43" s="108">
        <v>187</v>
      </c>
      <c r="C43" s="108">
        <v>1782</v>
      </c>
      <c r="D43" s="108">
        <v>92</v>
      </c>
      <c r="E43" s="108">
        <v>21.5</v>
      </c>
      <c r="F43" s="108">
        <v>5</v>
      </c>
      <c r="G43" s="108">
        <v>1</v>
      </c>
      <c r="H43" s="108">
        <v>16</v>
      </c>
      <c r="I43" s="108">
        <v>43</v>
      </c>
      <c r="J43" s="108">
        <v>39</v>
      </c>
      <c r="K43" s="108" t="s">
        <v>272</v>
      </c>
      <c r="N43" s="268" t="s">
        <v>253</v>
      </c>
    </row>
    <row r="44" spans="1:14">
      <c r="A44" s="108" t="s">
        <v>219</v>
      </c>
      <c r="B44" s="224">
        <v>189</v>
      </c>
      <c r="C44" s="108">
        <v>1883</v>
      </c>
      <c r="D44" s="108">
        <v>92</v>
      </c>
      <c r="E44" s="108">
        <v>21.5</v>
      </c>
      <c r="F44" s="108">
        <v>5</v>
      </c>
      <c r="G44" s="108">
        <v>2</v>
      </c>
      <c r="H44" s="108">
        <v>16</v>
      </c>
      <c r="I44" s="108">
        <v>43</v>
      </c>
      <c r="J44" s="108">
        <v>39</v>
      </c>
      <c r="K44" s="108" t="s">
        <v>272</v>
      </c>
      <c r="N44" s="268" t="s">
        <v>254</v>
      </c>
    </row>
    <row r="45" spans="1:14">
      <c r="A45" s="108" t="s">
        <v>219</v>
      </c>
      <c r="B45" s="108">
        <v>198</v>
      </c>
      <c r="C45" s="108">
        <v>1922</v>
      </c>
      <c r="D45" s="108">
        <v>102</v>
      </c>
      <c r="E45" s="108">
        <v>24</v>
      </c>
      <c r="F45" s="108">
        <v>6</v>
      </c>
      <c r="G45" s="108">
        <v>0</v>
      </c>
      <c r="H45" s="108">
        <v>17</v>
      </c>
      <c r="I45" s="108">
        <v>46</v>
      </c>
      <c r="J45" s="108">
        <v>44</v>
      </c>
      <c r="K45" s="108">
        <v>4</v>
      </c>
      <c r="L45" s="108" t="s">
        <v>274</v>
      </c>
      <c r="N45" s="268" t="s">
        <v>255</v>
      </c>
    </row>
    <row r="46" spans="1:14">
      <c r="A46" s="108" t="s">
        <v>219</v>
      </c>
      <c r="B46" s="108">
        <v>199</v>
      </c>
      <c r="C46" s="108">
        <v>2021</v>
      </c>
      <c r="D46" s="108">
        <v>103</v>
      </c>
      <c r="E46" s="108">
        <v>24</v>
      </c>
      <c r="F46" s="108">
        <v>6</v>
      </c>
      <c r="G46" s="108">
        <v>1</v>
      </c>
      <c r="H46" s="108">
        <v>17</v>
      </c>
      <c r="I46" s="108">
        <v>46</v>
      </c>
      <c r="J46" s="108">
        <v>44</v>
      </c>
      <c r="K46" s="108">
        <v>0</v>
      </c>
      <c r="N46" s="268" t="s">
        <v>256</v>
      </c>
    </row>
    <row r="47" spans="1:14">
      <c r="A47" s="108" t="s">
        <v>219</v>
      </c>
      <c r="B47" s="108">
        <v>201</v>
      </c>
      <c r="C47" s="108">
        <v>2111</v>
      </c>
      <c r="D47" s="108">
        <v>103</v>
      </c>
      <c r="E47" s="108">
        <v>24.5</v>
      </c>
      <c r="F47" s="108">
        <v>6</v>
      </c>
      <c r="G47" s="108">
        <v>2</v>
      </c>
      <c r="H47" s="108">
        <v>17</v>
      </c>
      <c r="I47" s="108">
        <v>46</v>
      </c>
      <c r="J47" s="108">
        <v>45</v>
      </c>
      <c r="K47" s="108">
        <v>0</v>
      </c>
      <c r="N47" s="268" t="s">
        <v>257</v>
      </c>
    </row>
    <row r="48" spans="1:14">
      <c r="A48" s="108" t="s">
        <v>219</v>
      </c>
      <c r="B48" s="108">
        <v>202</v>
      </c>
      <c r="C48" s="108">
        <v>2131</v>
      </c>
      <c r="D48" s="108">
        <v>103</v>
      </c>
      <c r="E48" s="108">
        <v>27</v>
      </c>
      <c r="F48" s="108">
        <v>7</v>
      </c>
      <c r="G48" s="108">
        <v>0</v>
      </c>
      <c r="H48" s="108">
        <v>17</v>
      </c>
      <c r="I48" s="108">
        <v>46</v>
      </c>
      <c r="J48" s="108">
        <v>50</v>
      </c>
      <c r="K48" s="108">
        <v>3</v>
      </c>
      <c r="N48" s="268" t="s">
        <v>258</v>
      </c>
    </row>
    <row r="49" spans="1:14">
      <c r="A49" s="108" t="s">
        <v>219</v>
      </c>
      <c r="B49" s="108">
        <v>210</v>
      </c>
      <c r="C49" s="108">
        <v>2236</v>
      </c>
      <c r="D49" s="108">
        <v>103</v>
      </c>
      <c r="E49" s="108">
        <v>27</v>
      </c>
      <c r="F49" s="108">
        <v>7</v>
      </c>
      <c r="G49" s="108">
        <v>1</v>
      </c>
      <c r="H49" s="108">
        <v>17</v>
      </c>
      <c r="I49" s="108">
        <v>51</v>
      </c>
      <c r="J49" s="108">
        <v>50</v>
      </c>
      <c r="K49" s="108">
        <v>3</v>
      </c>
      <c r="L49" s="108" t="s">
        <v>276</v>
      </c>
      <c r="N49" s="268" t="s">
        <v>259</v>
      </c>
    </row>
    <row r="50" spans="1:14">
      <c r="A50" s="108" t="s">
        <v>219</v>
      </c>
      <c r="B50" s="108">
        <v>214</v>
      </c>
      <c r="C50" s="108">
        <v>2339</v>
      </c>
      <c r="D50" s="108">
        <v>106</v>
      </c>
      <c r="E50" s="108">
        <v>27</v>
      </c>
      <c r="F50" s="108">
        <v>7</v>
      </c>
      <c r="G50" s="108">
        <v>2</v>
      </c>
      <c r="H50" s="108">
        <v>17</v>
      </c>
      <c r="I50" s="108">
        <v>51</v>
      </c>
      <c r="J50" s="108">
        <v>50</v>
      </c>
      <c r="K50" s="108">
        <v>3</v>
      </c>
      <c r="N50" s="268" t="s">
        <v>260</v>
      </c>
    </row>
    <row r="51" spans="1:14">
      <c r="A51" s="108" t="s">
        <v>219</v>
      </c>
      <c r="B51" s="108">
        <v>215</v>
      </c>
      <c r="C51" s="108">
        <v>2355</v>
      </c>
      <c r="D51" s="108">
        <v>109</v>
      </c>
      <c r="E51" s="108">
        <v>29</v>
      </c>
      <c r="F51" s="108">
        <v>8</v>
      </c>
      <c r="G51" s="108">
        <v>0</v>
      </c>
      <c r="H51" s="108">
        <v>18</v>
      </c>
      <c r="I51" s="108">
        <v>51</v>
      </c>
      <c r="J51" s="108">
        <v>55</v>
      </c>
      <c r="K51" s="108">
        <v>2</v>
      </c>
      <c r="N51" s="268" t="s">
        <v>261</v>
      </c>
    </row>
    <row r="52" spans="1:14">
      <c r="A52" s="108" t="s">
        <v>219</v>
      </c>
      <c r="B52" s="108">
        <v>220</v>
      </c>
      <c r="C52" s="108">
        <v>2447</v>
      </c>
      <c r="D52" s="108">
        <v>125</v>
      </c>
      <c r="E52" s="108">
        <v>29.5</v>
      </c>
      <c r="F52" s="108">
        <v>8</v>
      </c>
      <c r="G52" s="108">
        <v>1</v>
      </c>
      <c r="H52" s="108">
        <v>18</v>
      </c>
      <c r="I52" s="108">
        <v>52</v>
      </c>
      <c r="J52" s="108">
        <v>56</v>
      </c>
      <c r="K52" s="108">
        <v>2</v>
      </c>
    </row>
    <row r="53" spans="1:14">
      <c r="A53" s="108" t="s">
        <v>219</v>
      </c>
      <c r="B53" s="108">
        <v>220</v>
      </c>
      <c r="C53" s="108">
        <v>2524</v>
      </c>
      <c r="D53" s="108">
        <v>125</v>
      </c>
      <c r="E53" s="108">
        <v>29.5</v>
      </c>
      <c r="F53" s="108">
        <v>8</v>
      </c>
      <c r="G53" s="108">
        <v>2</v>
      </c>
      <c r="H53" s="108">
        <v>18</v>
      </c>
      <c r="I53" s="108">
        <v>53</v>
      </c>
      <c r="J53" s="108">
        <v>56</v>
      </c>
      <c r="K53" s="108">
        <v>0</v>
      </c>
    </row>
    <row r="54" spans="1:14">
      <c r="A54" s="108" t="s">
        <v>219</v>
      </c>
      <c r="B54" s="224">
        <v>232</v>
      </c>
      <c r="C54" s="108">
        <v>2554</v>
      </c>
      <c r="D54" s="108">
        <v>141</v>
      </c>
      <c r="E54" s="108">
        <v>31.5</v>
      </c>
      <c r="F54" s="108">
        <v>9</v>
      </c>
      <c r="G54" s="108">
        <v>0</v>
      </c>
      <c r="H54" s="108">
        <v>18</v>
      </c>
      <c r="I54" s="108">
        <v>56</v>
      </c>
      <c r="J54" s="108">
        <v>61</v>
      </c>
      <c r="K54" s="108">
        <v>3</v>
      </c>
      <c r="L54" s="108" t="s">
        <v>277</v>
      </c>
    </row>
    <row r="55" spans="1:14">
      <c r="A55" s="108" t="s">
        <v>219</v>
      </c>
      <c r="B55" s="108">
        <v>232</v>
      </c>
      <c r="C55" s="108">
        <v>2632</v>
      </c>
      <c r="D55" s="108">
        <v>141</v>
      </c>
      <c r="E55" s="108">
        <v>31.5</v>
      </c>
      <c r="F55" s="108">
        <v>9</v>
      </c>
      <c r="G55" s="108">
        <v>1</v>
      </c>
      <c r="H55" s="108">
        <v>18</v>
      </c>
      <c r="I55" s="108">
        <v>56</v>
      </c>
      <c r="J55" s="108">
        <v>61</v>
      </c>
      <c r="K55" s="108">
        <v>0</v>
      </c>
      <c r="L55" s="108" t="s">
        <v>278</v>
      </c>
    </row>
    <row r="56" spans="1:14">
      <c r="A56" s="108" t="s">
        <v>219</v>
      </c>
      <c r="B56" s="108">
        <v>233</v>
      </c>
      <c r="C56" s="108">
        <v>2708</v>
      </c>
      <c r="D56" s="108">
        <v>144</v>
      </c>
      <c r="E56" s="108">
        <v>31.5</v>
      </c>
      <c r="F56" s="108">
        <v>9</v>
      </c>
      <c r="G56" s="108">
        <v>2</v>
      </c>
      <c r="H56" s="108">
        <v>19</v>
      </c>
      <c r="I56" s="108">
        <v>56</v>
      </c>
      <c r="J56" s="108">
        <v>61</v>
      </c>
      <c r="K56" s="108">
        <v>0</v>
      </c>
    </row>
    <row r="57" spans="1:14">
      <c r="A57" s="108" t="s">
        <v>219</v>
      </c>
      <c r="B57" s="108">
        <v>237</v>
      </c>
      <c r="C57" s="108">
        <v>2728</v>
      </c>
      <c r="D57" s="108">
        <v>144</v>
      </c>
      <c r="E57" s="108">
        <v>33.5</v>
      </c>
      <c r="F57" s="108">
        <v>10</v>
      </c>
      <c r="G57" s="108">
        <v>0</v>
      </c>
      <c r="H57" s="108">
        <v>19</v>
      </c>
      <c r="I57" s="108">
        <v>56</v>
      </c>
      <c r="J57" s="108">
        <v>66</v>
      </c>
      <c r="K57" s="108">
        <v>3</v>
      </c>
    </row>
    <row r="58" spans="1:14">
      <c r="A58" s="108" t="s">
        <v>219</v>
      </c>
      <c r="B58" s="108">
        <v>238</v>
      </c>
      <c r="C58" s="108">
        <v>2811</v>
      </c>
      <c r="D58" s="108">
        <v>144</v>
      </c>
      <c r="E58" s="108">
        <v>33.5</v>
      </c>
      <c r="F58" s="108">
        <v>10</v>
      </c>
      <c r="G58" s="108">
        <v>1</v>
      </c>
      <c r="H58" s="108">
        <v>19</v>
      </c>
      <c r="I58" s="108">
        <v>56</v>
      </c>
      <c r="J58" s="108">
        <v>66</v>
      </c>
      <c r="K58" s="108">
        <v>2</v>
      </c>
    </row>
    <row r="59" spans="1:14">
      <c r="A59" s="108" t="s">
        <v>219</v>
      </c>
      <c r="B59" s="108">
        <v>239</v>
      </c>
      <c r="C59" s="108">
        <v>2883</v>
      </c>
      <c r="D59" s="108">
        <v>144</v>
      </c>
      <c r="E59" s="108">
        <v>33.5</v>
      </c>
      <c r="F59" s="108">
        <v>10</v>
      </c>
      <c r="G59" s="108">
        <v>2</v>
      </c>
      <c r="H59" s="108">
        <v>19</v>
      </c>
      <c r="I59" s="108">
        <v>56</v>
      </c>
      <c r="J59" s="108">
        <v>66</v>
      </c>
      <c r="K59" s="108">
        <v>0</v>
      </c>
    </row>
    <row r="60" spans="1:14">
      <c r="A60" s="108" t="s">
        <v>219</v>
      </c>
      <c r="B60" s="108">
        <v>245</v>
      </c>
      <c r="C60" s="108">
        <v>2908</v>
      </c>
      <c r="D60" s="108">
        <v>156</v>
      </c>
      <c r="E60" s="108">
        <v>35.5</v>
      </c>
      <c r="F60" s="108">
        <v>11</v>
      </c>
      <c r="G60" s="108">
        <v>0</v>
      </c>
      <c r="H60" s="108">
        <v>19</v>
      </c>
      <c r="I60" s="108">
        <v>57</v>
      </c>
      <c r="J60" s="108">
        <v>70</v>
      </c>
      <c r="K60" s="108">
        <v>4</v>
      </c>
    </row>
    <row r="61" spans="1:14">
      <c r="A61" s="108" t="s">
        <v>219</v>
      </c>
      <c r="B61" s="108">
        <v>245</v>
      </c>
      <c r="C61" s="108">
        <v>2976</v>
      </c>
      <c r="D61" s="108">
        <v>157</v>
      </c>
      <c r="E61" s="108">
        <v>35.5</v>
      </c>
      <c r="F61" s="108">
        <v>11</v>
      </c>
      <c r="G61" s="108">
        <v>1</v>
      </c>
      <c r="H61" s="108">
        <v>19</v>
      </c>
      <c r="I61" s="108">
        <v>58</v>
      </c>
      <c r="J61" s="108">
        <v>70</v>
      </c>
      <c r="K61" s="108">
        <v>0</v>
      </c>
    </row>
    <row r="62" spans="1:14">
      <c r="A62" s="108" t="s">
        <v>219</v>
      </c>
      <c r="B62" s="108">
        <v>249</v>
      </c>
      <c r="C62" s="108">
        <v>3050</v>
      </c>
      <c r="D62" s="108">
        <v>157</v>
      </c>
      <c r="E62" s="108">
        <v>35.5</v>
      </c>
      <c r="F62" s="108">
        <v>11</v>
      </c>
      <c r="G62" s="108">
        <v>2</v>
      </c>
      <c r="H62" s="108">
        <v>19</v>
      </c>
      <c r="I62" s="108">
        <v>58</v>
      </c>
      <c r="J62" s="108">
        <v>70</v>
      </c>
      <c r="K62" s="108">
        <v>2</v>
      </c>
    </row>
    <row r="63" spans="1:14">
      <c r="A63" s="108" t="s">
        <v>219</v>
      </c>
      <c r="B63" s="108">
        <v>249</v>
      </c>
      <c r="C63" s="108">
        <v>3070</v>
      </c>
      <c r="D63" s="108">
        <v>160</v>
      </c>
      <c r="E63" s="108">
        <v>37.5</v>
      </c>
      <c r="F63" s="108">
        <v>12</v>
      </c>
      <c r="G63" s="108">
        <v>0</v>
      </c>
      <c r="H63" s="108">
        <v>19</v>
      </c>
      <c r="I63" s="108">
        <v>59</v>
      </c>
      <c r="J63" s="108">
        <v>75</v>
      </c>
      <c r="K63" s="108">
        <v>3</v>
      </c>
      <c r="L63" s="108" t="s">
        <v>279</v>
      </c>
    </row>
    <row r="64" spans="1:14">
      <c r="A64" s="108" t="s">
        <v>219</v>
      </c>
      <c r="B64" s="108">
        <v>250</v>
      </c>
      <c r="C64" s="108">
        <v>3133</v>
      </c>
      <c r="D64" s="108">
        <v>161</v>
      </c>
      <c r="E64" s="108">
        <v>37.5</v>
      </c>
      <c r="F64" s="108">
        <v>12</v>
      </c>
      <c r="G64" s="108">
        <v>1</v>
      </c>
      <c r="H64" s="108">
        <v>19</v>
      </c>
      <c r="I64" s="108">
        <v>60</v>
      </c>
      <c r="J64" s="108">
        <v>75</v>
      </c>
      <c r="K64" s="108">
        <v>0</v>
      </c>
    </row>
    <row r="65" spans="1:12">
      <c r="A65" s="108" t="s">
        <v>219</v>
      </c>
      <c r="B65" s="108">
        <v>251</v>
      </c>
      <c r="C65" s="108">
        <v>3209</v>
      </c>
      <c r="D65" s="108">
        <v>161</v>
      </c>
      <c r="E65" s="108">
        <v>37.5</v>
      </c>
      <c r="F65" s="108">
        <v>12</v>
      </c>
      <c r="G65" s="108">
        <v>2</v>
      </c>
      <c r="H65" s="108">
        <v>19</v>
      </c>
      <c r="I65" s="108">
        <v>60</v>
      </c>
      <c r="J65" s="108">
        <v>75</v>
      </c>
      <c r="K65" s="108">
        <v>2</v>
      </c>
    </row>
    <row r="67" spans="1:12">
      <c r="A67" s="108" t="s">
        <v>280</v>
      </c>
      <c r="B67" s="108">
        <v>53</v>
      </c>
      <c r="C67" s="108">
        <v>158</v>
      </c>
      <c r="D67" s="108">
        <v>16</v>
      </c>
      <c r="E67" s="108">
        <v>0</v>
      </c>
      <c r="F67" s="108">
        <v>1</v>
      </c>
      <c r="G67" s="108">
        <v>0</v>
      </c>
      <c r="H67" s="108">
        <v>4</v>
      </c>
      <c r="I67" s="108">
        <v>0</v>
      </c>
      <c r="J67" s="108">
        <v>0</v>
      </c>
      <c r="K67" s="108">
        <v>0</v>
      </c>
    </row>
    <row r="68" spans="1:12">
      <c r="A68" s="108" t="s">
        <v>280</v>
      </c>
      <c r="B68" s="108">
        <v>71</v>
      </c>
      <c r="C68" s="108">
        <v>402</v>
      </c>
      <c r="D68" s="108">
        <v>23</v>
      </c>
      <c r="E68" s="108">
        <v>0</v>
      </c>
      <c r="F68" s="108">
        <v>1</v>
      </c>
      <c r="G68" s="108">
        <v>1</v>
      </c>
      <c r="H68" s="108">
        <v>7</v>
      </c>
      <c r="I68" s="108">
        <v>8</v>
      </c>
      <c r="J68" s="108">
        <v>0</v>
      </c>
      <c r="K68" s="108">
        <v>0</v>
      </c>
    </row>
    <row r="69" spans="1:12">
      <c r="A69" s="108" t="s">
        <v>280</v>
      </c>
      <c r="B69" s="108">
        <v>85</v>
      </c>
      <c r="C69" s="108">
        <v>584</v>
      </c>
      <c r="D69" s="108">
        <v>28</v>
      </c>
      <c r="E69" s="108">
        <v>0</v>
      </c>
      <c r="F69" s="108">
        <v>1</v>
      </c>
      <c r="G69" s="108">
        <v>2</v>
      </c>
      <c r="H69" s="108">
        <v>9</v>
      </c>
      <c r="I69" s="108">
        <v>11</v>
      </c>
      <c r="J69" s="108">
        <v>0</v>
      </c>
      <c r="K69" s="108">
        <v>0</v>
      </c>
    </row>
    <row r="70" spans="1:12">
      <c r="A70" s="108" t="s">
        <v>280</v>
      </c>
      <c r="B70" s="108">
        <v>91</v>
      </c>
      <c r="C70" s="108">
        <v>621</v>
      </c>
      <c r="D70" s="108">
        <v>38</v>
      </c>
      <c r="E70" s="108">
        <v>0</v>
      </c>
      <c r="F70" s="108">
        <v>2</v>
      </c>
      <c r="G70" s="108">
        <v>0</v>
      </c>
      <c r="H70" s="108">
        <v>9</v>
      </c>
      <c r="I70" s="108">
        <v>13</v>
      </c>
      <c r="J70" s="108">
        <v>10</v>
      </c>
      <c r="K70" s="108">
        <v>0</v>
      </c>
      <c r="L70" s="108" t="s">
        <v>281</v>
      </c>
    </row>
    <row r="71" spans="1:12">
      <c r="A71" s="108" t="s">
        <v>280</v>
      </c>
      <c r="B71" s="108">
        <v>94</v>
      </c>
      <c r="C71" s="108">
        <v>773</v>
      </c>
      <c r="D71" s="108">
        <v>40</v>
      </c>
      <c r="E71" s="108">
        <v>0</v>
      </c>
      <c r="F71" s="108">
        <v>2</v>
      </c>
      <c r="G71" s="108">
        <v>1</v>
      </c>
      <c r="H71" s="108">
        <v>10</v>
      </c>
      <c r="I71" s="108">
        <v>13</v>
      </c>
      <c r="J71" s="108">
        <v>11</v>
      </c>
      <c r="K71" s="108">
        <v>0</v>
      </c>
    </row>
    <row r="72" spans="1:12">
      <c r="A72" s="108" t="s">
        <v>280</v>
      </c>
      <c r="B72" s="108">
        <v>109</v>
      </c>
      <c r="C72" s="108">
        <v>896</v>
      </c>
      <c r="D72" s="108">
        <v>44</v>
      </c>
      <c r="E72" s="108">
        <v>8</v>
      </c>
      <c r="F72" s="108">
        <v>2</v>
      </c>
      <c r="G72" s="108">
        <v>2</v>
      </c>
      <c r="H72" s="108">
        <v>11</v>
      </c>
      <c r="I72" s="108">
        <v>19</v>
      </c>
      <c r="J72" s="108">
        <v>14</v>
      </c>
      <c r="K72" s="108">
        <v>0</v>
      </c>
      <c r="L72" s="108" t="s">
        <v>282</v>
      </c>
    </row>
    <row r="73" spans="1:12">
      <c r="A73" s="108" t="s">
        <v>280</v>
      </c>
      <c r="B73" s="108">
        <v>115</v>
      </c>
      <c r="C73" s="108">
        <v>936</v>
      </c>
      <c r="D73" s="108">
        <v>46</v>
      </c>
      <c r="E73" s="108">
        <v>12</v>
      </c>
      <c r="F73" s="108">
        <v>3</v>
      </c>
      <c r="G73" s="108">
        <v>0</v>
      </c>
      <c r="H73" s="108">
        <v>12</v>
      </c>
      <c r="I73" s="108">
        <v>21</v>
      </c>
      <c r="J73" s="108">
        <v>20</v>
      </c>
      <c r="K73" s="108">
        <v>0</v>
      </c>
    </row>
    <row r="74" spans="1:12">
      <c r="A74" s="108" t="s">
        <v>280</v>
      </c>
      <c r="B74" s="108">
        <v>120</v>
      </c>
      <c r="C74" s="108">
        <v>1072</v>
      </c>
      <c r="D74" s="108">
        <v>59</v>
      </c>
      <c r="E74" s="108">
        <v>12.5</v>
      </c>
      <c r="F74" s="108">
        <v>3</v>
      </c>
      <c r="G74" s="108">
        <v>1</v>
      </c>
      <c r="H74" s="108">
        <v>13</v>
      </c>
      <c r="I74" s="108">
        <v>24</v>
      </c>
      <c r="J74" s="108">
        <v>21</v>
      </c>
      <c r="K74" s="108">
        <v>0</v>
      </c>
    </row>
    <row r="75" spans="1:12">
      <c r="A75" s="108" t="s">
        <v>280</v>
      </c>
      <c r="B75" s="108">
        <v>128</v>
      </c>
      <c r="C75" s="108">
        <v>1176</v>
      </c>
      <c r="D75" s="108">
        <v>61</v>
      </c>
      <c r="E75" s="108">
        <v>12.5</v>
      </c>
      <c r="F75" s="108">
        <v>3</v>
      </c>
      <c r="G75" s="108">
        <v>2</v>
      </c>
      <c r="H75" s="108">
        <v>13</v>
      </c>
      <c r="I75" s="108">
        <v>27</v>
      </c>
      <c r="J75" s="108">
        <v>21</v>
      </c>
      <c r="K75" s="108">
        <v>0</v>
      </c>
      <c r="L75" s="108" t="s">
        <v>283</v>
      </c>
    </row>
    <row r="76" spans="1:12">
      <c r="A76" s="108" t="s">
        <v>280</v>
      </c>
      <c r="F76" s="108">
        <v>4</v>
      </c>
      <c r="G76" s="108">
        <v>0</v>
      </c>
    </row>
    <row r="77" spans="1:12">
      <c r="A77" s="108" t="s">
        <v>280</v>
      </c>
    </row>
    <row r="78" spans="1:12">
      <c r="A78" s="108" t="s">
        <v>280</v>
      </c>
    </row>
    <row r="79" spans="1:12">
      <c r="A79" s="108" t="s">
        <v>280</v>
      </c>
    </row>
    <row r="80" spans="1:12">
      <c r="A80" s="108" t="s">
        <v>280</v>
      </c>
    </row>
    <row r="81" spans="1:12">
      <c r="A81" s="108" t="s">
        <v>280</v>
      </c>
    </row>
    <row r="82" spans="1:12">
      <c r="A82" s="108" t="s">
        <v>280</v>
      </c>
    </row>
    <row r="83" spans="1:12">
      <c r="A83" s="108" t="s">
        <v>280</v>
      </c>
    </row>
    <row r="84" spans="1:12">
      <c r="A84" s="108" t="s">
        <v>280</v>
      </c>
    </row>
    <row r="85" spans="1:12">
      <c r="A85" s="108" t="s">
        <v>280</v>
      </c>
    </row>
    <row r="86" spans="1:12">
      <c r="A86" s="108" t="s">
        <v>280</v>
      </c>
    </row>
    <row r="87" spans="1:12">
      <c r="A87" s="108" t="s">
        <v>280</v>
      </c>
    </row>
    <row r="89" spans="1:12">
      <c r="A89" s="108" t="s">
        <v>1327</v>
      </c>
      <c r="B89" s="108">
        <v>66</v>
      </c>
      <c r="C89" s="108">
        <v>295</v>
      </c>
      <c r="D89" s="108">
        <v>15</v>
      </c>
      <c r="E89" s="108">
        <v>0</v>
      </c>
      <c r="F89" s="108">
        <v>0</v>
      </c>
      <c r="G89" s="108">
        <v>0</v>
      </c>
      <c r="H89" s="108">
        <v>4</v>
      </c>
      <c r="I89" s="108">
        <v>4</v>
      </c>
      <c r="J89" s="108">
        <v>0</v>
      </c>
      <c r="K89" s="108">
        <v>0</v>
      </c>
      <c r="L89" s="108" t="s">
        <v>1328</v>
      </c>
    </row>
    <row r="90" spans="1:12">
      <c r="A90" s="108" t="s">
        <v>1327</v>
      </c>
      <c r="B90" s="108">
        <v>87</v>
      </c>
      <c r="C90" s="108">
        <v>796</v>
      </c>
      <c r="D90" s="108">
        <v>42</v>
      </c>
      <c r="E90" s="108">
        <v>0</v>
      </c>
      <c r="F90" s="108">
        <v>0</v>
      </c>
      <c r="G90" s="108">
        <v>1</v>
      </c>
      <c r="H90" s="108">
        <v>8</v>
      </c>
      <c r="I90" s="108">
        <v>11</v>
      </c>
      <c r="J90" s="108">
        <v>4</v>
      </c>
      <c r="K90" s="108">
        <v>0</v>
      </c>
      <c r="L90" s="108" t="s">
        <v>1344</v>
      </c>
    </row>
    <row r="92" spans="1:12">
      <c r="A92" s="108" t="s">
        <v>1506</v>
      </c>
      <c r="B92" s="108">
        <v>64</v>
      </c>
      <c r="C92" s="108">
        <v>195</v>
      </c>
      <c r="D92" s="108">
        <v>18</v>
      </c>
      <c r="E92" s="108">
        <v>0</v>
      </c>
      <c r="F92" s="108">
        <v>1</v>
      </c>
      <c r="G92" s="108">
        <v>0</v>
      </c>
      <c r="H92" s="108">
        <v>5</v>
      </c>
      <c r="I92" s="108">
        <v>0</v>
      </c>
      <c r="J92" s="108">
        <v>0</v>
      </c>
      <c r="K92" s="108">
        <v>0</v>
      </c>
      <c r="L92" s="108" t="s">
        <v>1507</v>
      </c>
    </row>
    <row r="93" spans="1:12">
      <c r="A93" s="108" t="s">
        <v>1506</v>
      </c>
      <c r="B93" s="108">
        <v>93</v>
      </c>
      <c r="C93" s="108">
        <v>763</v>
      </c>
      <c r="D93" s="108">
        <v>75</v>
      </c>
      <c r="E93" s="108">
        <v>0</v>
      </c>
      <c r="F93" s="108">
        <v>1</v>
      </c>
      <c r="G93" s="108">
        <v>1</v>
      </c>
      <c r="H93" s="108">
        <v>9</v>
      </c>
      <c r="I93" s="108">
        <v>11</v>
      </c>
      <c r="J93" s="108">
        <v>9</v>
      </c>
      <c r="K93" s="108">
        <v>0</v>
      </c>
      <c r="L93" s="108" t="s">
        <v>1508</v>
      </c>
    </row>
    <row r="94" spans="1:12">
      <c r="A94" s="108" t="s">
        <v>1506</v>
      </c>
      <c r="B94" s="108">
        <v>119</v>
      </c>
      <c r="C94" s="108">
        <v>1101</v>
      </c>
      <c r="D94" s="108">
        <v>92</v>
      </c>
      <c r="E94" s="108">
        <v>10</v>
      </c>
      <c r="F94" s="108">
        <v>1</v>
      </c>
      <c r="G94" s="108">
        <v>2</v>
      </c>
      <c r="H94" s="108">
        <v>12</v>
      </c>
      <c r="I94" s="108">
        <v>22</v>
      </c>
      <c r="J94" s="108">
        <v>16</v>
      </c>
      <c r="K94" s="108">
        <v>0</v>
      </c>
      <c r="L94" s="108" t="s">
        <v>1510</v>
      </c>
    </row>
    <row r="95" spans="1:12">
      <c r="A95" s="108" t="s">
        <v>1506</v>
      </c>
      <c r="B95" s="108">
        <v>137</v>
      </c>
      <c r="C95" s="108">
        <v>1428</v>
      </c>
      <c r="D95" s="108">
        <v>106</v>
      </c>
      <c r="E95" s="108">
        <v>13</v>
      </c>
      <c r="F95" s="108">
        <v>2</v>
      </c>
      <c r="G95" s="108">
        <v>1</v>
      </c>
      <c r="H95" s="108">
        <v>14</v>
      </c>
      <c r="I95" s="108">
        <v>30</v>
      </c>
      <c r="J95" s="108">
        <v>22</v>
      </c>
      <c r="K95" s="108">
        <v>0</v>
      </c>
      <c r="L95" s="108" t="s">
        <v>1511</v>
      </c>
    </row>
    <row r="96" spans="1:12">
      <c r="A96" s="108" t="s">
        <v>1506</v>
      </c>
      <c r="B96" s="108">
        <v>171</v>
      </c>
      <c r="C96" s="108">
        <v>1744</v>
      </c>
      <c r="D96" s="108">
        <v>126</v>
      </c>
      <c r="E96" s="108">
        <v>14</v>
      </c>
      <c r="F96" s="108">
        <v>2</v>
      </c>
      <c r="G96" s="108">
        <v>2</v>
      </c>
      <c r="H96" s="108">
        <v>15</v>
      </c>
      <c r="I96" s="108">
        <v>38</v>
      </c>
      <c r="J96" s="108">
        <v>24</v>
      </c>
      <c r="K96" s="108" t="s">
        <v>1512</v>
      </c>
      <c r="L96" s="108" t="s">
        <v>1513</v>
      </c>
    </row>
    <row r="97" spans="1:14">
      <c r="A97" s="108" t="s">
        <v>1506</v>
      </c>
      <c r="B97" s="108">
        <v>183</v>
      </c>
      <c r="C97" s="108">
        <v>1799</v>
      </c>
      <c r="D97" s="108">
        <v>160</v>
      </c>
      <c r="E97" s="108">
        <v>14</v>
      </c>
      <c r="F97" s="108">
        <v>3</v>
      </c>
      <c r="G97" s="108">
        <v>0</v>
      </c>
      <c r="H97" s="108">
        <v>16</v>
      </c>
      <c r="I97" s="108">
        <v>40</v>
      </c>
      <c r="J97" s="108">
        <v>24</v>
      </c>
      <c r="K97" s="108" t="s">
        <v>1514</v>
      </c>
      <c r="L97" s="108" t="s">
        <v>1515</v>
      </c>
    </row>
    <row r="98" spans="1:14">
      <c r="A98" s="108" t="s">
        <v>1506</v>
      </c>
      <c r="F98" s="108">
        <v>3</v>
      </c>
      <c r="G98" s="108">
        <v>1</v>
      </c>
      <c r="L98" s="108" t="s">
        <v>1509</v>
      </c>
    </row>
    <row r="99" spans="1:14">
      <c r="A99" s="108" t="s">
        <v>1506</v>
      </c>
      <c r="L99" s="108" t="s">
        <v>1509</v>
      </c>
    </row>
    <row r="100" spans="1:14">
      <c r="A100" s="108" t="s">
        <v>1506</v>
      </c>
      <c r="L100" s="108" t="s">
        <v>1509</v>
      </c>
    </row>
    <row r="101" spans="1:14">
      <c r="A101" s="108" t="s">
        <v>1506</v>
      </c>
      <c r="L101" s="108" t="s">
        <v>1509</v>
      </c>
    </row>
    <row r="102" spans="1:14">
      <c r="A102" s="108" t="s">
        <v>1506</v>
      </c>
      <c r="L102" s="108" t="s">
        <v>1509</v>
      </c>
    </row>
    <row r="103" spans="1:14">
      <c r="A103" s="108" t="s">
        <v>1506</v>
      </c>
      <c r="L103" s="108" t="s">
        <v>1509</v>
      </c>
    </row>
    <row r="104" spans="1:14">
      <c r="A104" s="108" t="s">
        <v>1506</v>
      </c>
      <c r="L104" s="108" t="s">
        <v>1509</v>
      </c>
    </row>
    <row r="105" spans="1:14">
      <c r="A105" s="108" t="s">
        <v>1506</v>
      </c>
      <c r="L105" s="108" t="s">
        <v>1509</v>
      </c>
    </row>
    <row r="106" spans="1:14">
      <c r="A106" s="108" t="s">
        <v>1506</v>
      </c>
      <c r="L106" s="108" t="s">
        <v>1509</v>
      </c>
    </row>
    <row r="108" spans="1:14">
      <c r="A108" s="108" t="s">
        <v>215</v>
      </c>
      <c r="B108" s="108">
        <v>76</v>
      </c>
      <c r="C108" s="108">
        <v>203</v>
      </c>
      <c r="D108" s="108">
        <v>45</v>
      </c>
      <c r="E108" s="108">
        <v>0</v>
      </c>
      <c r="F108" s="108">
        <v>2</v>
      </c>
      <c r="G108" s="108">
        <v>0</v>
      </c>
      <c r="H108" s="108">
        <v>7</v>
      </c>
      <c r="I108" s="108">
        <v>9</v>
      </c>
      <c r="J108" s="108">
        <v>0</v>
      </c>
      <c r="K108" s="108">
        <v>0</v>
      </c>
      <c r="L108" s="108" t="s">
        <v>2362</v>
      </c>
      <c r="M108" s="108" t="s">
        <v>2361</v>
      </c>
    </row>
    <row r="109" spans="1:14">
      <c r="L109" s="108" t="s">
        <v>2363</v>
      </c>
    </row>
    <row r="111" spans="1:14">
      <c r="A111" s="211" t="s">
        <v>2364</v>
      </c>
      <c r="B111" s="211">
        <v>69</v>
      </c>
      <c r="C111" s="211">
        <v>256</v>
      </c>
      <c r="D111" s="211">
        <v>34</v>
      </c>
      <c r="E111" s="211">
        <v>0</v>
      </c>
      <c r="F111" s="211">
        <v>1</v>
      </c>
      <c r="G111" s="269">
        <v>0</v>
      </c>
      <c r="H111" s="211">
        <v>7</v>
      </c>
      <c r="I111" s="211">
        <v>6</v>
      </c>
      <c r="J111" s="211">
        <v>0</v>
      </c>
      <c r="K111" s="211">
        <v>0</v>
      </c>
      <c r="L111" s="211" t="s">
        <v>2365</v>
      </c>
      <c r="M111" s="211" t="s">
        <v>2366</v>
      </c>
      <c r="N111" s="211"/>
    </row>
    <row r="112" spans="1:14">
      <c r="A112" s="211" t="s">
        <v>2364</v>
      </c>
      <c r="B112" s="211">
        <v>87</v>
      </c>
      <c r="C112" s="211">
        <v>783</v>
      </c>
      <c r="D112" s="211">
        <v>42</v>
      </c>
      <c r="E112" s="211">
        <v>0</v>
      </c>
      <c r="F112" s="211">
        <v>1</v>
      </c>
      <c r="G112" s="269" t="s">
        <v>2367</v>
      </c>
      <c r="H112" s="211">
        <v>8</v>
      </c>
      <c r="I112" s="211">
        <v>11</v>
      </c>
      <c r="J112" s="211">
        <v>3</v>
      </c>
      <c r="K112" s="211">
        <v>0</v>
      </c>
      <c r="L112" s="211" t="s">
        <v>2363</v>
      </c>
      <c r="M112" s="211"/>
      <c r="N112" s="211"/>
    </row>
    <row r="113" spans="1:14">
      <c r="A113" s="211" t="s">
        <v>2364</v>
      </c>
      <c r="B113" s="211">
        <v>92</v>
      </c>
      <c r="C113" s="211">
        <v>990</v>
      </c>
      <c r="D113" s="211">
        <v>42</v>
      </c>
      <c r="E113" s="211">
        <v>0</v>
      </c>
      <c r="F113" s="211">
        <v>1</v>
      </c>
      <c r="G113" s="269" t="s">
        <v>2368</v>
      </c>
      <c r="H113" s="211">
        <v>8</v>
      </c>
      <c r="I113" s="211">
        <v>11</v>
      </c>
      <c r="J113" s="211">
        <v>3</v>
      </c>
      <c r="K113" s="211">
        <v>0</v>
      </c>
      <c r="L113" s="211" t="s">
        <v>2362</v>
      </c>
      <c r="M113" s="211"/>
      <c r="N113" s="211"/>
    </row>
    <row r="114" spans="1:14">
      <c r="A114" s="108" t="s">
        <v>2364</v>
      </c>
      <c r="B114" s="108">
        <v>94</v>
      </c>
      <c r="C114" s="108">
        <v>991</v>
      </c>
      <c r="D114" s="108">
        <v>68</v>
      </c>
      <c r="E114" s="108">
        <v>0</v>
      </c>
      <c r="F114" s="108">
        <v>2</v>
      </c>
      <c r="G114" s="125">
        <v>0</v>
      </c>
      <c r="H114" s="108">
        <v>10</v>
      </c>
      <c r="I114" s="108">
        <v>13</v>
      </c>
      <c r="J114" s="108">
        <v>5</v>
      </c>
      <c r="K114" s="108">
        <v>0</v>
      </c>
      <c r="L114" s="108" t="s">
        <v>2369</v>
      </c>
    </row>
    <row r="115" spans="1:14">
      <c r="A115" s="108" t="s">
        <v>2364</v>
      </c>
      <c r="B115" s="108">
        <v>102</v>
      </c>
      <c r="C115" s="108">
        <v>1172</v>
      </c>
      <c r="D115" s="108">
        <v>68</v>
      </c>
      <c r="E115" s="108">
        <v>7</v>
      </c>
      <c r="F115" s="108">
        <v>2</v>
      </c>
      <c r="G115" s="125" t="s">
        <v>2374</v>
      </c>
      <c r="H115" s="108">
        <v>10</v>
      </c>
      <c r="I115" s="108">
        <v>16</v>
      </c>
      <c r="J115" s="108">
        <v>10</v>
      </c>
      <c r="K115" s="108">
        <v>0</v>
      </c>
      <c r="L115" s="108" t="s">
        <v>2370</v>
      </c>
    </row>
    <row r="116" spans="1:14">
      <c r="A116" s="108" t="s">
        <v>2364</v>
      </c>
      <c r="B116" s="108">
        <v>111</v>
      </c>
      <c r="C116" s="108">
        <v>1328</v>
      </c>
      <c r="D116" s="108">
        <v>69</v>
      </c>
      <c r="E116" s="108">
        <v>7</v>
      </c>
      <c r="F116" s="108">
        <v>2</v>
      </c>
      <c r="G116" s="125" t="s">
        <v>2368</v>
      </c>
      <c r="H116" s="108">
        <v>10</v>
      </c>
      <c r="I116" s="108">
        <v>19</v>
      </c>
      <c r="J116" s="108">
        <v>10</v>
      </c>
      <c r="K116" s="108">
        <v>0</v>
      </c>
      <c r="L116" s="108" t="s">
        <v>2362</v>
      </c>
    </row>
    <row r="117" spans="1:14">
      <c r="A117" s="211" t="s">
        <v>2364</v>
      </c>
      <c r="B117" s="211">
        <v>118</v>
      </c>
      <c r="C117" s="211">
        <v>1330</v>
      </c>
      <c r="D117" s="211">
        <v>91</v>
      </c>
      <c r="E117" s="211">
        <v>9</v>
      </c>
      <c r="F117" s="211">
        <v>3</v>
      </c>
      <c r="G117" s="269">
        <v>0</v>
      </c>
      <c r="H117" s="211">
        <v>13</v>
      </c>
      <c r="I117" s="211">
        <v>21</v>
      </c>
      <c r="J117" s="211">
        <v>14</v>
      </c>
      <c r="K117" s="211">
        <v>0</v>
      </c>
      <c r="L117" s="211" t="s">
        <v>2371</v>
      </c>
      <c r="M117" s="211"/>
      <c r="N117" s="211"/>
    </row>
    <row r="118" spans="1:14">
      <c r="A118" s="211" t="s">
        <v>2364</v>
      </c>
      <c r="B118" s="211">
        <v>118</v>
      </c>
      <c r="C118" s="211">
        <v>1496</v>
      </c>
      <c r="D118" s="211">
        <v>91</v>
      </c>
      <c r="E118" s="211">
        <v>9</v>
      </c>
      <c r="F118" s="211">
        <v>3</v>
      </c>
      <c r="G118" s="269" t="s">
        <v>2374</v>
      </c>
      <c r="H118" s="211">
        <v>13</v>
      </c>
      <c r="I118" s="211">
        <v>21</v>
      </c>
      <c r="J118" s="211">
        <v>14</v>
      </c>
      <c r="K118" s="211">
        <v>0</v>
      </c>
      <c r="L118" s="211" t="s">
        <v>2362</v>
      </c>
      <c r="M118" s="211"/>
      <c r="N118" s="211"/>
    </row>
    <row r="119" spans="1:14">
      <c r="A119" s="211" t="s">
        <v>2364</v>
      </c>
      <c r="B119" s="211">
        <v>118</v>
      </c>
      <c r="C119" s="211">
        <v>1629</v>
      </c>
      <c r="D119" s="211">
        <v>91</v>
      </c>
      <c r="E119" s="211">
        <v>9</v>
      </c>
      <c r="F119" s="211">
        <v>3</v>
      </c>
      <c r="G119" s="269" t="s">
        <v>2368</v>
      </c>
      <c r="H119" s="211">
        <v>13</v>
      </c>
      <c r="I119" s="211">
        <v>21</v>
      </c>
      <c r="J119" s="211">
        <v>14</v>
      </c>
      <c r="K119" s="211">
        <v>0</v>
      </c>
      <c r="L119" s="211" t="s">
        <v>2362</v>
      </c>
      <c r="M119" s="211"/>
      <c r="N119" s="211"/>
    </row>
    <row r="120" spans="1:14">
      <c r="A120" s="108" t="s">
        <v>2364</v>
      </c>
      <c r="B120" s="108">
        <v>142</v>
      </c>
      <c r="C120" s="108">
        <v>1640</v>
      </c>
      <c r="D120" s="108">
        <v>124</v>
      </c>
      <c r="E120" s="108">
        <v>11.5</v>
      </c>
      <c r="F120" s="108">
        <v>4</v>
      </c>
      <c r="G120" s="125">
        <v>0</v>
      </c>
      <c r="H120" s="108">
        <v>17</v>
      </c>
      <c r="I120" s="108">
        <v>31</v>
      </c>
      <c r="J120" s="108">
        <v>18</v>
      </c>
      <c r="K120" s="108">
        <v>0</v>
      </c>
      <c r="L120" s="108" t="s">
        <v>2373</v>
      </c>
      <c r="M120" s="108" t="s">
        <v>2372</v>
      </c>
    </row>
    <row r="121" spans="1:14">
      <c r="A121" s="108" t="s">
        <v>2364</v>
      </c>
      <c r="B121" s="108">
        <v>147</v>
      </c>
      <c r="C121" s="108">
        <v>1872</v>
      </c>
      <c r="D121" s="108">
        <v>124</v>
      </c>
      <c r="E121" s="108">
        <v>11.5</v>
      </c>
      <c r="F121" s="108">
        <v>4</v>
      </c>
      <c r="G121" s="125" t="s">
        <v>2367</v>
      </c>
      <c r="H121" s="108">
        <v>17</v>
      </c>
      <c r="I121" s="108">
        <v>31</v>
      </c>
      <c r="J121" s="108">
        <v>18</v>
      </c>
      <c r="K121" s="108">
        <v>0</v>
      </c>
      <c r="L121" s="108" t="s">
        <v>2373</v>
      </c>
    </row>
    <row r="122" spans="1:14">
      <c r="A122" s="108" t="s">
        <v>2364</v>
      </c>
      <c r="B122" s="108">
        <v>168</v>
      </c>
      <c r="C122" s="108">
        <v>2028</v>
      </c>
      <c r="D122" s="108">
        <v>124</v>
      </c>
      <c r="E122" s="108">
        <v>12</v>
      </c>
      <c r="F122" s="108">
        <v>4</v>
      </c>
      <c r="G122" s="125" t="s">
        <v>2368</v>
      </c>
      <c r="H122" s="108">
        <v>17</v>
      </c>
      <c r="I122" s="108">
        <v>36</v>
      </c>
      <c r="J122" s="108">
        <v>19</v>
      </c>
      <c r="K122" s="108" t="s">
        <v>2377</v>
      </c>
      <c r="L122" s="108" t="s">
        <v>2362</v>
      </c>
      <c r="M122" s="108" t="s">
        <v>2375</v>
      </c>
      <c r="N122" s="108" t="s">
        <v>2376</v>
      </c>
    </row>
    <row r="123" spans="1:14">
      <c r="A123" s="211" t="s">
        <v>2364</v>
      </c>
      <c r="B123" s="211">
        <v>176</v>
      </c>
      <c r="C123" s="211">
        <v>2030</v>
      </c>
      <c r="D123" s="211">
        <v>157</v>
      </c>
      <c r="E123" s="211">
        <v>14</v>
      </c>
      <c r="F123" s="211">
        <v>5</v>
      </c>
      <c r="G123" s="269">
        <v>0</v>
      </c>
      <c r="H123" s="211">
        <v>21</v>
      </c>
      <c r="I123" s="211">
        <v>39</v>
      </c>
      <c r="J123" s="211">
        <v>23</v>
      </c>
      <c r="K123" s="211">
        <v>0</v>
      </c>
      <c r="L123" s="211" t="s">
        <v>2378</v>
      </c>
      <c r="M123" s="211"/>
      <c r="N123" s="211"/>
    </row>
    <row r="124" spans="1:14">
      <c r="A124" s="211" t="s">
        <v>2379</v>
      </c>
      <c r="B124" s="211">
        <v>183</v>
      </c>
      <c r="C124" s="211">
        <v>2293</v>
      </c>
      <c r="D124" s="211">
        <v>157</v>
      </c>
      <c r="E124" s="211">
        <v>14</v>
      </c>
      <c r="F124" s="211">
        <v>5</v>
      </c>
      <c r="G124" s="269">
        <v>12</v>
      </c>
      <c r="H124" s="211">
        <v>21</v>
      </c>
      <c r="I124" s="211">
        <v>40</v>
      </c>
      <c r="J124" s="211">
        <v>23</v>
      </c>
      <c r="K124" s="211">
        <v>0</v>
      </c>
      <c r="L124" s="211" t="s">
        <v>2378</v>
      </c>
      <c r="M124" s="211"/>
      <c r="N124" s="211"/>
    </row>
    <row r="125" spans="1:14">
      <c r="A125" s="211" t="s">
        <v>2379</v>
      </c>
      <c r="B125" s="211">
        <v>183</v>
      </c>
      <c r="C125" s="211">
        <v>2450</v>
      </c>
      <c r="D125" s="211">
        <v>157</v>
      </c>
      <c r="E125" s="211">
        <v>14</v>
      </c>
      <c r="F125" s="211">
        <v>5</v>
      </c>
      <c r="G125" s="269">
        <v>8</v>
      </c>
      <c r="H125" s="211">
        <v>21</v>
      </c>
      <c r="I125" s="211">
        <v>41</v>
      </c>
      <c r="J125" s="211">
        <v>23</v>
      </c>
      <c r="K125" s="211" t="s">
        <v>2380</v>
      </c>
      <c r="L125" s="211" t="s">
        <v>2362</v>
      </c>
      <c r="M125" s="211"/>
      <c r="N125" s="211"/>
    </row>
    <row r="126" spans="1:14">
      <c r="A126" s="108" t="s">
        <v>2379</v>
      </c>
      <c r="B126" s="108">
        <v>186</v>
      </c>
      <c r="C126" s="108">
        <v>2460</v>
      </c>
      <c r="D126" s="108">
        <v>173</v>
      </c>
      <c r="E126" s="108">
        <v>18.5</v>
      </c>
      <c r="F126" s="108">
        <v>6</v>
      </c>
      <c r="G126" s="125">
        <v>0</v>
      </c>
      <c r="H126" s="108">
        <v>22</v>
      </c>
      <c r="I126" s="108">
        <v>41</v>
      </c>
      <c r="J126" s="108">
        <v>31</v>
      </c>
      <c r="K126" s="108" t="s">
        <v>2381</v>
      </c>
      <c r="L126" s="108" t="s">
        <v>2382</v>
      </c>
    </row>
    <row r="127" spans="1:14">
      <c r="A127" s="108" t="s">
        <v>2379</v>
      </c>
      <c r="B127" s="108">
        <v>187</v>
      </c>
      <c r="C127" s="108">
        <v>2659</v>
      </c>
      <c r="D127" s="108">
        <v>173</v>
      </c>
      <c r="E127" s="108">
        <v>18.5</v>
      </c>
      <c r="F127" s="108">
        <v>6</v>
      </c>
      <c r="G127" s="125">
        <v>12</v>
      </c>
      <c r="H127" s="108">
        <v>23</v>
      </c>
      <c r="I127" s="108">
        <v>43</v>
      </c>
      <c r="J127" s="108">
        <v>31</v>
      </c>
      <c r="K127" s="108">
        <v>0</v>
      </c>
      <c r="L127" s="108" t="s">
        <v>2383</v>
      </c>
    </row>
    <row r="128" spans="1:14">
      <c r="A128" s="108" t="s">
        <v>2379</v>
      </c>
      <c r="B128" s="108">
        <v>190</v>
      </c>
      <c r="C128" s="108">
        <v>2782</v>
      </c>
      <c r="D128" s="108">
        <v>210</v>
      </c>
      <c r="E128" s="108">
        <v>18.5</v>
      </c>
      <c r="F128" s="108">
        <v>6</v>
      </c>
      <c r="G128" s="125">
        <v>8</v>
      </c>
      <c r="H128" s="108">
        <v>23</v>
      </c>
      <c r="I128" s="108">
        <v>43</v>
      </c>
      <c r="J128" s="108">
        <v>31</v>
      </c>
      <c r="K128" s="108">
        <v>0</v>
      </c>
      <c r="L128" s="108" t="s">
        <v>2362</v>
      </c>
    </row>
    <row r="129" spans="1:14">
      <c r="A129" s="211" t="s">
        <v>2379</v>
      </c>
      <c r="B129" s="211">
        <v>191</v>
      </c>
      <c r="C129" s="211">
        <v>2782</v>
      </c>
      <c r="D129" s="211">
        <v>210</v>
      </c>
      <c r="E129" s="211">
        <v>18.5</v>
      </c>
      <c r="F129" s="211">
        <v>7</v>
      </c>
      <c r="G129" s="269">
        <v>0</v>
      </c>
      <c r="H129" s="211">
        <v>23</v>
      </c>
      <c r="I129" s="211">
        <v>43</v>
      </c>
      <c r="J129" s="211">
        <v>31</v>
      </c>
      <c r="K129" s="211">
        <v>0</v>
      </c>
      <c r="L129" s="211" t="s">
        <v>2362</v>
      </c>
      <c r="M129" s="211"/>
      <c r="N129" s="211"/>
    </row>
    <row r="130" spans="1:14">
      <c r="A130" s="211" t="s">
        <v>2379</v>
      </c>
      <c r="B130" s="211">
        <v>193</v>
      </c>
      <c r="C130" s="211">
        <v>2955</v>
      </c>
      <c r="D130" s="211">
        <v>210</v>
      </c>
      <c r="E130" s="211">
        <v>18.5</v>
      </c>
      <c r="F130" s="211">
        <v>7</v>
      </c>
      <c r="G130" s="269">
        <v>12</v>
      </c>
      <c r="H130" s="211">
        <v>23</v>
      </c>
      <c r="I130" s="211">
        <v>46</v>
      </c>
      <c r="J130" s="211">
        <v>31</v>
      </c>
      <c r="K130" s="211">
        <v>0</v>
      </c>
      <c r="L130" s="211" t="s">
        <v>2362</v>
      </c>
      <c r="M130" s="211"/>
      <c r="N130" s="211"/>
    </row>
    <row r="131" spans="1:14">
      <c r="A131" s="211" t="s">
        <v>2379</v>
      </c>
      <c r="B131" s="211">
        <v>198</v>
      </c>
      <c r="C131" s="211">
        <v>3071</v>
      </c>
      <c r="D131" s="211">
        <v>210</v>
      </c>
      <c r="E131" s="211">
        <v>18.5</v>
      </c>
      <c r="F131" s="211">
        <v>7</v>
      </c>
      <c r="G131" s="269">
        <v>8</v>
      </c>
      <c r="H131" s="211">
        <v>23</v>
      </c>
      <c r="I131" s="211">
        <v>46</v>
      </c>
      <c r="J131" s="211">
        <v>31</v>
      </c>
      <c r="K131" s="211">
        <v>0</v>
      </c>
      <c r="L131" s="211" t="s">
        <v>2362</v>
      </c>
      <c r="M131" s="211"/>
      <c r="N131" s="211"/>
    </row>
    <row r="132" spans="1:14">
      <c r="A132" s="108" t="s">
        <v>2379</v>
      </c>
      <c r="B132" s="108">
        <v>199</v>
      </c>
      <c r="C132" s="108">
        <v>3073</v>
      </c>
      <c r="D132" s="108">
        <v>216</v>
      </c>
      <c r="E132" s="108">
        <v>21</v>
      </c>
      <c r="F132" s="108">
        <v>8</v>
      </c>
      <c r="G132" s="125">
        <v>0</v>
      </c>
      <c r="H132" s="108">
        <v>23</v>
      </c>
      <c r="I132" s="108">
        <v>46</v>
      </c>
      <c r="J132" s="108">
        <v>35</v>
      </c>
      <c r="K132" s="108">
        <v>0</v>
      </c>
      <c r="L132" s="108" t="s">
        <v>2384</v>
      </c>
    </row>
    <row r="133" spans="1:14">
      <c r="A133" s="108" t="s">
        <v>2379</v>
      </c>
      <c r="B133" s="108">
        <v>209</v>
      </c>
      <c r="C133" s="108">
        <v>3332</v>
      </c>
      <c r="D133" s="108">
        <v>252</v>
      </c>
      <c r="E133" s="108">
        <v>21</v>
      </c>
      <c r="F133" s="108">
        <v>8</v>
      </c>
      <c r="G133" s="125">
        <v>20</v>
      </c>
      <c r="H133" s="108">
        <v>25</v>
      </c>
      <c r="I133" s="108">
        <v>50</v>
      </c>
      <c r="J133" s="108">
        <v>35</v>
      </c>
      <c r="K133" s="108" t="s">
        <v>2386</v>
      </c>
      <c r="L133" s="108" t="s">
        <v>2362</v>
      </c>
      <c r="M133" s="108" t="s">
        <v>2385</v>
      </c>
    </row>
    <row r="134" spans="1:14">
      <c r="A134" s="108" t="s">
        <v>2379</v>
      </c>
      <c r="B134" s="108">
        <v>226</v>
      </c>
      <c r="C134" s="108">
        <v>3643</v>
      </c>
      <c r="D134" s="108">
        <v>272</v>
      </c>
      <c r="E134" s="108">
        <v>24</v>
      </c>
      <c r="F134" s="108">
        <v>9</v>
      </c>
      <c r="G134" s="125">
        <v>20</v>
      </c>
      <c r="H134" s="108">
        <v>25</v>
      </c>
      <c r="I134" s="108">
        <v>52</v>
      </c>
      <c r="J134" s="108">
        <v>42</v>
      </c>
      <c r="K134" s="108" t="s">
        <v>2377</v>
      </c>
      <c r="L134" s="108" t="s">
        <v>2362</v>
      </c>
    </row>
    <row r="135" spans="1:14">
      <c r="A135" s="108" t="s">
        <v>2379</v>
      </c>
      <c r="B135" s="108">
        <v>229</v>
      </c>
      <c r="C135" s="108">
        <v>3892</v>
      </c>
      <c r="D135" s="108">
        <v>293</v>
      </c>
      <c r="E135" s="108">
        <v>25.7</v>
      </c>
      <c r="F135" s="108">
        <v>10</v>
      </c>
      <c r="G135" s="125">
        <v>20</v>
      </c>
      <c r="H135" s="108">
        <v>26</v>
      </c>
      <c r="I135" s="108">
        <v>56</v>
      </c>
      <c r="J135" s="108">
        <v>46</v>
      </c>
      <c r="K135" s="108" t="s">
        <v>2387</v>
      </c>
      <c r="L135" s="108" t="s">
        <v>2362</v>
      </c>
    </row>
    <row r="136" spans="1:14">
      <c r="A136" s="108" t="s">
        <v>2379</v>
      </c>
      <c r="B136" s="108">
        <v>231</v>
      </c>
      <c r="C136" s="108">
        <v>4125</v>
      </c>
      <c r="D136" s="108">
        <v>313</v>
      </c>
      <c r="E136" s="108">
        <v>27.5</v>
      </c>
      <c r="F136" s="108">
        <v>11</v>
      </c>
      <c r="G136" s="125">
        <v>20</v>
      </c>
      <c r="H136" s="108">
        <v>27</v>
      </c>
      <c r="I136" s="108">
        <v>57</v>
      </c>
      <c r="J136" s="108">
        <v>50</v>
      </c>
      <c r="K136" s="108" t="s">
        <v>2388</v>
      </c>
      <c r="L136" s="108" t="s">
        <v>2362</v>
      </c>
    </row>
    <row r="137" spans="1:14">
      <c r="A137" s="108" t="s">
        <v>2379</v>
      </c>
      <c r="B137" s="108">
        <v>239</v>
      </c>
      <c r="C137" s="108">
        <v>4344</v>
      </c>
      <c r="D137" s="108">
        <v>331</v>
      </c>
      <c r="E137" s="108">
        <v>29.5</v>
      </c>
      <c r="F137" s="108">
        <v>12</v>
      </c>
      <c r="G137" s="125">
        <v>20</v>
      </c>
      <c r="H137" s="108">
        <v>27</v>
      </c>
      <c r="I137" s="108">
        <v>57</v>
      </c>
      <c r="J137" s="108">
        <v>54</v>
      </c>
      <c r="K137" s="108" t="s">
        <v>2389</v>
      </c>
      <c r="L137" s="108" t="s">
        <v>2362</v>
      </c>
    </row>
    <row r="138" spans="1:14">
      <c r="A138" s="108" t="s">
        <v>2379</v>
      </c>
      <c r="B138" s="108">
        <v>247</v>
      </c>
      <c r="C138" s="108">
        <v>4575</v>
      </c>
      <c r="D138" s="108">
        <v>354</v>
      </c>
      <c r="E138" s="108">
        <v>31</v>
      </c>
      <c r="F138" s="108">
        <v>13</v>
      </c>
      <c r="G138" s="125">
        <v>20</v>
      </c>
      <c r="H138" s="108">
        <v>28</v>
      </c>
      <c r="I138" s="108">
        <v>57</v>
      </c>
      <c r="J138" s="108">
        <v>58</v>
      </c>
      <c r="K138" s="108" t="s">
        <v>2390</v>
      </c>
      <c r="L138" s="108" t="s">
        <v>2362</v>
      </c>
    </row>
    <row r="139" spans="1:14">
      <c r="A139" s="108" t="s">
        <v>2379</v>
      </c>
      <c r="B139" s="108">
        <v>249</v>
      </c>
      <c r="C139" s="108">
        <v>4817</v>
      </c>
      <c r="D139" s="108">
        <v>370</v>
      </c>
      <c r="E139" s="108">
        <v>34</v>
      </c>
      <c r="F139" s="108">
        <v>14</v>
      </c>
      <c r="G139" s="125">
        <v>20</v>
      </c>
      <c r="H139" s="108">
        <v>28</v>
      </c>
      <c r="I139" s="108">
        <v>60</v>
      </c>
      <c r="J139" s="108">
        <v>65</v>
      </c>
      <c r="K139" s="108" t="s">
        <v>2389</v>
      </c>
      <c r="L139" s="108" t="s">
        <v>2362</v>
      </c>
    </row>
    <row r="140" spans="1:14">
      <c r="A140" s="108" t="s">
        <v>2379</v>
      </c>
      <c r="G140" s="125"/>
    </row>
    <row r="141" spans="1:14">
      <c r="A141" s="108" t="s">
        <v>2379</v>
      </c>
      <c r="G141" s="125"/>
    </row>
    <row r="142" spans="1:14">
      <c r="A142" s="108" t="s">
        <v>2379</v>
      </c>
      <c r="G142" s="125"/>
    </row>
    <row r="143" spans="1:14">
      <c r="G143" s="125"/>
    </row>
    <row r="144" spans="1:14">
      <c r="B144" s="108" t="s">
        <v>689</v>
      </c>
      <c r="G144" s="125"/>
    </row>
    <row r="145" spans="1:7">
      <c r="A145" s="108" t="s">
        <v>280</v>
      </c>
      <c r="B145" s="108" t="s">
        <v>2391</v>
      </c>
      <c r="D145" s="108" t="s">
        <v>2392</v>
      </c>
      <c r="G145" s="125"/>
    </row>
    <row r="146" spans="1:7">
      <c r="G146" s="125"/>
    </row>
    <row r="147" spans="1:7">
      <c r="G147" s="125"/>
    </row>
    <row r="148" spans="1:7">
      <c r="G148" s="1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246" t="s">
        <v>191</v>
      </c>
      <c r="B1" s="246" t="s">
        <v>1584</v>
      </c>
      <c r="C1" s="246" t="s">
        <v>1850</v>
      </c>
      <c r="D1" s="246" t="s">
        <v>1851</v>
      </c>
      <c r="E1" s="246" t="s">
        <v>1852</v>
      </c>
      <c r="F1" s="246" t="s">
        <v>1853</v>
      </c>
      <c r="G1" s="246" t="s">
        <v>1854</v>
      </c>
      <c r="H1" s="246" t="s">
        <v>1855</v>
      </c>
      <c r="I1" s="246" t="s">
        <v>1856</v>
      </c>
      <c r="J1" s="246" t="s">
        <v>1857</v>
      </c>
      <c r="K1" s="246" t="s">
        <v>1858</v>
      </c>
      <c r="L1" s="246" t="s">
        <v>1859</v>
      </c>
      <c r="M1" s="246" t="s">
        <v>1860</v>
      </c>
      <c r="N1" s="246" t="s">
        <v>1861</v>
      </c>
      <c r="O1" s="246" t="s">
        <v>1862</v>
      </c>
      <c r="P1" s="246" t="s">
        <v>1863</v>
      </c>
      <c r="Q1" s="246" t="s">
        <v>1864</v>
      </c>
      <c r="R1" s="246" t="s">
        <v>1865</v>
      </c>
      <c r="S1" s="246" t="s">
        <v>1866</v>
      </c>
      <c r="T1" s="246" t="s">
        <v>1867</v>
      </c>
      <c r="U1" s="246" t="s">
        <v>1868</v>
      </c>
      <c r="V1" s="246" t="s">
        <v>1869</v>
      </c>
      <c r="W1" s="246" t="s">
        <v>1870</v>
      </c>
      <c r="X1" s="246" t="s">
        <v>1871</v>
      </c>
      <c r="Y1" s="246" t="s">
        <v>1872</v>
      </c>
      <c r="Z1" s="246" t="s">
        <v>1873</v>
      </c>
      <c r="AA1" s="246" t="s">
        <v>1874</v>
      </c>
      <c r="AB1" s="246" t="s">
        <v>1875</v>
      </c>
      <c r="AC1" s="246" t="s">
        <v>1876</v>
      </c>
      <c r="AD1" s="246" t="s">
        <v>1877</v>
      </c>
      <c r="AE1" s="246" t="s">
        <v>1878</v>
      </c>
      <c r="AF1" s="246" t="s">
        <v>1879</v>
      </c>
      <c r="AG1" s="246" t="s">
        <v>1880</v>
      </c>
      <c r="AH1" s="246" t="s">
        <v>1881</v>
      </c>
      <c r="AI1" s="246" t="s">
        <v>1882</v>
      </c>
      <c r="AJ1" s="246" t="s">
        <v>1883</v>
      </c>
      <c r="AK1" s="246" t="s">
        <v>1884</v>
      </c>
      <c r="AL1" s="246" t="s">
        <v>1885</v>
      </c>
      <c r="AM1" s="246" t="s">
        <v>1886</v>
      </c>
      <c r="AN1" s="246" t="s">
        <v>1887</v>
      </c>
      <c r="AO1" s="246" t="s">
        <v>1888</v>
      </c>
      <c r="AP1" s="246" t="s">
        <v>1889</v>
      </c>
      <c r="AQ1" s="246" t="s">
        <v>1890</v>
      </c>
      <c r="AR1" s="246" t="s">
        <v>1891</v>
      </c>
    </row>
    <row r="2" spans="1:44" s="13" customFormat="1">
      <c r="A2" s="270">
        <v>1</v>
      </c>
      <c r="B2" s="270">
        <v>0</v>
      </c>
      <c r="C2" s="270" t="s">
        <v>661</v>
      </c>
      <c r="D2" s="270" t="s">
        <v>1892</v>
      </c>
      <c r="E2" s="270" t="s">
        <v>1893</v>
      </c>
      <c r="F2" s="270">
        <v>1</v>
      </c>
      <c r="G2" s="270" t="s">
        <v>1894</v>
      </c>
      <c r="H2" s="270" t="s">
        <v>1895</v>
      </c>
      <c r="I2" s="270" t="s">
        <v>1896</v>
      </c>
      <c r="J2" s="270" t="s">
        <v>1897</v>
      </c>
      <c r="K2" s="270">
        <v>0</v>
      </c>
      <c r="L2" s="270">
        <v>2</v>
      </c>
      <c r="M2" s="270" t="s">
        <v>1898</v>
      </c>
      <c r="N2" s="270">
        <v>0</v>
      </c>
      <c r="O2" s="270">
        <v>100</v>
      </c>
      <c r="P2" s="270">
        <v>250</v>
      </c>
      <c r="Q2" s="270">
        <v>500</v>
      </c>
      <c r="R2" s="270">
        <v>800</v>
      </c>
      <c r="S2" s="270">
        <v>1200</v>
      </c>
      <c r="T2" s="270">
        <v>1700</v>
      </c>
      <c r="U2" s="270">
        <v>2500</v>
      </c>
      <c r="V2" s="270">
        <v>3500</v>
      </c>
      <c r="W2" s="270">
        <v>5000</v>
      </c>
      <c r="X2" s="270">
        <v>7000</v>
      </c>
      <c r="Y2" s="270">
        <v>10000</v>
      </c>
      <c r="Z2" s="270">
        <v>14000</v>
      </c>
      <c r="AA2" s="270">
        <v>20000</v>
      </c>
      <c r="AB2" s="270">
        <v>30000</v>
      </c>
      <c r="AC2" s="270">
        <v>50000</v>
      </c>
      <c r="AD2" s="270">
        <v>20</v>
      </c>
      <c r="AE2" s="270">
        <v>50</v>
      </c>
      <c r="AF2" s="270">
        <v>100</v>
      </c>
      <c r="AG2" s="270">
        <v>200</v>
      </c>
      <c r="AH2" s="270">
        <v>350</v>
      </c>
      <c r="AI2" s="270">
        <v>500</v>
      </c>
      <c r="AJ2" s="270">
        <v>650</v>
      </c>
      <c r="AK2" s="270">
        <v>800</v>
      </c>
      <c r="AL2" s="270">
        <v>1000</v>
      </c>
      <c r="AM2" s="270">
        <v>1200</v>
      </c>
      <c r="AN2" s="270">
        <v>1500</v>
      </c>
      <c r="AO2" s="270">
        <v>1800</v>
      </c>
      <c r="AP2" s="270">
        <v>2100</v>
      </c>
      <c r="AQ2" s="270">
        <v>2500</v>
      </c>
      <c r="AR2" s="270">
        <v>3000</v>
      </c>
    </row>
    <row r="3" spans="1:44" s="13" customFormat="1">
      <c r="A3" s="270">
        <v>2</v>
      </c>
      <c r="B3" s="270">
        <v>1</v>
      </c>
      <c r="C3" s="270" t="s">
        <v>673</v>
      </c>
      <c r="D3" s="270" t="s">
        <v>1899</v>
      </c>
      <c r="E3" s="270" t="s">
        <v>1893</v>
      </c>
      <c r="F3" s="270">
        <v>1</v>
      </c>
      <c r="G3" s="270" t="s">
        <v>1900</v>
      </c>
      <c r="H3" s="270" t="s">
        <v>1901</v>
      </c>
      <c r="I3" s="270" t="s">
        <v>1902</v>
      </c>
      <c r="J3" s="270" t="s">
        <v>1903</v>
      </c>
      <c r="K3" s="270">
        <v>1</v>
      </c>
      <c r="L3" s="270">
        <v>3</v>
      </c>
      <c r="M3" s="270" t="s">
        <v>1904</v>
      </c>
      <c r="N3" s="270">
        <v>0</v>
      </c>
      <c r="O3" s="270">
        <v>1</v>
      </c>
      <c r="P3" s="270">
        <v>1</v>
      </c>
      <c r="Q3" s="270">
        <v>2</v>
      </c>
      <c r="R3" s="270">
        <v>2</v>
      </c>
      <c r="S3" s="270">
        <v>3</v>
      </c>
      <c r="T3" s="270">
        <v>3</v>
      </c>
      <c r="U3" s="270">
        <v>4</v>
      </c>
      <c r="V3" s="270">
        <v>5</v>
      </c>
      <c r="W3" s="270">
        <v>6</v>
      </c>
      <c r="X3" s="270">
        <v>7</v>
      </c>
      <c r="Y3" s="270">
        <v>8</v>
      </c>
      <c r="Z3" s="270">
        <v>9</v>
      </c>
      <c r="AA3" s="270">
        <v>11</v>
      </c>
      <c r="AB3" s="270">
        <v>13</v>
      </c>
      <c r="AC3" s="270">
        <v>15</v>
      </c>
      <c r="AD3" s="270">
        <v>20</v>
      </c>
      <c r="AE3" s="270">
        <v>50</v>
      </c>
      <c r="AF3" s="270">
        <v>100</v>
      </c>
      <c r="AG3" s="270">
        <v>200</v>
      </c>
      <c r="AH3" s="270">
        <v>350</v>
      </c>
      <c r="AI3" s="270">
        <v>500</v>
      </c>
      <c r="AJ3" s="270">
        <v>650</v>
      </c>
      <c r="AK3" s="270">
        <v>800</v>
      </c>
      <c r="AL3" s="270">
        <v>1000</v>
      </c>
      <c r="AM3" s="270">
        <v>1200</v>
      </c>
      <c r="AN3" s="270">
        <v>1500</v>
      </c>
      <c r="AO3" s="270">
        <v>1800</v>
      </c>
      <c r="AP3" s="270">
        <v>2100</v>
      </c>
      <c r="AQ3" s="270">
        <v>2500</v>
      </c>
      <c r="AR3" s="270">
        <v>3000</v>
      </c>
    </row>
    <row r="4" spans="1:44" s="13" customFormat="1">
      <c r="A4" s="270">
        <v>3</v>
      </c>
      <c r="B4" s="270">
        <v>2</v>
      </c>
      <c r="C4" s="270" t="s">
        <v>685</v>
      </c>
      <c r="D4" s="270" t="s">
        <v>1905</v>
      </c>
      <c r="E4" s="270" t="s">
        <v>1906</v>
      </c>
      <c r="F4" s="270">
        <v>1</v>
      </c>
      <c r="G4" s="270" t="s">
        <v>1907</v>
      </c>
      <c r="H4" s="270" t="s">
        <v>1908</v>
      </c>
      <c r="I4" s="270" t="s">
        <v>1909</v>
      </c>
      <c r="J4" s="270" t="s">
        <v>1910</v>
      </c>
      <c r="K4" s="270">
        <v>8</v>
      </c>
      <c r="L4" s="270">
        <v>4</v>
      </c>
      <c r="M4" s="270" t="s">
        <v>1911</v>
      </c>
      <c r="N4" s="270">
        <v>0</v>
      </c>
      <c r="O4" s="270">
        <v>1</v>
      </c>
      <c r="P4" s="270">
        <v>1</v>
      </c>
      <c r="Q4" s="270">
        <v>2</v>
      </c>
      <c r="R4" s="270">
        <v>2</v>
      </c>
      <c r="S4" s="270">
        <v>3</v>
      </c>
      <c r="T4" s="270">
        <v>3</v>
      </c>
      <c r="U4" s="270">
        <v>4</v>
      </c>
      <c r="V4" s="270">
        <v>5</v>
      </c>
      <c r="W4" s="270">
        <v>6</v>
      </c>
      <c r="X4" s="270">
        <v>7</v>
      </c>
      <c r="Y4" s="270">
        <v>8</v>
      </c>
      <c r="Z4" s="270">
        <v>9</v>
      </c>
      <c r="AA4" s="270">
        <v>11</v>
      </c>
      <c r="AB4" s="270">
        <v>13</v>
      </c>
      <c r="AC4" s="270">
        <v>15</v>
      </c>
      <c r="AD4" s="270">
        <v>1</v>
      </c>
      <c r="AE4" s="270">
        <v>2</v>
      </c>
      <c r="AF4" s="270">
        <v>3</v>
      </c>
      <c r="AG4" s="270">
        <v>4</v>
      </c>
      <c r="AH4" s="270">
        <v>5</v>
      </c>
      <c r="AI4" s="270">
        <v>7</v>
      </c>
      <c r="AJ4" s="270">
        <v>9</v>
      </c>
      <c r="AK4" s="270">
        <v>11</v>
      </c>
      <c r="AL4" s="270">
        <v>13</v>
      </c>
      <c r="AM4" s="270">
        <v>15</v>
      </c>
      <c r="AN4" s="270">
        <v>18</v>
      </c>
      <c r="AO4" s="270">
        <v>21</v>
      </c>
      <c r="AP4" s="270">
        <v>24</v>
      </c>
      <c r="AQ4" s="270">
        <v>27</v>
      </c>
      <c r="AR4" s="270">
        <v>30</v>
      </c>
    </row>
    <row r="5" spans="1:44" s="13" customFormat="1">
      <c r="A5" s="270">
        <v>4</v>
      </c>
      <c r="B5" s="270">
        <v>3</v>
      </c>
      <c r="C5" s="270" t="s">
        <v>697</v>
      </c>
      <c r="D5" s="270" t="s">
        <v>1912</v>
      </c>
      <c r="E5" s="270" t="s">
        <v>1913</v>
      </c>
      <c r="F5" s="270">
        <v>1</v>
      </c>
      <c r="G5" s="270" t="s">
        <v>1914</v>
      </c>
      <c r="H5" s="270" t="s">
        <v>1915</v>
      </c>
      <c r="I5" s="270" t="s">
        <v>1916</v>
      </c>
      <c r="J5" s="270" t="s">
        <v>1903</v>
      </c>
      <c r="K5" s="270">
        <v>1</v>
      </c>
      <c r="L5" s="270">
        <v>5</v>
      </c>
      <c r="M5" s="270" t="s">
        <v>1917</v>
      </c>
      <c r="N5" s="270">
        <v>0</v>
      </c>
      <c r="O5" s="270">
        <v>1</v>
      </c>
      <c r="P5" s="270">
        <v>1</v>
      </c>
      <c r="Q5" s="270">
        <v>2</v>
      </c>
      <c r="R5" s="270">
        <v>2</v>
      </c>
      <c r="S5" s="270">
        <v>3</v>
      </c>
      <c r="T5" s="270">
        <v>3</v>
      </c>
      <c r="U5" s="270">
        <v>4</v>
      </c>
      <c r="V5" s="270">
        <v>5</v>
      </c>
      <c r="W5" s="270">
        <v>6</v>
      </c>
      <c r="X5" s="270">
        <v>7</v>
      </c>
      <c r="Y5" s="270">
        <v>8</v>
      </c>
      <c r="Z5" s="270">
        <v>9</v>
      </c>
      <c r="AA5" s="270">
        <v>11</v>
      </c>
      <c r="AB5" s="270">
        <v>13</v>
      </c>
      <c r="AC5" s="270">
        <v>15</v>
      </c>
      <c r="AD5" s="270">
        <v>20</v>
      </c>
      <c r="AE5" s="270">
        <v>50</v>
      </c>
      <c r="AF5" s="270">
        <v>100</v>
      </c>
      <c r="AG5" s="270">
        <v>200</v>
      </c>
      <c r="AH5" s="270">
        <v>350</v>
      </c>
      <c r="AI5" s="270">
        <v>500</v>
      </c>
      <c r="AJ5" s="270">
        <v>650</v>
      </c>
      <c r="AK5" s="270">
        <v>800</v>
      </c>
      <c r="AL5" s="270">
        <v>1000</v>
      </c>
      <c r="AM5" s="270">
        <v>1200</v>
      </c>
      <c r="AN5" s="270">
        <v>1500</v>
      </c>
      <c r="AO5" s="270">
        <v>1800</v>
      </c>
      <c r="AP5" s="270">
        <v>2100</v>
      </c>
      <c r="AQ5" s="270">
        <v>2500</v>
      </c>
      <c r="AR5" s="270">
        <v>3000</v>
      </c>
    </row>
    <row r="6" spans="1:44" s="13" customFormat="1">
      <c r="A6" s="270">
        <v>5</v>
      </c>
      <c r="B6" s="270">
        <v>4</v>
      </c>
      <c r="C6" s="270" t="s">
        <v>705</v>
      </c>
      <c r="D6" s="270" t="s">
        <v>1918</v>
      </c>
      <c r="E6" s="270" t="s">
        <v>1919</v>
      </c>
      <c r="F6" s="270">
        <v>1</v>
      </c>
      <c r="G6" s="270" t="s">
        <v>1920</v>
      </c>
      <c r="H6" s="270" t="s">
        <v>1921</v>
      </c>
      <c r="I6" s="270" t="s">
        <v>1896</v>
      </c>
      <c r="J6" s="270" t="s">
        <v>1897</v>
      </c>
      <c r="K6" s="270">
        <v>0</v>
      </c>
      <c r="L6" s="270">
        <v>6</v>
      </c>
      <c r="M6" s="270" t="s">
        <v>1922</v>
      </c>
      <c r="N6" s="270">
        <v>0</v>
      </c>
      <c r="O6" s="270">
        <v>100</v>
      </c>
      <c r="P6" s="270">
        <v>250</v>
      </c>
      <c r="Q6" s="270">
        <v>500</v>
      </c>
      <c r="R6" s="270">
        <v>800</v>
      </c>
      <c r="S6" s="270">
        <v>1200</v>
      </c>
      <c r="T6" s="270">
        <v>1700</v>
      </c>
      <c r="U6" s="270">
        <v>2500</v>
      </c>
      <c r="V6" s="270">
        <v>3500</v>
      </c>
      <c r="W6" s="270">
        <v>5000</v>
      </c>
      <c r="X6" s="270">
        <v>7000</v>
      </c>
      <c r="Y6" s="270">
        <v>10000</v>
      </c>
      <c r="Z6" s="270">
        <v>14000</v>
      </c>
      <c r="AA6" s="270">
        <v>20000</v>
      </c>
      <c r="AB6" s="270">
        <v>30000</v>
      </c>
      <c r="AC6" s="270">
        <v>50000</v>
      </c>
      <c r="AD6" s="270">
        <v>20</v>
      </c>
      <c r="AE6" s="270">
        <v>50</v>
      </c>
      <c r="AF6" s="270">
        <v>100</v>
      </c>
      <c r="AG6" s="270">
        <v>200</v>
      </c>
      <c r="AH6" s="270">
        <v>350</v>
      </c>
      <c r="AI6" s="270">
        <v>500</v>
      </c>
      <c r="AJ6" s="270">
        <v>650</v>
      </c>
      <c r="AK6" s="270">
        <v>800</v>
      </c>
      <c r="AL6" s="270">
        <v>1000</v>
      </c>
      <c r="AM6" s="270">
        <v>1200</v>
      </c>
      <c r="AN6" s="270">
        <v>1500</v>
      </c>
      <c r="AO6" s="270">
        <v>1800</v>
      </c>
      <c r="AP6" s="270">
        <v>2100</v>
      </c>
      <c r="AQ6" s="270">
        <v>2500</v>
      </c>
      <c r="AR6" s="270">
        <v>3000</v>
      </c>
    </row>
    <row r="7" spans="1:44" s="13" customFormat="1">
      <c r="A7" s="270">
        <v>6</v>
      </c>
      <c r="B7" s="270">
        <v>5</v>
      </c>
      <c r="C7" s="270" t="s">
        <v>662</v>
      </c>
      <c r="D7" s="270" t="s">
        <v>1923</v>
      </c>
      <c r="E7" s="270" t="s">
        <v>1924</v>
      </c>
      <c r="F7" s="270">
        <v>2</v>
      </c>
      <c r="G7" s="270" t="s">
        <v>1925</v>
      </c>
      <c r="H7" s="270" t="s">
        <v>1926</v>
      </c>
      <c r="I7" s="270" t="s">
        <v>1927</v>
      </c>
      <c r="J7" s="270" t="s">
        <v>1910</v>
      </c>
      <c r="K7" s="270">
        <v>8</v>
      </c>
      <c r="L7" s="270">
        <v>2</v>
      </c>
      <c r="M7" s="270" t="s">
        <v>1928</v>
      </c>
      <c r="N7" s="270">
        <v>0</v>
      </c>
      <c r="O7" s="270">
        <v>1</v>
      </c>
      <c r="P7" s="270">
        <v>1</v>
      </c>
      <c r="Q7" s="270">
        <v>2</v>
      </c>
      <c r="R7" s="270">
        <v>2</v>
      </c>
      <c r="S7" s="270">
        <v>3</v>
      </c>
      <c r="T7" s="270">
        <v>3</v>
      </c>
      <c r="U7" s="270">
        <v>4</v>
      </c>
      <c r="V7" s="270">
        <v>5</v>
      </c>
      <c r="W7" s="270">
        <v>6</v>
      </c>
      <c r="X7" s="270">
        <v>7</v>
      </c>
      <c r="Y7" s="270">
        <v>8</v>
      </c>
      <c r="Z7" s="270">
        <v>9</v>
      </c>
      <c r="AA7" s="270">
        <v>11</v>
      </c>
      <c r="AB7" s="270">
        <v>13</v>
      </c>
      <c r="AC7" s="270">
        <v>15</v>
      </c>
      <c r="AD7" s="270">
        <v>1</v>
      </c>
      <c r="AE7" s="270">
        <v>2</v>
      </c>
      <c r="AF7" s="270">
        <v>3</v>
      </c>
      <c r="AG7" s="270">
        <v>4</v>
      </c>
      <c r="AH7" s="270">
        <v>5</v>
      </c>
      <c r="AI7" s="270">
        <v>7</v>
      </c>
      <c r="AJ7" s="270">
        <v>9</v>
      </c>
      <c r="AK7" s="270">
        <v>11</v>
      </c>
      <c r="AL7" s="270">
        <v>13</v>
      </c>
      <c r="AM7" s="270">
        <v>15</v>
      </c>
      <c r="AN7" s="270">
        <v>18</v>
      </c>
      <c r="AO7" s="270">
        <v>21</v>
      </c>
      <c r="AP7" s="270">
        <v>24</v>
      </c>
      <c r="AQ7" s="270">
        <v>27</v>
      </c>
      <c r="AR7" s="270">
        <v>30</v>
      </c>
    </row>
    <row r="8" spans="1:44" s="13" customFormat="1">
      <c r="A8" s="270">
        <v>7</v>
      </c>
      <c r="B8" s="270">
        <v>6</v>
      </c>
      <c r="C8" s="270" t="s">
        <v>674</v>
      </c>
      <c r="D8" s="270" t="s">
        <v>1929</v>
      </c>
      <c r="E8" s="270" t="s">
        <v>1930</v>
      </c>
      <c r="F8" s="270">
        <v>2</v>
      </c>
      <c r="G8" s="270" t="s">
        <v>1931</v>
      </c>
      <c r="H8" s="270" t="s">
        <v>1932</v>
      </c>
      <c r="I8" s="270" t="s">
        <v>1927</v>
      </c>
      <c r="J8" s="270" t="s">
        <v>1910</v>
      </c>
      <c r="K8" s="270">
        <v>8</v>
      </c>
      <c r="L8" s="270">
        <v>7</v>
      </c>
      <c r="M8" s="270" t="s">
        <v>1933</v>
      </c>
      <c r="N8" s="270">
        <v>0</v>
      </c>
      <c r="O8" s="270">
        <v>1</v>
      </c>
      <c r="P8" s="270">
        <v>1</v>
      </c>
      <c r="Q8" s="270">
        <v>2</v>
      </c>
      <c r="R8" s="270">
        <v>2</v>
      </c>
      <c r="S8" s="270">
        <v>3</v>
      </c>
      <c r="T8" s="270">
        <v>3</v>
      </c>
      <c r="U8" s="270">
        <v>4</v>
      </c>
      <c r="V8" s="270">
        <v>5</v>
      </c>
      <c r="W8" s="270">
        <v>6</v>
      </c>
      <c r="X8" s="270">
        <v>7</v>
      </c>
      <c r="Y8" s="270">
        <v>8</v>
      </c>
      <c r="Z8" s="270">
        <v>9</v>
      </c>
      <c r="AA8" s="270">
        <v>11</v>
      </c>
      <c r="AB8" s="270">
        <v>13</v>
      </c>
      <c r="AC8" s="270">
        <v>15</v>
      </c>
      <c r="AD8" s="270">
        <v>1</v>
      </c>
      <c r="AE8" s="270">
        <v>2</v>
      </c>
      <c r="AF8" s="270">
        <v>3</v>
      </c>
      <c r="AG8" s="270">
        <v>4</v>
      </c>
      <c r="AH8" s="270">
        <v>5</v>
      </c>
      <c r="AI8" s="270">
        <v>7</v>
      </c>
      <c r="AJ8" s="270">
        <v>9</v>
      </c>
      <c r="AK8" s="270">
        <v>11</v>
      </c>
      <c r="AL8" s="270">
        <v>13</v>
      </c>
      <c r="AM8" s="270">
        <v>15</v>
      </c>
      <c r="AN8" s="270">
        <v>18</v>
      </c>
      <c r="AO8" s="270">
        <v>21</v>
      </c>
      <c r="AP8" s="270">
        <v>24</v>
      </c>
      <c r="AQ8" s="270">
        <v>27</v>
      </c>
      <c r="AR8" s="270">
        <v>30</v>
      </c>
    </row>
    <row r="9" spans="1:44" s="13" customFormat="1">
      <c r="A9" s="270">
        <v>8</v>
      </c>
      <c r="B9" s="270">
        <v>7</v>
      </c>
      <c r="C9" s="270" t="s">
        <v>686</v>
      </c>
      <c r="D9" s="270" t="s">
        <v>1934</v>
      </c>
      <c r="E9" s="270" t="s">
        <v>1935</v>
      </c>
      <c r="F9" s="270">
        <v>2</v>
      </c>
      <c r="G9" s="270" t="s">
        <v>1936</v>
      </c>
      <c r="H9" s="270" t="s">
        <v>1937</v>
      </c>
      <c r="I9" s="270" t="s">
        <v>1896</v>
      </c>
      <c r="J9" s="270" t="s">
        <v>1910</v>
      </c>
      <c r="K9" s="270">
        <v>8</v>
      </c>
      <c r="L9" s="270">
        <v>8</v>
      </c>
      <c r="M9" s="270" t="s">
        <v>1938</v>
      </c>
      <c r="N9" s="270">
        <v>0</v>
      </c>
      <c r="O9" s="270">
        <v>100</v>
      </c>
      <c r="P9" s="270">
        <v>250</v>
      </c>
      <c r="Q9" s="270">
        <v>500</v>
      </c>
      <c r="R9" s="270">
        <v>800</v>
      </c>
      <c r="S9" s="270">
        <v>1200</v>
      </c>
      <c r="T9" s="270">
        <v>1700</v>
      </c>
      <c r="U9" s="270">
        <v>2500</v>
      </c>
      <c r="V9" s="270">
        <v>3500</v>
      </c>
      <c r="W9" s="270">
        <v>5000</v>
      </c>
      <c r="X9" s="270">
        <v>7000</v>
      </c>
      <c r="Y9" s="270">
        <v>10000</v>
      </c>
      <c r="Z9" s="270">
        <v>14000</v>
      </c>
      <c r="AA9" s="270">
        <v>20000</v>
      </c>
      <c r="AB9" s="270">
        <v>30000</v>
      </c>
      <c r="AC9" s="270">
        <v>50000</v>
      </c>
      <c r="AD9" s="270">
        <v>1</v>
      </c>
      <c r="AE9" s="270">
        <v>2</v>
      </c>
      <c r="AF9" s="270">
        <v>3</v>
      </c>
      <c r="AG9" s="270">
        <v>4</v>
      </c>
      <c r="AH9" s="270">
        <v>5</v>
      </c>
      <c r="AI9" s="270">
        <v>7</v>
      </c>
      <c r="AJ9" s="270">
        <v>9</v>
      </c>
      <c r="AK9" s="270">
        <v>11</v>
      </c>
      <c r="AL9" s="270">
        <v>13</v>
      </c>
      <c r="AM9" s="270">
        <v>15</v>
      </c>
      <c r="AN9" s="270">
        <v>18</v>
      </c>
      <c r="AO9" s="270">
        <v>21</v>
      </c>
      <c r="AP9" s="270">
        <v>24</v>
      </c>
      <c r="AQ9" s="270">
        <v>27</v>
      </c>
      <c r="AR9" s="270">
        <v>30</v>
      </c>
    </row>
    <row r="10" spans="1:44" s="13" customFormat="1">
      <c r="A10" s="270">
        <v>9</v>
      </c>
      <c r="B10" s="270">
        <v>8</v>
      </c>
      <c r="C10" s="270" t="s">
        <v>698</v>
      </c>
      <c r="D10" s="270" t="s">
        <v>1939</v>
      </c>
      <c r="E10" s="270" t="s">
        <v>1940</v>
      </c>
      <c r="F10" s="270">
        <v>2</v>
      </c>
      <c r="G10" s="270" t="s">
        <v>1941</v>
      </c>
      <c r="H10" s="270" t="s">
        <v>1942</v>
      </c>
      <c r="I10" s="270" t="s">
        <v>1902</v>
      </c>
      <c r="J10" s="270" t="s">
        <v>1910</v>
      </c>
      <c r="K10" s="270">
        <v>8</v>
      </c>
      <c r="L10" s="270">
        <v>9</v>
      </c>
      <c r="M10" s="270" t="s">
        <v>1943</v>
      </c>
      <c r="N10" s="270">
        <v>0</v>
      </c>
      <c r="O10" s="270">
        <v>1</v>
      </c>
      <c r="P10" s="270">
        <v>1</v>
      </c>
      <c r="Q10" s="270">
        <v>2</v>
      </c>
      <c r="R10" s="270">
        <v>2</v>
      </c>
      <c r="S10" s="270">
        <v>3</v>
      </c>
      <c r="T10" s="270">
        <v>3</v>
      </c>
      <c r="U10" s="270">
        <v>4</v>
      </c>
      <c r="V10" s="270">
        <v>5</v>
      </c>
      <c r="W10" s="270">
        <v>6</v>
      </c>
      <c r="X10" s="270">
        <v>7</v>
      </c>
      <c r="Y10" s="270">
        <v>8</v>
      </c>
      <c r="Z10" s="270">
        <v>9</v>
      </c>
      <c r="AA10" s="270">
        <v>11</v>
      </c>
      <c r="AB10" s="270">
        <v>13</v>
      </c>
      <c r="AC10" s="270">
        <v>15</v>
      </c>
      <c r="AD10" s="270">
        <v>1</v>
      </c>
      <c r="AE10" s="270">
        <v>2</v>
      </c>
      <c r="AF10" s="270">
        <v>3</v>
      </c>
      <c r="AG10" s="270">
        <v>4</v>
      </c>
      <c r="AH10" s="270">
        <v>5</v>
      </c>
      <c r="AI10" s="270">
        <v>7</v>
      </c>
      <c r="AJ10" s="270">
        <v>9</v>
      </c>
      <c r="AK10" s="270">
        <v>11</v>
      </c>
      <c r="AL10" s="270">
        <v>13</v>
      </c>
      <c r="AM10" s="270">
        <v>15</v>
      </c>
      <c r="AN10" s="270">
        <v>18</v>
      </c>
      <c r="AO10" s="270">
        <v>21</v>
      </c>
      <c r="AP10" s="270">
        <v>24</v>
      </c>
      <c r="AQ10" s="270">
        <v>27</v>
      </c>
      <c r="AR10" s="270">
        <v>30</v>
      </c>
    </row>
    <row r="11" spans="1:44" s="13" customFormat="1">
      <c r="A11" s="270">
        <v>10</v>
      </c>
      <c r="B11" s="270">
        <v>9</v>
      </c>
      <c r="C11" s="270" t="s">
        <v>706</v>
      </c>
      <c r="D11" s="270" t="s">
        <v>1944</v>
      </c>
      <c r="E11" s="270" t="s">
        <v>1945</v>
      </c>
      <c r="F11" s="270">
        <v>2</v>
      </c>
      <c r="G11" s="270" t="s">
        <v>1946</v>
      </c>
      <c r="H11" s="270" t="s">
        <v>1947</v>
      </c>
      <c r="I11" s="270" t="s">
        <v>1927</v>
      </c>
      <c r="J11" s="270" t="s">
        <v>1897</v>
      </c>
      <c r="K11" s="270">
        <v>2</v>
      </c>
      <c r="L11" s="270">
        <v>9</v>
      </c>
      <c r="M11" s="270" t="s">
        <v>1948</v>
      </c>
      <c r="N11" s="270">
        <v>0</v>
      </c>
      <c r="O11" s="270">
        <v>1</v>
      </c>
      <c r="P11" s="270">
        <v>1</v>
      </c>
      <c r="Q11" s="270">
        <v>2</v>
      </c>
      <c r="R11" s="270">
        <v>2</v>
      </c>
      <c r="S11" s="270">
        <v>3</v>
      </c>
      <c r="T11" s="270">
        <v>3</v>
      </c>
      <c r="U11" s="270">
        <v>4</v>
      </c>
      <c r="V11" s="270">
        <v>5</v>
      </c>
      <c r="W11" s="270">
        <v>6</v>
      </c>
      <c r="X11" s="270">
        <v>7</v>
      </c>
      <c r="Y11" s="270">
        <v>8</v>
      </c>
      <c r="Z11" s="270">
        <v>9</v>
      </c>
      <c r="AA11" s="270">
        <v>11</v>
      </c>
      <c r="AB11" s="270">
        <v>13</v>
      </c>
      <c r="AC11" s="270">
        <v>15</v>
      </c>
      <c r="AD11" s="270">
        <v>20</v>
      </c>
      <c r="AE11" s="270">
        <v>50</v>
      </c>
      <c r="AF11" s="270">
        <v>100</v>
      </c>
      <c r="AG11" s="270">
        <v>200</v>
      </c>
      <c r="AH11" s="270">
        <v>350</v>
      </c>
      <c r="AI11" s="270">
        <v>500</v>
      </c>
      <c r="AJ11" s="270">
        <v>650</v>
      </c>
      <c r="AK11" s="270">
        <v>800</v>
      </c>
      <c r="AL11" s="270">
        <v>1000</v>
      </c>
      <c r="AM11" s="270">
        <v>1200</v>
      </c>
      <c r="AN11" s="270">
        <v>1500</v>
      </c>
      <c r="AO11" s="270">
        <v>1800</v>
      </c>
      <c r="AP11" s="270">
        <v>2100</v>
      </c>
      <c r="AQ11" s="270">
        <v>2500</v>
      </c>
      <c r="AR11" s="270">
        <v>3000</v>
      </c>
    </row>
    <row r="12" spans="1:44" s="13" customFormat="1">
      <c r="A12" s="270">
        <v>11</v>
      </c>
      <c r="B12" s="270">
        <v>10</v>
      </c>
      <c r="C12" s="270" t="s">
        <v>711</v>
      </c>
      <c r="D12" s="270" t="s">
        <v>1949</v>
      </c>
      <c r="E12" s="270" t="s">
        <v>1950</v>
      </c>
      <c r="F12" s="270">
        <v>2</v>
      </c>
      <c r="G12" s="270" t="s">
        <v>1951</v>
      </c>
      <c r="H12" s="270" t="s">
        <v>1952</v>
      </c>
      <c r="I12" s="270" t="s">
        <v>1902</v>
      </c>
      <c r="J12" s="270" t="s">
        <v>1897</v>
      </c>
      <c r="K12" s="270">
        <v>2</v>
      </c>
      <c r="L12" s="270">
        <v>9</v>
      </c>
      <c r="M12" s="270" t="s">
        <v>1953</v>
      </c>
      <c r="N12" s="270">
        <v>0</v>
      </c>
      <c r="O12" s="270">
        <v>1</v>
      </c>
      <c r="P12" s="270">
        <v>1</v>
      </c>
      <c r="Q12" s="270">
        <v>2</v>
      </c>
      <c r="R12" s="270">
        <v>2</v>
      </c>
      <c r="S12" s="270">
        <v>3</v>
      </c>
      <c r="T12" s="270">
        <v>3</v>
      </c>
      <c r="U12" s="270">
        <v>4</v>
      </c>
      <c r="V12" s="270">
        <v>5</v>
      </c>
      <c r="W12" s="270">
        <v>6</v>
      </c>
      <c r="X12" s="270">
        <v>7</v>
      </c>
      <c r="Y12" s="270">
        <v>8</v>
      </c>
      <c r="Z12" s="270">
        <v>9</v>
      </c>
      <c r="AA12" s="270">
        <v>11</v>
      </c>
      <c r="AB12" s="270">
        <v>13</v>
      </c>
      <c r="AC12" s="270">
        <v>15</v>
      </c>
      <c r="AD12" s="270">
        <v>20</v>
      </c>
      <c r="AE12" s="270">
        <v>50</v>
      </c>
      <c r="AF12" s="270">
        <v>100</v>
      </c>
      <c r="AG12" s="270">
        <v>200</v>
      </c>
      <c r="AH12" s="270">
        <v>350</v>
      </c>
      <c r="AI12" s="270">
        <v>500</v>
      </c>
      <c r="AJ12" s="270">
        <v>650</v>
      </c>
      <c r="AK12" s="270">
        <v>800</v>
      </c>
      <c r="AL12" s="270">
        <v>1000</v>
      </c>
      <c r="AM12" s="270">
        <v>1200</v>
      </c>
      <c r="AN12" s="270">
        <v>1500</v>
      </c>
      <c r="AO12" s="270">
        <v>1800</v>
      </c>
      <c r="AP12" s="270">
        <v>2100</v>
      </c>
      <c r="AQ12" s="270">
        <v>2500</v>
      </c>
      <c r="AR12" s="270">
        <v>3000</v>
      </c>
    </row>
    <row r="13" spans="1:44" s="13" customFormat="1">
      <c r="A13" s="270">
        <v>12</v>
      </c>
      <c r="B13" s="270">
        <v>11</v>
      </c>
      <c r="C13" s="270" t="s">
        <v>716</v>
      </c>
      <c r="D13" s="270" t="s">
        <v>1954</v>
      </c>
      <c r="E13" s="270" t="s">
        <v>1955</v>
      </c>
      <c r="F13" s="270">
        <v>2</v>
      </c>
      <c r="G13" s="270" t="s">
        <v>1956</v>
      </c>
      <c r="H13" s="270" t="s">
        <v>1957</v>
      </c>
      <c r="I13" s="270" t="s">
        <v>1927</v>
      </c>
      <c r="J13" s="270" t="s">
        <v>1903</v>
      </c>
      <c r="K13" s="270">
        <v>3</v>
      </c>
      <c r="L13" s="270">
        <v>10</v>
      </c>
      <c r="M13" s="270" t="s">
        <v>872</v>
      </c>
      <c r="N13" s="270">
        <v>0</v>
      </c>
      <c r="O13" s="270">
        <v>1</v>
      </c>
      <c r="P13" s="270">
        <v>1</v>
      </c>
      <c r="Q13" s="270">
        <v>2</v>
      </c>
      <c r="R13" s="270">
        <v>2</v>
      </c>
      <c r="S13" s="270">
        <v>3</v>
      </c>
      <c r="T13" s="270">
        <v>3</v>
      </c>
      <c r="U13" s="270">
        <v>4</v>
      </c>
      <c r="V13" s="270">
        <v>5</v>
      </c>
      <c r="W13" s="270">
        <v>6</v>
      </c>
      <c r="X13" s="270">
        <v>7</v>
      </c>
      <c r="Y13" s="270">
        <v>8</v>
      </c>
      <c r="Z13" s="270">
        <v>9</v>
      </c>
      <c r="AA13" s="270">
        <v>11</v>
      </c>
      <c r="AB13" s="270">
        <v>13</v>
      </c>
      <c r="AC13" s="270">
        <v>15</v>
      </c>
      <c r="AD13" s="270">
        <v>20</v>
      </c>
      <c r="AE13" s="270">
        <v>50</v>
      </c>
      <c r="AF13" s="270">
        <v>100</v>
      </c>
      <c r="AG13" s="270">
        <v>200</v>
      </c>
      <c r="AH13" s="270">
        <v>350</v>
      </c>
      <c r="AI13" s="270">
        <v>500</v>
      </c>
      <c r="AJ13" s="270">
        <v>650</v>
      </c>
      <c r="AK13" s="270">
        <v>800</v>
      </c>
      <c r="AL13" s="270">
        <v>1000</v>
      </c>
      <c r="AM13" s="270">
        <v>1200</v>
      </c>
      <c r="AN13" s="270">
        <v>1500</v>
      </c>
      <c r="AO13" s="270">
        <v>1800</v>
      </c>
      <c r="AP13" s="270">
        <v>2100</v>
      </c>
      <c r="AQ13" s="270">
        <v>2500</v>
      </c>
      <c r="AR13" s="270">
        <v>3000</v>
      </c>
    </row>
    <row r="14" spans="1:44" s="13" customFormat="1">
      <c r="A14" s="270">
        <v>13</v>
      </c>
      <c r="B14" s="270">
        <v>12</v>
      </c>
      <c r="C14" s="270" t="s">
        <v>719</v>
      </c>
      <c r="D14" s="270" t="s">
        <v>1958</v>
      </c>
      <c r="E14" s="270" t="s">
        <v>1959</v>
      </c>
      <c r="F14" s="270">
        <v>2</v>
      </c>
      <c r="G14" s="270" t="s">
        <v>1960</v>
      </c>
      <c r="H14" s="270" t="s">
        <v>1961</v>
      </c>
      <c r="I14" s="270" t="s">
        <v>1962</v>
      </c>
      <c r="J14" s="270" t="s">
        <v>1897</v>
      </c>
      <c r="K14" s="270">
        <v>2</v>
      </c>
      <c r="L14" s="270">
        <v>10</v>
      </c>
      <c r="M14" s="270" t="s">
        <v>1963</v>
      </c>
      <c r="N14" s="270">
        <v>0</v>
      </c>
      <c r="O14" s="270">
        <v>1</v>
      </c>
      <c r="P14" s="270">
        <v>1</v>
      </c>
      <c r="Q14" s="270">
        <v>2</v>
      </c>
      <c r="R14" s="270">
        <v>2</v>
      </c>
      <c r="S14" s="270">
        <v>3</v>
      </c>
      <c r="T14" s="270">
        <v>3</v>
      </c>
      <c r="U14" s="270">
        <v>4</v>
      </c>
      <c r="V14" s="270">
        <v>5</v>
      </c>
      <c r="W14" s="270">
        <v>6</v>
      </c>
      <c r="X14" s="270">
        <v>7</v>
      </c>
      <c r="Y14" s="270">
        <v>8</v>
      </c>
      <c r="Z14" s="270">
        <v>9</v>
      </c>
      <c r="AA14" s="270">
        <v>11</v>
      </c>
      <c r="AB14" s="270">
        <v>13</v>
      </c>
      <c r="AC14" s="270">
        <v>15</v>
      </c>
      <c r="AD14" s="270">
        <v>20</v>
      </c>
      <c r="AE14" s="270">
        <v>50</v>
      </c>
      <c r="AF14" s="270">
        <v>100</v>
      </c>
      <c r="AG14" s="270">
        <v>200</v>
      </c>
      <c r="AH14" s="270">
        <v>350</v>
      </c>
      <c r="AI14" s="270">
        <v>500</v>
      </c>
      <c r="AJ14" s="270">
        <v>650</v>
      </c>
      <c r="AK14" s="270">
        <v>800</v>
      </c>
      <c r="AL14" s="270">
        <v>1000</v>
      </c>
      <c r="AM14" s="270">
        <v>1200</v>
      </c>
      <c r="AN14" s="270">
        <v>1500</v>
      </c>
      <c r="AO14" s="270">
        <v>1800</v>
      </c>
      <c r="AP14" s="270">
        <v>2100</v>
      </c>
      <c r="AQ14" s="270">
        <v>2500</v>
      </c>
      <c r="AR14" s="270">
        <v>3000</v>
      </c>
    </row>
    <row r="15" spans="1:44" s="13" customFormat="1">
      <c r="A15" s="270">
        <v>14</v>
      </c>
      <c r="B15" s="270">
        <v>13</v>
      </c>
      <c r="C15" s="270" t="s">
        <v>724</v>
      </c>
      <c r="D15" s="270" t="s">
        <v>1964</v>
      </c>
      <c r="E15" s="270" t="s">
        <v>1965</v>
      </c>
      <c r="F15" s="270">
        <v>2</v>
      </c>
      <c r="G15" s="270" t="s">
        <v>1966</v>
      </c>
      <c r="H15" s="270" t="s">
        <v>1967</v>
      </c>
      <c r="I15" s="270" t="s">
        <v>1962</v>
      </c>
      <c r="J15" s="270" t="s">
        <v>1903</v>
      </c>
      <c r="K15" s="270">
        <v>3</v>
      </c>
      <c r="L15" s="270">
        <v>10</v>
      </c>
      <c r="M15" s="270" t="s">
        <v>877</v>
      </c>
      <c r="N15" s="270">
        <v>0</v>
      </c>
      <c r="O15" s="270">
        <v>1</v>
      </c>
      <c r="P15" s="270">
        <v>1</v>
      </c>
      <c r="Q15" s="270">
        <v>2</v>
      </c>
      <c r="R15" s="270">
        <v>2</v>
      </c>
      <c r="S15" s="270">
        <v>3</v>
      </c>
      <c r="T15" s="270">
        <v>3</v>
      </c>
      <c r="U15" s="270">
        <v>4</v>
      </c>
      <c r="V15" s="270">
        <v>5</v>
      </c>
      <c r="W15" s="270">
        <v>6</v>
      </c>
      <c r="X15" s="270">
        <v>7</v>
      </c>
      <c r="Y15" s="270">
        <v>8</v>
      </c>
      <c r="Z15" s="270">
        <v>9</v>
      </c>
      <c r="AA15" s="270">
        <v>11</v>
      </c>
      <c r="AB15" s="270">
        <v>13</v>
      </c>
      <c r="AC15" s="270">
        <v>15</v>
      </c>
      <c r="AD15" s="270">
        <v>20</v>
      </c>
      <c r="AE15" s="270">
        <v>50</v>
      </c>
      <c r="AF15" s="270">
        <v>100</v>
      </c>
      <c r="AG15" s="270">
        <v>200</v>
      </c>
      <c r="AH15" s="270">
        <v>350</v>
      </c>
      <c r="AI15" s="270">
        <v>500</v>
      </c>
      <c r="AJ15" s="270">
        <v>650</v>
      </c>
      <c r="AK15" s="270">
        <v>800</v>
      </c>
      <c r="AL15" s="270">
        <v>1000</v>
      </c>
      <c r="AM15" s="270">
        <v>1200</v>
      </c>
      <c r="AN15" s="270">
        <v>1500</v>
      </c>
      <c r="AO15" s="270">
        <v>1800</v>
      </c>
      <c r="AP15" s="270">
        <v>2100</v>
      </c>
      <c r="AQ15" s="270">
        <v>2500</v>
      </c>
      <c r="AR15" s="270">
        <v>3000</v>
      </c>
    </row>
    <row r="16" spans="1:44" s="13" customFormat="1">
      <c r="A16" s="270">
        <v>15</v>
      </c>
      <c r="B16" s="270">
        <v>14</v>
      </c>
      <c r="C16" s="270" t="s">
        <v>728</v>
      </c>
      <c r="D16" s="270" t="s">
        <v>1968</v>
      </c>
      <c r="E16" s="270" t="s">
        <v>1969</v>
      </c>
      <c r="F16" s="270">
        <v>2</v>
      </c>
      <c r="G16" s="270" t="s">
        <v>1970</v>
      </c>
      <c r="H16" s="270" t="s">
        <v>1971</v>
      </c>
      <c r="I16" s="270" t="s">
        <v>1896</v>
      </c>
      <c r="J16" s="270" t="s">
        <v>1897</v>
      </c>
      <c r="K16" s="270">
        <v>2</v>
      </c>
      <c r="L16" s="270">
        <v>11</v>
      </c>
      <c r="M16" s="270" t="s">
        <v>1972</v>
      </c>
      <c r="N16" s="270">
        <v>1</v>
      </c>
      <c r="O16" s="270">
        <v>100</v>
      </c>
      <c r="P16" s="270">
        <v>250</v>
      </c>
      <c r="Q16" s="270">
        <v>500</v>
      </c>
      <c r="R16" s="270">
        <v>800</v>
      </c>
      <c r="S16" s="270">
        <v>1200</v>
      </c>
      <c r="T16" s="270">
        <v>1700</v>
      </c>
      <c r="U16" s="270">
        <v>2500</v>
      </c>
      <c r="V16" s="270">
        <v>3500</v>
      </c>
      <c r="W16" s="270">
        <v>5000</v>
      </c>
      <c r="X16" s="270">
        <v>7000</v>
      </c>
      <c r="Y16" s="270">
        <v>10000</v>
      </c>
      <c r="Z16" s="270">
        <v>14000</v>
      </c>
      <c r="AA16" s="270">
        <v>20000</v>
      </c>
      <c r="AB16" s="270">
        <v>30000</v>
      </c>
      <c r="AC16" s="270">
        <v>50000</v>
      </c>
      <c r="AD16" s="270">
        <v>20</v>
      </c>
      <c r="AE16" s="270">
        <v>50</v>
      </c>
      <c r="AF16" s="270">
        <v>100</v>
      </c>
      <c r="AG16" s="270">
        <v>200</v>
      </c>
      <c r="AH16" s="270">
        <v>350</v>
      </c>
      <c r="AI16" s="270">
        <v>500</v>
      </c>
      <c r="AJ16" s="270">
        <v>650</v>
      </c>
      <c r="AK16" s="270">
        <v>800</v>
      </c>
      <c r="AL16" s="270">
        <v>1000</v>
      </c>
      <c r="AM16" s="270">
        <v>1200</v>
      </c>
      <c r="AN16" s="270">
        <v>1500</v>
      </c>
      <c r="AO16" s="270">
        <v>1800</v>
      </c>
      <c r="AP16" s="270">
        <v>2100</v>
      </c>
      <c r="AQ16" s="270">
        <v>2500</v>
      </c>
      <c r="AR16" s="270">
        <v>3000</v>
      </c>
    </row>
    <row r="17" spans="1:44" s="13" customFormat="1">
      <c r="A17" s="270">
        <v>16</v>
      </c>
      <c r="B17" s="270">
        <v>15</v>
      </c>
      <c r="C17" s="270" t="s">
        <v>737</v>
      </c>
      <c r="D17" s="270" t="s">
        <v>1973</v>
      </c>
      <c r="E17" s="270" t="s">
        <v>1974</v>
      </c>
      <c r="F17" s="270">
        <v>2</v>
      </c>
      <c r="G17" s="270" t="s">
        <v>1975</v>
      </c>
      <c r="H17" s="270" t="s">
        <v>1976</v>
      </c>
      <c r="I17" s="270" t="s">
        <v>1909</v>
      </c>
      <c r="J17" s="270" t="s">
        <v>1903</v>
      </c>
      <c r="K17" s="270">
        <v>3</v>
      </c>
      <c r="L17" s="270">
        <v>12</v>
      </c>
      <c r="M17" s="270" t="s">
        <v>1977</v>
      </c>
      <c r="N17" s="270">
        <v>1</v>
      </c>
      <c r="O17" s="270">
        <v>1</v>
      </c>
      <c r="P17" s="270">
        <v>1</v>
      </c>
      <c r="Q17" s="270">
        <v>2</v>
      </c>
      <c r="R17" s="270">
        <v>2</v>
      </c>
      <c r="S17" s="270">
        <v>3</v>
      </c>
      <c r="T17" s="270">
        <v>3</v>
      </c>
      <c r="U17" s="270">
        <v>4</v>
      </c>
      <c r="V17" s="270">
        <v>5</v>
      </c>
      <c r="W17" s="270">
        <v>6</v>
      </c>
      <c r="X17" s="270">
        <v>7</v>
      </c>
      <c r="Y17" s="270">
        <v>8</v>
      </c>
      <c r="Z17" s="270">
        <v>9</v>
      </c>
      <c r="AA17" s="270">
        <v>11</v>
      </c>
      <c r="AB17" s="270">
        <v>13</v>
      </c>
      <c r="AC17" s="270">
        <v>15</v>
      </c>
      <c r="AD17" s="270">
        <v>20</v>
      </c>
      <c r="AE17" s="270">
        <v>50</v>
      </c>
      <c r="AF17" s="270">
        <v>100</v>
      </c>
      <c r="AG17" s="270">
        <v>200</v>
      </c>
      <c r="AH17" s="270">
        <v>350</v>
      </c>
      <c r="AI17" s="270">
        <v>500</v>
      </c>
      <c r="AJ17" s="270">
        <v>650</v>
      </c>
      <c r="AK17" s="270">
        <v>800</v>
      </c>
      <c r="AL17" s="270">
        <v>1000</v>
      </c>
      <c r="AM17" s="270">
        <v>1200</v>
      </c>
      <c r="AN17" s="270">
        <v>1500</v>
      </c>
      <c r="AO17" s="270">
        <v>1800</v>
      </c>
      <c r="AP17" s="270">
        <v>2100</v>
      </c>
      <c r="AQ17" s="270">
        <v>2500</v>
      </c>
      <c r="AR17" s="270">
        <v>3000</v>
      </c>
    </row>
    <row r="18" spans="1:44" s="13" customFormat="1">
      <c r="A18" s="270">
        <v>17</v>
      </c>
      <c r="B18" s="270">
        <v>16</v>
      </c>
      <c r="C18" s="270" t="s">
        <v>740</v>
      </c>
      <c r="D18" s="270" t="s">
        <v>1978</v>
      </c>
      <c r="E18" s="270" t="s">
        <v>1979</v>
      </c>
      <c r="F18" s="270">
        <v>2</v>
      </c>
      <c r="G18" s="270" t="s">
        <v>1980</v>
      </c>
      <c r="H18" s="270" t="s">
        <v>1981</v>
      </c>
      <c r="I18" s="270" t="s">
        <v>1982</v>
      </c>
      <c r="J18" s="270" t="s">
        <v>1903</v>
      </c>
      <c r="K18" s="270">
        <v>3</v>
      </c>
      <c r="L18" s="270">
        <v>12</v>
      </c>
      <c r="M18" s="270" t="s">
        <v>1983</v>
      </c>
      <c r="N18" s="270">
        <v>1</v>
      </c>
      <c r="O18" s="270">
        <v>1</v>
      </c>
      <c r="P18" s="270">
        <v>1</v>
      </c>
      <c r="Q18" s="270">
        <v>2</v>
      </c>
      <c r="R18" s="270">
        <v>2</v>
      </c>
      <c r="S18" s="270">
        <v>3</v>
      </c>
      <c r="T18" s="270">
        <v>3</v>
      </c>
      <c r="U18" s="270">
        <v>4</v>
      </c>
      <c r="V18" s="270">
        <v>5</v>
      </c>
      <c r="W18" s="270">
        <v>6</v>
      </c>
      <c r="X18" s="270">
        <v>7</v>
      </c>
      <c r="Y18" s="270">
        <v>8</v>
      </c>
      <c r="Z18" s="270">
        <v>9</v>
      </c>
      <c r="AA18" s="270">
        <v>11</v>
      </c>
      <c r="AB18" s="270">
        <v>13</v>
      </c>
      <c r="AC18" s="270">
        <v>15</v>
      </c>
      <c r="AD18" s="270">
        <v>20</v>
      </c>
      <c r="AE18" s="270">
        <v>50</v>
      </c>
      <c r="AF18" s="270">
        <v>100</v>
      </c>
      <c r="AG18" s="270">
        <v>200</v>
      </c>
      <c r="AH18" s="270">
        <v>350</v>
      </c>
      <c r="AI18" s="270">
        <v>500</v>
      </c>
      <c r="AJ18" s="270">
        <v>650</v>
      </c>
      <c r="AK18" s="270">
        <v>800</v>
      </c>
      <c r="AL18" s="270">
        <v>1000</v>
      </c>
      <c r="AM18" s="270">
        <v>1200</v>
      </c>
      <c r="AN18" s="270">
        <v>1500</v>
      </c>
      <c r="AO18" s="270">
        <v>1800</v>
      </c>
      <c r="AP18" s="270">
        <v>2100</v>
      </c>
      <c r="AQ18" s="270">
        <v>2500</v>
      </c>
      <c r="AR18" s="270">
        <v>3000</v>
      </c>
    </row>
    <row r="19" spans="1:44" s="13" customFormat="1">
      <c r="A19" s="270">
        <v>18</v>
      </c>
      <c r="B19" s="270">
        <v>17</v>
      </c>
      <c r="C19" s="270" t="s">
        <v>744</v>
      </c>
      <c r="D19" s="270" t="s">
        <v>1984</v>
      </c>
      <c r="E19" s="270" t="s">
        <v>1985</v>
      </c>
      <c r="F19" s="270">
        <v>2</v>
      </c>
      <c r="G19" s="270" t="s">
        <v>1986</v>
      </c>
      <c r="H19" s="270" t="s">
        <v>1987</v>
      </c>
      <c r="I19" s="270" t="s">
        <v>1988</v>
      </c>
      <c r="J19" s="270" t="s">
        <v>1903</v>
      </c>
      <c r="K19" s="270">
        <v>3</v>
      </c>
      <c r="L19" s="270">
        <v>12</v>
      </c>
      <c r="M19" s="270" t="s">
        <v>1989</v>
      </c>
      <c r="N19" s="270">
        <v>1</v>
      </c>
      <c r="O19" s="270">
        <v>100</v>
      </c>
      <c r="P19" s="270">
        <v>250</v>
      </c>
      <c r="Q19" s="270">
        <v>500</v>
      </c>
      <c r="R19" s="270">
        <v>800</v>
      </c>
      <c r="S19" s="270">
        <v>1200</v>
      </c>
      <c r="T19" s="270">
        <v>1700</v>
      </c>
      <c r="U19" s="270">
        <v>2500</v>
      </c>
      <c r="V19" s="270">
        <v>3500</v>
      </c>
      <c r="W19" s="270">
        <v>5000</v>
      </c>
      <c r="X19" s="270">
        <v>7000</v>
      </c>
      <c r="Y19" s="270">
        <v>10000</v>
      </c>
      <c r="Z19" s="270">
        <v>14000</v>
      </c>
      <c r="AA19" s="270">
        <v>20000</v>
      </c>
      <c r="AB19" s="270">
        <v>30000</v>
      </c>
      <c r="AC19" s="270">
        <v>50000</v>
      </c>
      <c r="AD19" s="270">
        <v>20</v>
      </c>
      <c r="AE19" s="270">
        <v>50</v>
      </c>
      <c r="AF19" s="270">
        <v>100</v>
      </c>
      <c r="AG19" s="270">
        <v>200</v>
      </c>
      <c r="AH19" s="270">
        <v>350</v>
      </c>
      <c r="AI19" s="270">
        <v>500</v>
      </c>
      <c r="AJ19" s="270">
        <v>650</v>
      </c>
      <c r="AK19" s="270">
        <v>800</v>
      </c>
      <c r="AL19" s="270">
        <v>1000</v>
      </c>
      <c r="AM19" s="270">
        <v>1200</v>
      </c>
      <c r="AN19" s="270">
        <v>1500</v>
      </c>
      <c r="AO19" s="270">
        <v>1800</v>
      </c>
      <c r="AP19" s="270">
        <v>2100</v>
      </c>
      <c r="AQ19" s="270">
        <v>2500</v>
      </c>
      <c r="AR19" s="270">
        <v>3000</v>
      </c>
    </row>
    <row r="20" spans="1:44" s="13" customFormat="1">
      <c r="A20" s="270">
        <v>19</v>
      </c>
      <c r="B20" s="270">
        <v>18</v>
      </c>
      <c r="C20" s="270" t="s">
        <v>748</v>
      </c>
      <c r="D20" s="270" t="s">
        <v>1990</v>
      </c>
      <c r="E20" s="270" t="s">
        <v>1991</v>
      </c>
      <c r="F20" s="270">
        <v>2</v>
      </c>
      <c r="G20" s="270" t="s">
        <v>1992</v>
      </c>
      <c r="H20" s="270" t="s">
        <v>1993</v>
      </c>
      <c r="I20" s="270" t="s">
        <v>1994</v>
      </c>
      <c r="J20" s="270" t="s">
        <v>1897</v>
      </c>
      <c r="K20" s="270">
        <v>2</v>
      </c>
      <c r="L20" s="270">
        <v>8</v>
      </c>
      <c r="M20" s="270" t="s">
        <v>1995</v>
      </c>
      <c r="N20" s="270">
        <v>1</v>
      </c>
      <c r="O20" s="270">
        <v>100</v>
      </c>
      <c r="P20" s="270">
        <v>250</v>
      </c>
      <c r="Q20" s="270">
        <v>500</v>
      </c>
      <c r="R20" s="270">
        <v>800</v>
      </c>
      <c r="S20" s="270">
        <v>1200</v>
      </c>
      <c r="T20" s="270">
        <v>1700</v>
      </c>
      <c r="U20" s="270">
        <v>2500</v>
      </c>
      <c r="V20" s="270">
        <v>3500</v>
      </c>
      <c r="W20" s="270">
        <v>5000</v>
      </c>
      <c r="X20" s="270">
        <v>7000</v>
      </c>
      <c r="Y20" s="270">
        <v>10000</v>
      </c>
      <c r="Z20" s="270">
        <v>14000</v>
      </c>
      <c r="AA20" s="270">
        <v>20000</v>
      </c>
      <c r="AB20" s="270">
        <v>30000</v>
      </c>
      <c r="AC20" s="270">
        <v>50000</v>
      </c>
      <c r="AD20" s="270">
        <v>20</v>
      </c>
      <c r="AE20" s="270">
        <v>50</v>
      </c>
      <c r="AF20" s="270">
        <v>100</v>
      </c>
      <c r="AG20" s="270">
        <v>200</v>
      </c>
      <c r="AH20" s="270">
        <v>350</v>
      </c>
      <c r="AI20" s="270">
        <v>500</v>
      </c>
      <c r="AJ20" s="270">
        <v>650</v>
      </c>
      <c r="AK20" s="270">
        <v>800</v>
      </c>
      <c r="AL20" s="270">
        <v>1000</v>
      </c>
      <c r="AM20" s="270">
        <v>1200</v>
      </c>
      <c r="AN20" s="270">
        <v>1500</v>
      </c>
      <c r="AO20" s="270">
        <v>1800</v>
      </c>
      <c r="AP20" s="270">
        <v>2100</v>
      </c>
      <c r="AQ20" s="270">
        <v>2500</v>
      </c>
      <c r="AR20" s="270">
        <v>3000</v>
      </c>
    </row>
    <row r="21" spans="1:44" s="13" customFormat="1">
      <c r="A21" s="270">
        <v>20</v>
      </c>
      <c r="B21" s="270">
        <v>19</v>
      </c>
      <c r="C21" s="270" t="s">
        <v>750</v>
      </c>
      <c r="D21" s="270" t="s">
        <v>1996</v>
      </c>
      <c r="E21" s="270" t="s">
        <v>1997</v>
      </c>
      <c r="F21" s="270">
        <v>2</v>
      </c>
      <c r="G21" s="270" t="s">
        <v>1998</v>
      </c>
      <c r="H21" s="270" t="s">
        <v>1999</v>
      </c>
      <c r="I21" s="270" t="s">
        <v>1909</v>
      </c>
      <c r="J21" s="270" t="s">
        <v>1897</v>
      </c>
      <c r="K21" s="270">
        <v>2</v>
      </c>
      <c r="L21" s="270">
        <v>7</v>
      </c>
      <c r="M21" s="270" t="s">
        <v>891</v>
      </c>
      <c r="N21" s="270">
        <v>1</v>
      </c>
      <c r="O21" s="270">
        <v>1</v>
      </c>
      <c r="P21" s="270">
        <v>1</v>
      </c>
      <c r="Q21" s="270">
        <v>2</v>
      </c>
      <c r="R21" s="270">
        <v>2</v>
      </c>
      <c r="S21" s="270">
        <v>3</v>
      </c>
      <c r="T21" s="270">
        <v>3</v>
      </c>
      <c r="U21" s="270">
        <v>4</v>
      </c>
      <c r="V21" s="270">
        <v>5</v>
      </c>
      <c r="W21" s="270">
        <v>6</v>
      </c>
      <c r="X21" s="270">
        <v>7</v>
      </c>
      <c r="Y21" s="270">
        <v>8</v>
      </c>
      <c r="Z21" s="270">
        <v>9</v>
      </c>
      <c r="AA21" s="270">
        <v>11</v>
      </c>
      <c r="AB21" s="270">
        <v>13</v>
      </c>
      <c r="AC21" s="270">
        <v>15</v>
      </c>
      <c r="AD21" s="270">
        <v>20</v>
      </c>
      <c r="AE21" s="270">
        <v>50</v>
      </c>
      <c r="AF21" s="270">
        <v>100</v>
      </c>
      <c r="AG21" s="270">
        <v>200</v>
      </c>
      <c r="AH21" s="270">
        <v>350</v>
      </c>
      <c r="AI21" s="270">
        <v>500</v>
      </c>
      <c r="AJ21" s="270">
        <v>650</v>
      </c>
      <c r="AK21" s="270">
        <v>800</v>
      </c>
      <c r="AL21" s="270">
        <v>1000</v>
      </c>
      <c r="AM21" s="270">
        <v>1200</v>
      </c>
      <c r="AN21" s="270">
        <v>1500</v>
      </c>
      <c r="AO21" s="270">
        <v>1800</v>
      </c>
      <c r="AP21" s="270">
        <v>2100</v>
      </c>
      <c r="AQ21" s="270">
        <v>2500</v>
      </c>
      <c r="AR21" s="270">
        <v>3000</v>
      </c>
    </row>
    <row r="22" spans="1:44" s="13" customFormat="1">
      <c r="A22" s="270">
        <v>21</v>
      </c>
      <c r="B22" s="270">
        <v>20</v>
      </c>
      <c r="C22" s="270" t="s">
        <v>752</v>
      </c>
      <c r="D22" s="270" t="s">
        <v>2000</v>
      </c>
      <c r="E22" s="270" t="s">
        <v>2001</v>
      </c>
      <c r="F22" s="270">
        <v>2</v>
      </c>
      <c r="G22" s="270" t="s">
        <v>2002</v>
      </c>
      <c r="H22" s="270" t="s">
        <v>2003</v>
      </c>
      <c r="I22" s="270" t="s">
        <v>2004</v>
      </c>
      <c r="J22" s="270" t="s">
        <v>1897</v>
      </c>
      <c r="K22" s="270">
        <v>2</v>
      </c>
      <c r="L22" s="270">
        <v>8</v>
      </c>
      <c r="M22" s="270" t="s">
        <v>2005</v>
      </c>
      <c r="N22" s="270">
        <v>1</v>
      </c>
      <c r="O22" s="270">
        <v>100</v>
      </c>
      <c r="P22" s="270">
        <v>250</v>
      </c>
      <c r="Q22" s="270">
        <v>500</v>
      </c>
      <c r="R22" s="270">
        <v>800</v>
      </c>
      <c r="S22" s="270">
        <v>1200</v>
      </c>
      <c r="T22" s="270">
        <v>1700</v>
      </c>
      <c r="U22" s="270">
        <v>2500</v>
      </c>
      <c r="V22" s="270">
        <v>3500</v>
      </c>
      <c r="W22" s="270">
        <v>5000</v>
      </c>
      <c r="X22" s="270">
        <v>7000</v>
      </c>
      <c r="Y22" s="270">
        <v>10000</v>
      </c>
      <c r="Z22" s="270">
        <v>14000</v>
      </c>
      <c r="AA22" s="270">
        <v>20000</v>
      </c>
      <c r="AB22" s="270">
        <v>30000</v>
      </c>
      <c r="AC22" s="270">
        <v>50000</v>
      </c>
      <c r="AD22" s="270">
        <v>20</v>
      </c>
      <c r="AE22" s="270">
        <v>50</v>
      </c>
      <c r="AF22" s="270">
        <v>100</v>
      </c>
      <c r="AG22" s="270">
        <v>200</v>
      </c>
      <c r="AH22" s="270">
        <v>350</v>
      </c>
      <c r="AI22" s="270">
        <v>500</v>
      </c>
      <c r="AJ22" s="270">
        <v>650</v>
      </c>
      <c r="AK22" s="270">
        <v>800</v>
      </c>
      <c r="AL22" s="270">
        <v>1000</v>
      </c>
      <c r="AM22" s="270">
        <v>1200</v>
      </c>
      <c r="AN22" s="270">
        <v>1500</v>
      </c>
      <c r="AO22" s="270">
        <v>1800</v>
      </c>
      <c r="AP22" s="270">
        <v>2100</v>
      </c>
      <c r="AQ22" s="270">
        <v>2500</v>
      </c>
      <c r="AR22" s="270">
        <v>3000</v>
      </c>
    </row>
    <row r="23" spans="1:44" s="13" customFormat="1">
      <c r="A23" s="270">
        <v>22</v>
      </c>
      <c r="B23" s="270">
        <v>21</v>
      </c>
      <c r="C23" s="270" t="s">
        <v>754</v>
      </c>
      <c r="D23" s="270" t="s">
        <v>2006</v>
      </c>
      <c r="E23" s="270" t="s">
        <v>2007</v>
      </c>
      <c r="F23" s="270">
        <v>2</v>
      </c>
      <c r="G23" s="270" t="s">
        <v>2008</v>
      </c>
      <c r="H23" s="270" t="s">
        <v>2009</v>
      </c>
      <c r="I23" s="270" t="s">
        <v>1916</v>
      </c>
      <c r="J23" s="270" t="s">
        <v>1903</v>
      </c>
      <c r="K23" s="270">
        <v>3</v>
      </c>
      <c r="L23" s="270">
        <v>13</v>
      </c>
      <c r="M23" s="270" t="s">
        <v>2010</v>
      </c>
      <c r="N23" s="270">
        <v>1</v>
      </c>
      <c r="O23" s="270">
        <v>1</v>
      </c>
      <c r="P23" s="270">
        <v>1</v>
      </c>
      <c r="Q23" s="270">
        <v>2</v>
      </c>
      <c r="R23" s="270">
        <v>2</v>
      </c>
      <c r="S23" s="270">
        <v>3</v>
      </c>
      <c r="T23" s="270">
        <v>3</v>
      </c>
      <c r="U23" s="270">
        <v>4</v>
      </c>
      <c r="V23" s="270">
        <v>5</v>
      </c>
      <c r="W23" s="270">
        <v>6</v>
      </c>
      <c r="X23" s="270">
        <v>7</v>
      </c>
      <c r="Y23" s="270">
        <v>8</v>
      </c>
      <c r="Z23" s="270">
        <v>9</v>
      </c>
      <c r="AA23" s="270">
        <v>11</v>
      </c>
      <c r="AB23" s="270">
        <v>13</v>
      </c>
      <c r="AC23" s="270">
        <v>15</v>
      </c>
      <c r="AD23" s="270">
        <v>20</v>
      </c>
      <c r="AE23" s="270">
        <v>50</v>
      </c>
      <c r="AF23" s="270">
        <v>100</v>
      </c>
      <c r="AG23" s="270">
        <v>200</v>
      </c>
      <c r="AH23" s="270">
        <v>350</v>
      </c>
      <c r="AI23" s="270">
        <v>500</v>
      </c>
      <c r="AJ23" s="270">
        <v>650</v>
      </c>
      <c r="AK23" s="270">
        <v>800</v>
      </c>
      <c r="AL23" s="270">
        <v>1000</v>
      </c>
      <c r="AM23" s="270">
        <v>1200</v>
      </c>
      <c r="AN23" s="270">
        <v>1500</v>
      </c>
      <c r="AO23" s="270">
        <v>1800</v>
      </c>
      <c r="AP23" s="270">
        <v>2100</v>
      </c>
      <c r="AQ23" s="270">
        <v>2500</v>
      </c>
      <c r="AR23" s="270">
        <v>3000</v>
      </c>
    </row>
    <row r="24" spans="1:44" s="13" customFormat="1">
      <c r="A24" s="270">
        <v>23</v>
      </c>
      <c r="B24" s="270">
        <v>22</v>
      </c>
      <c r="C24" s="270" t="s">
        <v>756</v>
      </c>
      <c r="D24" s="270" t="s">
        <v>2011</v>
      </c>
      <c r="E24" s="270" t="s">
        <v>2012</v>
      </c>
      <c r="F24" s="270">
        <v>2</v>
      </c>
      <c r="G24" s="270" t="s">
        <v>2013</v>
      </c>
      <c r="H24" s="270" t="s">
        <v>2014</v>
      </c>
      <c r="I24" s="270" t="s">
        <v>1962</v>
      </c>
      <c r="J24" s="270" t="s">
        <v>1903</v>
      </c>
      <c r="K24" s="270">
        <v>3</v>
      </c>
      <c r="L24" s="270">
        <v>14</v>
      </c>
      <c r="M24" s="270" t="s">
        <v>2015</v>
      </c>
      <c r="N24" s="270">
        <v>1</v>
      </c>
      <c r="O24" s="270">
        <v>1</v>
      </c>
      <c r="P24" s="270">
        <v>1</v>
      </c>
      <c r="Q24" s="270">
        <v>2</v>
      </c>
      <c r="R24" s="270">
        <v>2</v>
      </c>
      <c r="S24" s="270">
        <v>3</v>
      </c>
      <c r="T24" s="270">
        <v>3</v>
      </c>
      <c r="U24" s="270">
        <v>4</v>
      </c>
      <c r="V24" s="270">
        <v>5</v>
      </c>
      <c r="W24" s="270">
        <v>6</v>
      </c>
      <c r="X24" s="270">
        <v>7</v>
      </c>
      <c r="Y24" s="270">
        <v>8</v>
      </c>
      <c r="Z24" s="270">
        <v>9</v>
      </c>
      <c r="AA24" s="270">
        <v>11</v>
      </c>
      <c r="AB24" s="270">
        <v>13</v>
      </c>
      <c r="AC24" s="270">
        <v>15</v>
      </c>
      <c r="AD24" s="270">
        <v>20</v>
      </c>
      <c r="AE24" s="270">
        <v>50</v>
      </c>
      <c r="AF24" s="270">
        <v>100</v>
      </c>
      <c r="AG24" s="270">
        <v>200</v>
      </c>
      <c r="AH24" s="270">
        <v>350</v>
      </c>
      <c r="AI24" s="270">
        <v>500</v>
      </c>
      <c r="AJ24" s="270">
        <v>650</v>
      </c>
      <c r="AK24" s="270">
        <v>800</v>
      </c>
      <c r="AL24" s="270">
        <v>1000</v>
      </c>
      <c r="AM24" s="270">
        <v>1200</v>
      </c>
      <c r="AN24" s="270">
        <v>1500</v>
      </c>
      <c r="AO24" s="270">
        <v>1800</v>
      </c>
      <c r="AP24" s="270">
        <v>2100</v>
      </c>
      <c r="AQ24" s="270">
        <v>2500</v>
      </c>
      <c r="AR24" s="270">
        <v>3000</v>
      </c>
    </row>
    <row r="25" spans="1:44" s="16" customFormat="1">
      <c r="A25" s="271">
        <v>24</v>
      </c>
      <c r="B25" s="271">
        <v>23</v>
      </c>
      <c r="C25" s="271" t="s">
        <v>663</v>
      </c>
      <c r="D25" s="271" t="s">
        <v>2016</v>
      </c>
      <c r="E25" s="271" t="s">
        <v>2017</v>
      </c>
      <c r="F25" s="271">
        <v>3</v>
      </c>
      <c r="G25" s="271" t="s">
        <v>2018</v>
      </c>
      <c r="H25" s="271" t="s">
        <v>2019</v>
      </c>
      <c r="I25" s="271" t="s">
        <v>2020</v>
      </c>
      <c r="J25" s="271" t="s">
        <v>1903</v>
      </c>
      <c r="K25" s="271">
        <v>5</v>
      </c>
      <c r="L25" s="271">
        <v>15</v>
      </c>
      <c r="M25" s="271" t="s">
        <v>2021</v>
      </c>
      <c r="N25" s="271">
        <v>2</v>
      </c>
      <c r="O25" s="271">
        <v>3</v>
      </c>
      <c r="P25" s="271">
        <v>5</v>
      </c>
      <c r="Q25" s="271">
        <v>8</v>
      </c>
      <c r="R25" s="271">
        <v>10</v>
      </c>
      <c r="S25" s="271">
        <v>13</v>
      </c>
      <c r="T25" s="271">
        <v>15</v>
      </c>
      <c r="U25" s="271">
        <v>17</v>
      </c>
      <c r="V25" s="271">
        <v>20</v>
      </c>
      <c r="W25" s="271">
        <v>23</v>
      </c>
      <c r="X25" s="271">
        <v>25</v>
      </c>
      <c r="Y25" s="271">
        <v>30</v>
      </c>
      <c r="Z25" s="271">
        <v>35</v>
      </c>
      <c r="AA25" s="271">
        <v>40</v>
      </c>
      <c r="AB25" s="271">
        <v>45</v>
      </c>
      <c r="AC25" s="271">
        <v>50</v>
      </c>
      <c r="AD25" s="271">
        <v>20</v>
      </c>
      <c r="AE25" s="271">
        <v>50</v>
      </c>
      <c r="AF25" s="271">
        <v>100</v>
      </c>
      <c r="AG25" s="271">
        <v>200</v>
      </c>
      <c r="AH25" s="271">
        <v>350</v>
      </c>
      <c r="AI25" s="271">
        <v>500</v>
      </c>
      <c r="AJ25" s="271">
        <v>650</v>
      </c>
      <c r="AK25" s="271">
        <v>800</v>
      </c>
      <c r="AL25" s="271">
        <v>1000</v>
      </c>
      <c r="AM25" s="271">
        <v>1200</v>
      </c>
      <c r="AN25" s="271">
        <v>1500</v>
      </c>
      <c r="AO25" s="271">
        <v>1800</v>
      </c>
      <c r="AP25" s="271">
        <v>2100</v>
      </c>
      <c r="AQ25" s="271">
        <v>2500</v>
      </c>
      <c r="AR25" s="271">
        <v>3000</v>
      </c>
    </row>
    <row r="26" spans="1:44" s="16" customFormat="1">
      <c r="A26" s="271">
        <v>25</v>
      </c>
      <c r="B26" s="271">
        <v>24</v>
      </c>
      <c r="C26" s="271" t="s">
        <v>675</v>
      </c>
      <c r="D26" s="271" t="s">
        <v>2022</v>
      </c>
      <c r="E26" s="271" t="s">
        <v>2023</v>
      </c>
      <c r="F26" s="271">
        <v>3</v>
      </c>
      <c r="G26" s="271" t="s">
        <v>2024</v>
      </c>
      <c r="H26" s="271" t="s">
        <v>2025</v>
      </c>
      <c r="I26" s="271" t="s">
        <v>1896</v>
      </c>
      <c r="J26" s="271" t="s">
        <v>1897</v>
      </c>
      <c r="K26" s="271">
        <v>4</v>
      </c>
      <c r="L26" s="271">
        <v>16</v>
      </c>
      <c r="M26" s="271" t="s">
        <v>2026</v>
      </c>
      <c r="N26" s="271">
        <v>2</v>
      </c>
      <c r="O26" s="271">
        <v>100</v>
      </c>
      <c r="P26" s="271">
        <v>250</v>
      </c>
      <c r="Q26" s="271">
        <v>500</v>
      </c>
      <c r="R26" s="271">
        <v>800</v>
      </c>
      <c r="S26" s="271">
        <v>1200</v>
      </c>
      <c r="T26" s="271">
        <v>1700</v>
      </c>
      <c r="U26" s="271">
        <v>2500</v>
      </c>
      <c r="V26" s="271">
        <v>3500</v>
      </c>
      <c r="W26" s="271">
        <v>5000</v>
      </c>
      <c r="X26" s="271">
        <v>7000</v>
      </c>
      <c r="Y26" s="271">
        <v>10000</v>
      </c>
      <c r="Z26" s="271">
        <v>14000</v>
      </c>
      <c r="AA26" s="271">
        <v>20000</v>
      </c>
      <c r="AB26" s="271">
        <v>30000</v>
      </c>
      <c r="AC26" s="271">
        <v>50000</v>
      </c>
      <c r="AD26" s="271">
        <v>20</v>
      </c>
      <c r="AE26" s="271">
        <v>50</v>
      </c>
      <c r="AF26" s="271">
        <v>100</v>
      </c>
      <c r="AG26" s="271">
        <v>200</v>
      </c>
      <c r="AH26" s="271">
        <v>350</v>
      </c>
      <c r="AI26" s="271">
        <v>500</v>
      </c>
      <c r="AJ26" s="271">
        <v>650</v>
      </c>
      <c r="AK26" s="271">
        <v>800</v>
      </c>
      <c r="AL26" s="271">
        <v>1000</v>
      </c>
      <c r="AM26" s="271">
        <v>1200</v>
      </c>
      <c r="AN26" s="271">
        <v>1500</v>
      </c>
      <c r="AO26" s="271">
        <v>1800</v>
      </c>
      <c r="AP26" s="271">
        <v>2100</v>
      </c>
      <c r="AQ26" s="271">
        <v>2500</v>
      </c>
      <c r="AR26" s="271">
        <v>3000</v>
      </c>
    </row>
    <row r="27" spans="1:44" s="16" customFormat="1">
      <c r="A27" s="271">
        <v>26</v>
      </c>
      <c r="B27" s="271">
        <v>25</v>
      </c>
      <c r="C27" s="271" t="s">
        <v>687</v>
      </c>
      <c r="D27" s="271" t="s">
        <v>2027</v>
      </c>
      <c r="E27" s="271" t="s">
        <v>2028</v>
      </c>
      <c r="F27" s="271">
        <v>3</v>
      </c>
      <c r="G27" s="271" t="s">
        <v>2029</v>
      </c>
      <c r="H27" s="271" t="s">
        <v>2030</v>
      </c>
      <c r="I27" s="271" t="s">
        <v>1988</v>
      </c>
      <c r="J27" s="271" t="s">
        <v>1897</v>
      </c>
      <c r="K27" s="271">
        <v>4</v>
      </c>
      <c r="L27" s="271">
        <v>16</v>
      </c>
      <c r="M27" s="271" t="s">
        <v>2031</v>
      </c>
      <c r="N27" s="271">
        <v>2</v>
      </c>
      <c r="O27" s="271">
        <v>100</v>
      </c>
      <c r="P27" s="271">
        <v>250</v>
      </c>
      <c r="Q27" s="271">
        <v>500</v>
      </c>
      <c r="R27" s="271">
        <v>800</v>
      </c>
      <c r="S27" s="271">
        <v>1200</v>
      </c>
      <c r="T27" s="271">
        <v>1700</v>
      </c>
      <c r="U27" s="271">
        <v>2500</v>
      </c>
      <c r="V27" s="271">
        <v>3500</v>
      </c>
      <c r="W27" s="271">
        <v>5000</v>
      </c>
      <c r="X27" s="271">
        <v>7000</v>
      </c>
      <c r="Y27" s="271">
        <v>10000</v>
      </c>
      <c r="Z27" s="271">
        <v>14000</v>
      </c>
      <c r="AA27" s="271">
        <v>20000</v>
      </c>
      <c r="AB27" s="271">
        <v>30000</v>
      </c>
      <c r="AC27" s="271">
        <v>50000</v>
      </c>
      <c r="AD27" s="271">
        <v>20</v>
      </c>
      <c r="AE27" s="271">
        <v>50</v>
      </c>
      <c r="AF27" s="271">
        <v>100</v>
      </c>
      <c r="AG27" s="271">
        <v>200</v>
      </c>
      <c r="AH27" s="271">
        <v>350</v>
      </c>
      <c r="AI27" s="271">
        <v>500</v>
      </c>
      <c r="AJ27" s="271">
        <v>650</v>
      </c>
      <c r="AK27" s="271">
        <v>800</v>
      </c>
      <c r="AL27" s="271">
        <v>1000</v>
      </c>
      <c r="AM27" s="271">
        <v>1200</v>
      </c>
      <c r="AN27" s="271">
        <v>1500</v>
      </c>
      <c r="AO27" s="271">
        <v>1800</v>
      </c>
      <c r="AP27" s="271">
        <v>2100</v>
      </c>
      <c r="AQ27" s="271">
        <v>2500</v>
      </c>
      <c r="AR27" s="271">
        <v>3000</v>
      </c>
    </row>
    <row r="28" spans="1:44" s="16" customFormat="1">
      <c r="A28" s="271">
        <v>27</v>
      </c>
      <c r="B28" s="271">
        <v>26</v>
      </c>
      <c r="C28" s="271" t="s">
        <v>699</v>
      </c>
      <c r="D28" s="271" t="s">
        <v>2032</v>
      </c>
      <c r="E28" s="271" t="s">
        <v>2033</v>
      </c>
      <c r="F28" s="271">
        <v>3</v>
      </c>
      <c r="G28" s="271" t="s">
        <v>2034</v>
      </c>
      <c r="H28" s="271" t="s">
        <v>2035</v>
      </c>
      <c r="I28" s="271" t="s">
        <v>2020</v>
      </c>
      <c r="J28" s="271" t="s">
        <v>1903</v>
      </c>
      <c r="K28" s="271">
        <v>5</v>
      </c>
      <c r="L28" s="271">
        <v>15</v>
      </c>
      <c r="M28" s="271" t="s">
        <v>931</v>
      </c>
      <c r="N28" s="271">
        <v>2</v>
      </c>
      <c r="O28" s="271">
        <v>3</v>
      </c>
      <c r="P28" s="271">
        <v>5</v>
      </c>
      <c r="Q28" s="271">
        <v>8</v>
      </c>
      <c r="R28" s="271">
        <v>10</v>
      </c>
      <c r="S28" s="271">
        <v>13</v>
      </c>
      <c r="T28" s="271">
        <v>15</v>
      </c>
      <c r="U28" s="271">
        <v>17</v>
      </c>
      <c r="V28" s="271">
        <v>20</v>
      </c>
      <c r="W28" s="271">
        <v>23</v>
      </c>
      <c r="X28" s="271">
        <v>25</v>
      </c>
      <c r="Y28" s="271">
        <v>30</v>
      </c>
      <c r="Z28" s="271">
        <v>35</v>
      </c>
      <c r="AA28" s="271">
        <v>40</v>
      </c>
      <c r="AB28" s="271">
        <v>45</v>
      </c>
      <c r="AC28" s="271">
        <v>50</v>
      </c>
      <c r="AD28" s="271">
        <v>20</v>
      </c>
      <c r="AE28" s="271">
        <v>50</v>
      </c>
      <c r="AF28" s="271">
        <v>100</v>
      </c>
      <c r="AG28" s="271">
        <v>200</v>
      </c>
      <c r="AH28" s="271">
        <v>350</v>
      </c>
      <c r="AI28" s="271">
        <v>500</v>
      </c>
      <c r="AJ28" s="271">
        <v>650</v>
      </c>
      <c r="AK28" s="271">
        <v>800</v>
      </c>
      <c r="AL28" s="271">
        <v>1000</v>
      </c>
      <c r="AM28" s="271">
        <v>1200</v>
      </c>
      <c r="AN28" s="271">
        <v>1500</v>
      </c>
      <c r="AO28" s="271">
        <v>1800</v>
      </c>
      <c r="AP28" s="271">
        <v>2100</v>
      </c>
      <c r="AQ28" s="271">
        <v>2500</v>
      </c>
      <c r="AR28" s="271">
        <v>3000</v>
      </c>
    </row>
    <row r="29" spans="1:44" s="16" customFormat="1">
      <c r="A29" s="271">
        <v>28</v>
      </c>
      <c r="B29" s="271">
        <v>27</v>
      </c>
      <c r="C29" s="271" t="s">
        <v>707</v>
      </c>
      <c r="D29" s="271" t="s">
        <v>2036</v>
      </c>
      <c r="E29" s="271" t="s">
        <v>2037</v>
      </c>
      <c r="F29" s="271">
        <v>3</v>
      </c>
      <c r="G29" s="271" t="s">
        <v>2038</v>
      </c>
      <c r="H29" s="271" t="s">
        <v>2039</v>
      </c>
      <c r="I29" s="271" t="s">
        <v>2020</v>
      </c>
      <c r="J29" s="271" t="s">
        <v>1903</v>
      </c>
      <c r="K29" s="271">
        <v>5</v>
      </c>
      <c r="L29" s="271">
        <v>0</v>
      </c>
      <c r="M29" s="271" t="s">
        <v>2040</v>
      </c>
      <c r="N29" s="271">
        <v>2</v>
      </c>
      <c r="O29" s="271">
        <v>3</v>
      </c>
      <c r="P29" s="271">
        <v>5</v>
      </c>
      <c r="Q29" s="271">
        <v>8</v>
      </c>
      <c r="R29" s="271">
        <v>10</v>
      </c>
      <c r="S29" s="271">
        <v>13</v>
      </c>
      <c r="T29" s="271">
        <v>15</v>
      </c>
      <c r="U29" s="271">
        <v>17</v>
      </c>
      <c r="V29" s="271">
        <v>20</v>
      </c>
      <c r="W29" s="271">
        <v>23</v>
      </c>
      <c r="X29" s="271">
        <v>25</v>
      </c>
      <c r="Y29" s="271">
        <v>30</v>
      </c>
      <c r="Z29" s="271">
        <v>35</v>
      </c>
      <c r="AA29" s="271">
        <v>40</v>
      </c>
      <c r="AB29" s="271">
        <v>45</v>
      </c>
      <c r="AC29" s="271">
        <v>50</v>
      </c>
      <c r="AD29" s="271">
        <v>20</v>
      </c>
      <c r="AE29" s="271">
        <v>50</v>
      </c>
      <c r="AF29" s="271">
        <v>100</v>
      </c>
      <c r="AG29" s="271">
        <v>200</v>
      </c>
      <c r="AH29" s="271">
        <v>350</v>
      </c>
      <c r="AI29" s="271">
        <v>500</v>
      </c>
      <c r="AJ29" s="271">
        <v>650</v>
      </c>
      <c r="AK29" s="271">
        <v>800</v>
      </c>
      <c r="AL29" s="271">
        <v>1000</v>
      </c>
      <c r="AM29" s="271">
        <v>1200</v>
      </c>
      <c r="AN29" s="271">
        <v>1500</v>
      </c>
      <c r="AO29" s="271">
        <v>1800</v>
      </c>
      <c r="AP29" s="271">
        <v>2100</v>
      </c>
      <c r="AQ29" s="271">
        <v>2500</v>
      </c>
      <c r="AR29" s="271">
        <v>3000</v>
      </c>
    </row>
    <row r="30" spans="1:44" s="16" customFormat="1">
      <c r="A30" s="271">
        <v>29</v>
      </c>
      <c r="B30" s="271">
        <v>28</v>
      </c>
      <c r="C30" s="271" t="s">
        <v>712</v>
      </c>
      <c r="D30" s="271" t="s">
        <v>2041</v>
      </c>
      <c r="E30" s="271" t="s">
        <v>2042</v>
      </c>
      <c r="F30" s="271">
        <v>3</v>
      </c>
      <c r="G30" s="271" t="s">
        <v>2043</v>
      </c>
      <c r="H30" s="271" t="s">
        <v>2044</v>
      </c>
      <c r="I30" s="271" t="s">
        <v>1994</v>
      </c>
      <c r="J30" s="271" t="s">
        <v>1897</v>
      </c>
      <c r="K30" s="271">
        <v>4</v>
      </c>
      <c r="L30" s="271">
        <v>16</v>
      </c>
      <c r="M30" s="271" t="s">
        <v>2045</v>
      </c>
      <c r="N30" s="271">
        <v>2</v>
      </c>
      <c r="O30" s="271">
        <v>100</v>
      </c>
      <c r="P30" s="271">
        <v>250</v>
      </c>
      <c r="Q30" s="271">
        <v>500</v>
      </c>
      <c r="R30" s="271">
        <v>800</v>
      </c>
      <c r="S30" s="271">
        <v>1200</v>
      </c>
      <c r="T30" s="271">
        <v>1700</v>
      </c>
      <c r="U30" s="271">
        <v>2500</v>
      </c>
      <c r="V30" s="271">
        <v>3500</v>
      </c>
      <c r="W30" s="271">
        <v>5000</v>
      </c>
      <c r="X30" s="271">
        <v>7000</v>
      </c>
      <c r="Y30" s="271">
        <v>10000</v>
      </c>
      <c r="Z30" s="271">
        <v>14000</v>
      </c>
      <c r="AA30" s="271">
        <v>20000</v>
      </c>
      <c r="AB30" s="271">
        <v>30000</v>
      </c>
      <c r="AC30" s="271">
        <v>50000</v>
      </c>
      <c r="AD30" s="271">
        <v>20</v>
      </c>
      <c r="AE30" s="271">
        <v>50</v>
      </c>
      <c r="AF30" s="271">
        <v>100</v>
      </c>
      <c r="AG30" s="271">
        <v>200</v>
      </c>
      <c r="AH30" s="271">
        <v>350</v>
      </c>
      <c r="AI30" s="271">
        <v>500</v>
      </c>
      <c r="AJ30" s="271">
        <v>650</v>
      </c>
      <c r="AK30" s="271">
        <v>800</v>
      </c>
      <c r="AL30" s="271">
        <v>1000</v>
      </c>
      <c r="AM30" s="271">
        <v>1200</v>
      </c>
      <c r="AN30" s="271">
        <v>1500</v>
      </c>
      <c r="AO30" s="271">
        <v>1800</v>
      </c>
      <c r="AP30" s="271">
        <v>2100</v>
      </c>
      <c r="AQ30" s="271">
        <v>2500</v>
      </c>
      <c r="AR30" s="271">
        <v>3000</v>
      </c>
    </row>
    <row r="31" spans="1:44" s="16" customFormat="1">
      <c r="A31" s="271">
        <v>30</v>
      </c>
      <c r="B31" s="271">
        <v>29</v>
      </c>
      <c r="C31" s="271" t="s">
        <v>44</v>
      </c>
      <c r="D31" s="271" t="s">
        <v>2046</v>
      </c>
      <c r="E31" s="271" t="s">
        <v>2047</v>
      </c>
      <c r="F31" s="271">
        <v>3</v>
      </c>
      <c r="G31" s="271" t="s">
        <v>2048</v>
      </c>
      <c r="H31" s="271" t="s">
        <v>2049</v>
      </c>
      <c r="I31" s="271" t="s">
        <v>1982</v>
      </c>
      <c r="J31" s="271" t="s">
        <v>1897</v>
      </c>
      <c r="K31" s="271">
        <v>4</v>
      </c>
      <c r="L31" s="271">
        <v>5</v>
      </c>
      <c r="M31" s="271" t="s">
        <v>2050</v>
      </c>
      <c r="N31" s="271">
        <v>2</v>
      </c>
      <c r="O31" s="271">
        <v>1</v>
      </c>
      <c r="P31" s="271">
        <v>1</v>
      </c>
      <c r="Q31" s="271">
        <v>2</v>
      </c>
      <c r="R31" s="271">
        <v>2</v>
      </c>
      <c r="S31" s="271">
        <v>3</v>
      </c>
      <c r="T31" s="271">
        <v>3</v>
      </c>
      <c r="U31" s="271">
        <v>4</v>
      </c>
      <c r="V31" s="271">
        <v>5</v>
      </c>
      <c r="W31" s="271">
        <v>6</v>
      </c>
      <c r="X31" s="271">
        <v>7</v>
      </c>
      <c r="Y31" s="271">
        <v>8</v>
      </c>
      <c r="Z31" s="271">
        <v>9</v>
      </c>
      <c r="AA31" s="271">
        <v>11</v>
      </c>
      <c r="AB31" s="271">
        <v>13</v>
      </c>
      <c r="AC31" s="271">
        <v>15</v>
      </c>
      <c r="AD31" s="271">
        <v>20</v>
      </c>
      <c r="AE31" s="271">
        <v>50</v>
      </c>
      <c r="AF31" s="271">
        <v>100</v>
      </c>
      <c r="AG31" s="271">
        <v>200</v>
      </c>
      <c r="AH31" s="271">
        <v>350</v>
      </c>
      <c r="AI31" s="271">
        <v>500</v>
      </c>
      <c r="AJ31" s="271">
        <v>650</v>
      </c>
      <c r="AK31" s="271">
        <v>800</v>
      </c>
      <c r="AL31" s="271">
        <v>1000</v>
      </c>
      <c r="AM31" s="271">
        <v>1200</v>
      </c>
      <c r="AN31" s="271">
        <v>1500</v>
      </c>
      <c r="AO31" s="271">
        <v>1800</v>
      </c>
      <c r="AP31" s="271">
        <v>2100</v>
      </c>
      <c r="AQ31" s="271">
        <v>2500</v>
      </c>
      <c r="AR31" s="271">
        <v>3000</v>
      </c>
    </row>
    <row r="32" spans="1:44" s="16" customFormat="1">
      <c r="A32" s="271">
        <v>31</v>
      </c>
      <c r="B32" s="271">
        <v>30</v>
      </c>
      <c r="C32" s="271" t="s">
        <v>720</v>
      </c>
      <c r="D32" s="271" t="s">
        <v>2051</v>
      </c>
      <c r="E32" s="271" t="s">
        <v>2052</v>
      </c>
      <c r="F32" s="271">
        <v>3</v>
      </c>
      <c r="G32" s="271" t="s">
        <v>2053</v>
      </c>
      <c r="H32" s="271" t="s">
        <v>2054</v>
      </c>
      <c r="I32" s="271" t="s">
        <v>2004</v>
      </c>
      <c r="J32" s="271" t="s">
        <v>2055</v>
      </c>
      <c r="K32" s="271">
        <v>9</v>
      </c>
      <c r="L32" s="271">
        <v>13</v>
      </c>
      <c r="M32" s="271" t="s">
        <v>2056</v>
      </c>
      <c r="N32" s="271">
        <v>2</v>
      </c>
      <c r="O32" s="271">
        <v>100</v>
      </c>
      <c r="P32" s="271">
        <v>250</v>
      </c>
      <c r="Q32" s="271">
        <v>500</v>
      </c>
      <c r="R32" s="271">
        <v>800</v>
      </c>
      <c r="S32" s="271">
        <v>1200</v>
      </c>
      <c r="T32" s="271">
        <v>1700</v>
      </c>
      <c r="U32" s="271">
        <v>2500</v>
      </c>
      <c r="V32" s="271">
        <v>3500</v>
      </c>
      <c r="W32" s="271">
        <v>5000</v>
      </c>
      <c r="X32" s="271">
        <v>7000</v>
      </c>
      <c r="Y32" s="271">
        <v>10000</v>
      </c>
      <c r="Z32" s="271">
        <v>14000</v>
      </c>
      <c r="AA32" s="271">
        <v>20000</v>
      </c>
      <c r="AB32" s="271">
        <v>30000</v>
      </c>
      <c r="AC32" s="271">
        <v>50000</v>
      </c>
      <c r="AD32" s="271">
        <v>5</v>
      </c>
      <c r="AE32" s="271">
        <v>10</v>
      </c>
      <c r="AF32" s="271">
        <v>20</v>
      </c>
      <c r="AG32" s="271">
        <v>30</v>
      </c>
      <c r="AH32" s="271">
        <v>40</v>
      </c>
      <c r="AI32" s="271">
        <v>50</v>
      </c>
      <c r="AJ32" s="271">
        <v>70</v>
      </c>
      <c r="AK32" s="271">
        <v>90</v>
      </c>
      <c r="AL32" s="271">
        <v>120</v>
      </c>
      <c r="AM32" s="271">
        <v>150</v>
      </c>
      <c r="AN32" s="271">
        <v>190</v>
      </c>
      <c r="AO32" s="271">
        <v>230</v>
      </c>
      <c r="AP32" s="271">
        <v>280</v>
      </c>
      <c r="AQ32" s="271">
        <v>330</v>
      </c>
      <c r="AR32" s="271">
        <v>400</v>
      </c>
    </row>
    <row r="33" spans="1:44" s="16" customFormat="1">
      <c r="A33" s="271">
        <v>32</v>
      </c>
      <c r="B33" s="271">
        <v>31</v>
      </c>
      <c r="C33" s="271" t="s">
        <v>2057</v>
      </c>
      <c r="D33" s="271" t="s">
        <v>2058</v>
      </c>
      <c r="E33" s="271" t="s">
        <v>2059</v>
      </c>
      <c r="F33" s="271">
        <v>3</v>
      </c>
      <c r="G33" s="271" t="s">
        <v>2060</v>
      </c>
      <c r="H33" s="271" t="s">
        <v>2061</v>
      </c>
      <c r="I33" s="271" t="s">
        <v>2020</v>
      </c>
      <c r="J33" s="271" t="s">
        <v>2055</v>
      </c>
      <c r="K33" s="271">
        <v>9</v>
      </c>
      <c r="L33" s="271">
        <v>17</v>
      </c>
      <c r="M33" s="271" t="s">
        <v>2062</v>
      </c>
      <c r="N33" s="271">
        <v>2</v>
      </c>
      <c r="O33" s="271">
        <v>3</v>
      </c>
      <c r="P33" s="271">
        <v>5</v>
      </c>
      <c r="Q33" s="271">
        <v>8</v>
      </c>
      <c r="R33" s="271">
        <v>10</v>
      </c>
      <c r="S33" s="271">
        <v>13</v>
      </c>
      <c r="T33" s="271">
        <v>15</v>
      </c>
      <c r="U33" s="271">
        <v>17</v>
      </c>
      <c r="V33" s="271">
        <v>20</v>
      </c>
      <c r="W33" s="271">
        <v>23</v>
      </c>
      <c r="X33" s="271">
        <v>25</v>
      </c>
      <c r="Y33" s="271">
        <v>30</v>
      </c>
      <c r="Z33" s="271">
        <v>35</v>
      </c>
      <c r="AA33" s="271">
        <v>40</v>
      </c>
      <c r="AB33" s="271">
        <v>45</v>
      </c>
      <c r="AC33" s="271">
        <v>50</v>
      </c>
      <c r="AD33" s="271">
        <v>5</v>
      </c>
      <c r="AE33" s="271">
        <v>10</v>
      </c>
      <c r="AF33" s="271">
        <v>20</v>
      </c>
      <c r="AG33" s="271">
        <v>30</v>
      </c>
      <c r="AH33" s="271">
        <v>40</v>
      </c>
      <c r="AI33" s="271">
        <v>50</v>
      </c>
      <c r="AJ33" s="271">
        <v>70</v>
      </c>
      <c r="AK33" s="271">
        <v>90</v>
      </c>
      <c r="AL33" s="271">
        <v>120</v>
      </c>
      <c r="AM33" s="271">
        <v>150</v>
      </c>
      <c r="AN33" s="271">
        <v>190</v>
      </c>
      <c r="AO33" s="271">
        <v>230</v>
      </c>
      <c r="AP33" s="271">
        <v>280</v>
      </c>
      <c r="AQ33" s="271">
        <v>330</v>
      </c>
      <c r="AR33" s="271">
        <v>400</v>
      </c>
    </row>
    <row r="34" spans="1:44" s="16" customFormat="1">
      <c r="A34" s="271">
        <v>33</v>
      </c>
      <c r="B34" s="271">
        <v>32</v>
      </c>
      <c r="C34" s="271" t="s">
        <v>729</v>
      </c>
      <c r="D34" s="271" t="s">
        <v>2063</v>
      </c>
      <c r="E34" s="271" t="s">
        <v>2064</v>
      </c>
      <c r="F34" s="271">
        <v>3</v>
      </c>
      <c r="G34" s="271" t="s">
        <v>2065</v>
      </c>
      <c r="H34" s="271" t="s">
        <v>2066</v>
      </c>
      <c r="I34" s="271" t="s">
        <v>2004</v>
      </c>
      <c r="J34" s="271" t="s">
        <v>2055</v>
      </c>
      <c r="K34" s="271">
        <v>9</v>
      </c>
      <c r="L34" s="271">
        <v>13</v>
      </c>
      <c r="M34" s="271" t="s">
        <v>2067</v>
      </c>
      <c r="N34" s="271">
        <v>2</v>
      </c>
      <c r="O34" s="271">
        <v>100</v>
      </c>
      <c r="P34" s="271">
        <v>250</v>
      </c>
      <c r="Q34" s="271">
        <v>500</v>
      </c>
      <c r="R34" s="271">
        <v>800</v>
      </c>
      <c r="S34" s="271">
        <v>1200</v>
      </c>
      <c r="T34" s="271">
        <v>1700</v>
      </c>
      <c r="U34" s="271">
        <v>2500</v>
      </c>
      <c r="V34" s="271">
        <v>3500</v>
      </c>
      <c r="W34" s="271">
        <v>5000</v>
      </c>
      <c r="X34" s="271">
        <v>7000</v>
      </c>
      <c r="Y34" s="271">
        <v>10000</v>
      </c>
      <c r="Z34" s="271">
        <v>14000</v>
      </c>
      <c r="AA34" s="271">
        <v>20000</v>
      </c>
      <c r="AB34" s="271">
        <v>30000</v>
      </c>
      <c r="AC34" s="271">
        <v>50000</v>
      </c>
      <c r="AD34" s="271">
        <v>5</v>
      </c>
      <c r="AE34" s="271">
        <v>10</v>
      </c>
      <c r="AF34" s="271">
        <v>20</v>
      </c>
      <c r="AG34" s="271">
        <v>30</v>
      </c>
      <c r="AH34" s="271">
        <v>40</v>
      </c>
      <c r="AI34" s="271">
        <v>50</v>
      </c>
      <c r="AJ34" s="271">
        <v>70</v>
      </c>
      <c r="AK34" s="271">
        <v>90</v>
      </c>
      <c r="AL34" s="271">
        <v>120</v>
      </c>
      <c r="AM34" s="271">
        <v>150</v>
      </c>
      <c r="AN34" s="271">
        <v>190</v>
      </c>
      <c r="AO34" s="271">
        <v>230</v>
      </c>
      <c r="AP34" s="271">
        <v>280</v>
      </c>
      <c r="AQ34" s="271">
        <v>330</v>
      </c>
      <c r="AR34" s="271">
        <v>400</v>
      </c>
    </row>
    <row r="35" spans="1:44" s="16" customFormat="1">
      <c r="A35" s="271">
        <v>34</v>
      </c>
      <c r="B35" s="271">
        <v>33</v>
      </c>
      <c r="C35" s="271" t="s">
        <v>738</v>
      </c>
      <c r="D35" s="271" t="s">
        <v>2068</v>
      </c>
      <c r="E35" s="271" t="s">
        <v>2069</v>
      </c>
      <c r="F35" s="271">
        <v>3</v>
      </c>
      <c r="G35" s="271" t="s">
        <v>2070</v>
      </c>
      <c r="H35" s="271" t="s">
        <v>2071</v>
      </c>
      <c r="I35" s="271" t="s">
        <v>1962</v>
      </c>
      <c r="J35" s="271" t="s">
        <v>2055</v>
      </c>
      <c r="K35" s="271">
        <v>9</v>
      </c>
      <c r="L35" s="271">
        <v>6</v>
      </c>
      <c r="M35" s="271" t="s">
        <v>2072</v>
      </c>
      <c r="N35" s="271">
        <v>2</v>
      </c>
      <c r="O35" s="271">
        <v>1</v>
      </c>
      <c r="P35" s="271">
        <v>1</v>
      </c>
      <c r="Q35" s="271">
        <v>2</v>
      </c>
      <c r="R35" s="271">
        <v>2</v>
      </c>
      <c r="S35" s="271">
        <v>3</v>
      </c>
      <c r="T35" s="271">
        <v>3</v>
      </c>
      <c r="U35" s="271">
        <v>4</v>
      </c>
      <c r="V35" s="271">
        <v>5</v>
      </c>
      <c r="W35" s="271">
        <v>6</v>
      </c>
      <c r="X35" s="271">
        <v>7</v>
      </c>
      <c r="Y35" s="271">
        <v>8</v>
      </c>
      <c r="Z35" s="271">
        <v>9</v>
      </c>
      <c r="AA35" s="271">
        <v>11</v>
      </c>
      <c r="AB35" s="271">
        <v>13</v>
      </c>
      <c r="AC35" s="271">
        <v>15</v>
      </c>
      <c r="AD35" s="271">
        <v>5</v>
      </c>
      <c r="AE35" s="271">
        <v>10</v>
      </c>
      <c r="AF35" s="271">
        <v>20</v>
      </c>
      <c r="AG35" s="271">
        <v>30</v>
      </c>
      <c r="AH35" s="271">
        <v>40</v>
      </c>
      <c r="AI35" s="271">
        <v>50</v>
      </c>
      <c r="AJ35" s="271">
        <v>70</v>
      </c>
      <c r="AK35" s="271">
        <v>90</v>
      </c>
      <c r="AL35" s="271">
        <v>120</v>
      </c>
      <c r="AM35" s="271">
        <v>150</v>
      </c>
      <c r="AN35" s="271">
        <v>190</v>
      </c>
      <c r="AO35" s="271">
        <v>230</v>
      </c>
      <c r="AP35" s="271">
        <v>280</v>
      </c>
      <c r="AQ35" s="271">
        <v>330</v>
      </c>
      <c r="AR35" s="271">
        <v>400</v>
      </c>
    </row>
    <row r="36" spans="1:44" s="16" customFormat="1">
      <c r="A36" s="271">
        <v>35</v>
      </c>
      <c r="B36" s="271">
        <v>34</v>
      </c>
      <c r="C36" s="271" t="s">
        <v>741</v>
      </c>
      <c r="D36" s="271" t="s">
        <v>2073</v>
      </c>
      <c r="E36" s="271" t="s">
        <v>2074</v>
      </c>
      <c r="F36" s="271">
        <v>3</v>
      </c>
      <c r="G36" s="271" t="s">
        <v>2075</v>
      </c>
      <c r="H36" s="271" t="s">
        <v>2076</v>
      </c>
      <c r="I36" s="271" t="s">
        <v>1994</v>
      </c>
      <c r="J36" s="271" t="s">
        <v>2055</v>
      </c>
      <c r="K36" s="271">
        <v>9</v>
      </c>
      <c r="L36" s="271">
        <v>7</v>
      </c>
      <c r="M36" s="271" t="s">
        <v>2077</v>
      </c>
      <c r="N36" s="271">
        <v>2</v>
      </c>
      <c r="O36" s="271">
        <v>100</v>
      </c>
      <c r="P36" s="271">
        <v>250</v>
      </c>
      <c r="Q36" s="271">
        <v>500</v>
      </c>
      <c r="R36" s="271">
        <v>800</v>
      </c>
      <c r="S36" s="271">
        <v>1200</v>
      </c>
      <c r="T36" s="271">
        <v>1700</v>
      </c>
      <c r="U36" s="271">
        <v>2500</v>
      </c>
      <c r="V36" s="271">
        <v>3500</v>
      </c>
      <c r="W36" s="271">
        <v>5000</v>
      </c>
      <c r="X36" s="271">
        <v>7000</v>
      </c>
      <c r="Y36" s="271">
        <v>10000</v>
      </c>
      <c r="Z36" s="271">
        <v>14000</v>
      </c>
      <c r="AA36" s="271">
        <v>20000</v>
      </c>
      <c r="AB36" s="271">
        <v>30000</v>
      </c>
      <c r="AC36" s="271">
        <v>50000</v>
      </c>
      <c r="AD36" s="271">
        <v>5</v>
      </c>
      <c r="AE36" s="271">
        <v>10</v>
      </c>
      <c r="AF36" s="271">
        <v>20</v>
      </c>
      <c r="AG36" s="271">
        <v>30</v>
      </c>
      <c r="AH36" s="271">
        <v>40</v>
      </c>
      <c r="AI36" s="271">
        <v>50</v>
      </c>
      <c r="AJ36" s="271">
        <v>70</v>
      </c>
      <c r="AK36" s="271">
        <v>90</v>
      </c>
      <c r="AL36" s="271">
        <v>120</v>
      </c>
      <c r="AM36" s="271">
        <v>150</v>
      </c>
      <c r="AN36" s="271">
        <v>190</v>
      </c>
      <c r="AO36" s="271">
        <v>230</v>
      </c>
      <c r="AP36" s="271">
        <v>280</v>
      </c>
      <c r="AQ36" s="271">
        <v>330</v>
      </c>
      <c r="AR36" s="271">
        <v>400</v>
      </c>
    </row>
    <row r="37" spans="1:44" s="16" customFormat="1">
      <c r="A37" s="271">
        <v>36</v>
      </c>
      <c r="B37" s="271">
        <v>35</v>
      </c>
      <c r="C37" s="271" t="s">
        <v>745</v>
      </c>
      <c r="D37" s="271" t="s">
        <v>2078</v>
      </c>
      <c r="E37" s="271" t="s">
        <v>2079</v>
      </c>
      <c r="F37" s="271">
        <v>3</v>
      </c>
      <c r="G37" s="271" t="s">
        <v>2080</v>
      </c>
      <c r="H37" s="271" t="s">
        <v>2081</v>
      </c>
      <c r="I37" s="271" t="s">
        <v>1982</v>
      </c>
      <c r="J37" s="271" t="s">
        <v>2055</v>
      </c>
      <c r="K37" s="271">
        <v>9</v>
      </c>
      <c r="L37" s="271">
        <v>17</v>
      </c>
      <c r="M37" s="271" t="s">
        <v>953</v>
      </c>
      <c r="N37" s="271">
        <v>3</v>
      </c>
      <c r="O37" s="271">
        <v>1</v>
      </c>
      <c r="P37" s="271">
        <v>1</v>
      </c>
      <c r="Q37" s="271">
        <v>2</v>
      </c>
      <c r="R37" s="271">
        <v>2</v>
      </c>
      <c r="S37" s="271">
        <v>3</v>
      </c>
      <c r="T37" s="271">
        <v>3</v>
      </c>
      <c r="U37" s="271">
        <v>4</v>
      </c>
      <c r="V37" s="271">
        <v>5</v>
      </c>
      <c r="W37" s="271">
        <v>6</v>
      </c>
      <c r="X37" s="271">
        <v>7</v>
      </c>
      <c r="Y37" s="271">
        <v>8</v>
      </c>
      <c r="Z37" s="271">
        <v>9</v>
      </c>
      <c r="AA37" s="271">
        <v>11</v>
      </c>
      <c r="AB37" s="271">
        <v>13</v>
      </c>
      <c r="AC37" s="271">
        <v>15</v>
      </c>
      <c r="AD37" s="271">
        <v>5</v>
      </c>
      <c r="AE37" s="271">
        <v>10</v>
      </c>
      <c r="AF37" s="271">
        <v>20</v>
      </c>
      <c r="AG37" s="271">
        <v>30</v>
      </c>
      <c r="AH37" s="271">
        <v>40</v>
      </c>
      <c r="AI37" s="271">
        <v>50</v>
      </c>
      <c r="AJ37" s="271">
        <v>70</v>
      </c>
      <c r="AK37" s="271">
        <v>90</v>
      </c>
      <c r="AL37" s="271">
        <v>120</v>
      </c>
      <c r="AM37" s="271">
        <v>150</v>
      </c>
      <c r="AN37" s="271">
        <v>190</v>
      </c>
      <c r="AO37" s="271">
        <v>230</v>
      </c>
      <c r="AP37" s="271">
        <v>280</v>
      </c>
      <c r="AQ37" s="271">
        <v>330</v>
      </c>
      <c r="AR37" s="271">
        <v>400</v>
      </c>
    </row>
    <row r="38" spans="1:44" s="16" customFormat="1">
      <c r="A38" s="271">
        <v>37</v>
      </c>
      <c r="B38" s="271">
        <v>36</v>
      </c>
      <c r="C38" s="271" t="s">
        <v>749</v>
      </c>
      <c r="D38" s="271" t="s">
        <v>2082</v>
      </c>
      <c r="E38" s="271" t="s">
        <v>2083</v>
      </c>
      <c r="F38" s="271">
        <v>3</v>
      </c>
      <c r="G38" s="271" t="s">
        <v>2084</v>
      </c>
      <c r="H38" s="271" t="s">
        <v>2085</v>
      </c>
      <c r="I38" s="271" t="s">
        <v>1988</v>
      </c>
      <c r="J38" s="271" t="s">
        <v>2055</v>
      </c>
      <c r="K38" s="271">
        <v>9</v>
      </c>
      <c r="L38" s="271">
        <v>14</v>
      </c>
      <c r="M38" s="271" t="s">
        <v>952</v>
      </c>
      <c r="N38" s="271">
        <v>3</v>
      </c>
      <c r="O38" s="271">
        <v>100</v>
      </c>
      <c r="P38" s="271">
        <v>250</v>
      </c>
      <c r="Q38" s="271">
        <v>500</v>
      </c>
      <c r="R38" s="271">
        <v>800</v>
      </c>
      <c r="S38" s="271">
        <v>1200</v>
      </c>
      <c r="T38" s="271">
        <v>1700</v>
      </c>
      <c r="U38" s="271">
        <v>2500</v>
      </c>
      <c r="V38" s="271">
        <v>3500</v>
      </c>
      <c r="W38" s="271">
        <v>5000</v>
      </c>
      <c r="X38" s="271">
        <v>7000</v>
      </c>
      <c r="Y38" s="271">
        <v>10000</v>
      </c>
      <c r="Z38" s="271">
        <v>14000</v>
      </c>
      <c r="AA38" s="271">
        <v>20000</v>
      </c>
      <c r="AB38" s="271">
        <v>30000</v>
      </c>
      <c r="AC38" s="271">
        <v>50000</v>
      </c>
      <c r="AD38" s="271">
        <v>5</v>
      </c>
      <c r="AE38" s="271">
        <v>10</v>
      </c>
      <c r="AF38" s="271">
        <v>20</v>
      </c>
      <c r="AG38" s="271">
        <v>30</v>
      </c>
      <c r="AH38" s="271">
        <v>40</v>
      </c>
      <c r="AI38" s="271">
        <v>50</v>
      </c>
      <c r="AJ38" s="271">
        <v>70</v>
      </c>
      <c r="AK38" s="271">
        <v>90</v>
      </c>
      <c r="AL38" s="271">
        <v>120</v>
      </c>
      <c r="AM38" s="271">
        <v>150</v>
      </c>
      <c r="AN38" s="271">
        <v>190</v>
      </c>
      <c r="AO38" s="271">
        <v>230</v>
      </c>
      <c r="AP38" s="271">
        <v>280</v>
      </c>
      <c r="AQ38" s="271">
        <v>330</v>
      </c>
      <c r="AR38" s="271">
        <v>400</v>
      </c>
    </row>
    <row r="39" spans="1:44" s="16" customFormat="1">
      <c r="A39" s="271">
        <v>38</v>
      </c>
      <c r="B39" s="271">
        <v>37</v>
      </c>
      <c r="C39" s="271" t="s">
        <v>2086</v>
      </c>
      <c r="D39" s="271" t="s">
        <v>2087</v>
      </c>
      <c r="E39" s="271" t="s">
        <v>2088</v>
      </c>
      <c r="F39" s="271">
        <v>3</v>
      </c>
      <c r="G39" s="271" t="s">
        <v>2089</v>
      </c>
      <c r="H39" s="271" t="s">
        <v>2090</v>
      </c>
      <c r="I39" s="271" t="s">
        <v>1909</v>
      </c>
      <c r="J39" s="271" t="s">
        <v>1903</v>
      </c>
      <c r="K39" s="271">
        <v>5</v>
      </c>
      <c r="L39" s="271">
        <v>17</v>
      </c>
      <c r="M39" s="271" t="s">
        <v>2091</v>
      </c>
      <c r="N39" s="271">
        <v>3</v>
      </c>
      <c r="O39" s="271">
        <v>1</v>
      </c>
      <c r="P39" s="271">
        <v>1</v>
      </c>
      <c r="Q39" s="271">
        <v>2</v>
      </c>
      <c r="R39" s="271">
        <v>2</v>
      </c>
      <c r="S39" s="271">
        <v>3</v>
      </c>
      <c r="T39" s="271">
        <v>3</v>
      </c>
      <c r="U39" s="271">
        <v>4</v>
      </c>
      <c r="V39" s="271">
        <v>5</v>
      </c>
      <c r="W39" s="271">
        <v>6</v>
      </c>
      <c r="X39" s="271">
        <v>7</v>
      </c>
      <c r="Y39" s="271">
        <v>8</v>
      </c>
      <c r="Z39" s="271">
        <v>9</v>
      </c>
      <c r="AA39" s="271">
        <v>11</v>
      </c>
      <c r="AB39" s="271">
        <v>13</v>
      </c>
      <c r="AC39" s="271">
        <v>15</v>
      </c>
      <c r="AD39" s="271">
        <v>20</v>
      </c>
      <c r="AE39" s="271">
        <v>50</v>
      </c>
      <c r="AF39" s="271">
        <v>100</v>
      </c>
      <c r="AG39" s="271">
        <v>200</v>
      </c>
      <c r="AH39" s="271">
        <v>350</v>
      </c>
      <c r="AI39" s="271">
        <v>500</v>
      </c>
      <c r="AJ39" s="271">
        <v>650</v>
      </c>
      <c r="AK39" s="271">
        <v>800</v>
      </c>
      <c r="AL39" s="271">
        <v>1000</v>
      </c>
      <c r="AM39" s="271">
        <v>1200</v>
      </c>
      <c r="AN39" s="271">
        <v>1500</v>
      </c>
      <c r="AO39" s="271">
        <v>1800</v>
      </c>
      <c r="AP39" s="271">
        <v>2100</v>
      </c>
      <c r="AQ39" s="271">
        <v>2500</v>
      </c>
      <c r="AR39" s="271">
        <v>3000</v>
      </c>
    </row>
    <row r="40" spans="1:44" s="16" customFormat="1">
      <c r="A40" s="271">
        <v>39</v>
      </c>
      <c r="B40" s="271">
        <v>38</v>
      </c>
      <c r="C40" s="271" t="s">
        <v>753</v>
      </c>
      <c r="D40" s="271" t="s">
        <v>2092</v>
      </c>
      <c r="E40" s="271" t="s">
        <v>2093</v>
      </c>
      <c r="F40" s="271">
        <v>3</v>
      </c>
      <c r="G40" s="271" t="s">
        <v>2094</v>
      </c>
      <c r="H40" s="271" t="s">
        <v>2095</v>
      </c>
      <c r="I40" s="271" t="s">
        <v>1982</v>
      </c>
      <c r="J40" s="271" t="s">
        <v>1903</v>
      </c>
      <c r="K40" s="271">
        <v>5</v>
      </c>
      <c r="L40" s="271">
        <v>5</v>
      </c>
      <c r="M40" s="271" t="s">
        <v>2096</v>
      </c>
      <c r="N40" s="271">
        <v>3</v>
      </c>
      <c r="O40" s="271">
        <v>1</v>
      </c>
      <c r="P40" s="271">
        <v>1</v>
      </c>
      <c r="Q40" s="271">
        <v>2</v>
      </c>
      <c r="R40" s="271">
        <v>2</v>
      </c>
      <c r="S40" s="271">
        <v>3</v>
      </c>
      <c r="T40" s="271">
        <v>3</v>
      </c>
      <c r="U40" s="271">
        <v>4</v>
      </c>
      <c r="V40" s="271">
        <v>5</v>
      </c>
      <c r="W40" s="271">
        <v>6</v>
      </c>
      <c r="X40" s="271">
        <v>7</v>
      </c>
      <c r="Y40" s="271">
        <v>8</v>
      </c>
      <c r="Z40" s="271">
        <v>9</v>
      </c>
      <c r="AA40" s="271">
        <v>11</v>
      </c>
      <c r="AB40" s="271">
        <v>13</v>
      </c>
      <c r="AC40" s="271">
        <v>15</v>
      </c>
      <c r="AD40" s="271">
        <v>20</v>
      </c>
      <c r="AE40" s="271">
        <v>50</v>
      </c>
      <c r="AF40" s="271">
        <v>100</v>
      </c>
      <c r="AG40" s="271">
        <v>200</v>
      </c>
      <c r="AH40" s="271">
        <v>350</v>
      </c>
      <c r="AI40" s="271">
        <v>500</v>
      </c>
      <c r="AJ40" s="271">
        <v>650</v>
      </c>
      <c r="AK40" s="271">
        <v>800</v>
      </c>
      <c r="AL40" s="271">
        <v>1000</v>
      </c>
      <c r="AM40" s="271">
        <v>1200</v>
      </c>
      <c r="AN40" s="271">
        <v>1500</v>
      </c>
      <c r="AO40" s="271">
        <v>1800</v>
      </c>
      <c r="AP40" s="271">
        <v>2100</v>
      </c>
      <c r="AQ40" s="271">
        <v>2500</v>
      </c>
      <c r="AR40" s="271">
        <v>3000</v>
      </c>
    </row>
    <row r="41" spans="1:44" s="16" customFormat="1">
      <c r="A41" s="271">
        <v>40</v>
      </c>
      <c r="B41" s="271">
        <v>39</v>
      </c>
      <c r="C41" s="271" t="s">
        <v>755</v>
      </c>
      <c r="D41" s="271" t="s">
        <v>2097</v>
      </c>
      <c r="E41" s="271" t="s">
        <v>2098</v>
      </c>
      <c r="F41" s="271">
        <v>3</v>
      </c>
      <c r="G41" s="271" t="s">
        <v>2099</v>
      </c>
      <c r="H41" s="271" t="s">
        <v>2100</v>
      </c>
      <c r="I41" s="271" t="s">
        <v>1916</v>
      </c>
      <c r="J41" s="271" t="s">
        <v>1903</v>
      </c>
      <c r="K41" s="271">
        <v>5</v>
      </c>
      <c r="L41" s="271">
        <v>6</v>
      </c>
      <c r="M41" s="271" t="s">
        <v>2101</v>
      </c>
      <c r="N41" s="271">
        <v>3</v>
      </c>
      <c r="O41" s="271">
        <v>1</v>
      </c>
      <c r="P41" s="271">
        <v>1</v>
      </c>
      <c r="Q41" s="271">
        <v>2</v>
      </c>
      <c r="R41" s="271">
        <v>2</v>
      </c>
      <c r="S41" s="271">
        <v>3</v>
      </c>
      <c r="T41" s="271">
        <v>3</v>
      </c>
      <c r="U41" s="271">
        <v>4</v>
      </c>
      <c r="V41" s="271">
        <v>5</v>
      </c>
      <c r="W41" s="271">
        <v>6</v>
      </c>
      <c r="X41" s="271">
        <v>7</v>
      </c>
      <c r="Y41" s="271">
        <v>8</v>
      </c>
      <c r="Z41" s="271">
        <v>9</v>
      </c>
      <c r="AA41" s="271">
        <v>11</v>
      </c>
      <c r="AB41" s="271">
        <v>13</v>
      </c>
      <c r="AC41" s="271">
        <v>15</v>
      </c>
      <c r="AD41" s="271">
        <v>20</v>
      </c>
      <c r="AE41" s="271">
        <v>50</v>
      </c>
      <c r="AF41" s="271">
        <v>100</v>
      </c>
      <c r="AG41" s="271">
        <v>200</v>
      </c>
      <c r="AH41" s="271">
        <v>350</v>
      </c>
      <c r="AI41" s="271">
        <v>500</v>
      </c>
      <c r="AJ41" s="271">
        <v>650</v>
      </c>
      <c r="AK41" s="271">
        <v>800</v>
      </c>
      <c r="AL41" s="271">
        <v>1000</v>
      </c>
      <c r="AM41" s="271">
        <v>1200</v>
      </c>
      <c r="AN41" s="271">
        <v>1500</v>
      </c>
      <c r="AO41" s="271">
        <v>1800</v>
      </c>
      <c r="AP41" s="271">
        <v>2100</v>
      </c>
      <c r="AQ41" s="271">
        <v>2500</v>
      </c>
      <c r="AR41" s="271">
        <v>3000</v>
      </c>
    </row>
    <row r="42" spans="1:44" s="16" customFormat="1">
      <c r="A42" s="271">
        <v>41</v>
      </c>
      <c r="B42" s="271">
        <v>40</v>
      </c>
      <c r="C42" s="271" t="s">
        <v>2102</v>
      </c>
      <c r="D42" s="271" t="s">
        <v>2103</v>
      </c>
      <c r="E42" s="271" t="s">
        <v>2104</v>
      </c>
      <c r="F42" s="271">
        <v>3</v>
      </c>
      <c r="G42" s="271" t="s">
        <v>2105</v>
      </c>
      <c r="H42" s="271" t="s">
        <v>2106</v>
      </c>
      <c r="I42" s="271" t="s">
        <v>1994</v>
      </c>
      <c r="J42" s="271" t="s">
        <v>1897</v>
      </c>
      <c r="K42" s="271">
        <v>4</v>
      </c>
      <c r="L42" s="271">
        <v>18</v>
      </c>
      <c r="M42" s="271" t="s">
        <v>2107</v>
      </c>
      <c r="N42" s="271">
        <v>3</v>
      </c>
      <c r="O42" s="271">
        <v>100</v>
      </c>
      <c r="P42" s="271">
        <v>250</v>
      </c>
      <c r="Q42" s="271">
        <v>500</v>
      </c>
      <c r="R42" s="271">
        <v>800</v>
      </c>
      <c r="S42" s="271">
        <v>1200</v>
      </c>
      <c r="T42" s="271">
        <v>1700</v>
      </c>
      <c r="U42" s="271">
        <v>2500</v>
      </c>
      <c r="V42" s="271">
        <v>3500</v>
      </c>
      <c r="W42" s="271">
        <v>5000</v>
      </c>
      <c r="X42" s="271">
        <v>7000</v>
      </c>
      <c r="Y42" s="271">
        <v>10000</v>
      </c>
      <c r="Z42" s="271">
        <v>14000</v>
      </c>
      <c r="AA42" s="271">
        <v>20000</v>
      </c>
      <c r="AB42" s="271">
        <v>30000</v>
      </c>
      <c r="AC42" s="271">
        <v>50000</v>
      </c>
      <c r="AD42" s="271">
        <v>20</v>
      </c>
      <c r="AE42" s="271">
        <v>50</v>
      </c>
      <c r="AF42" s="271">
        <v>100</v>
      </c>
      <c r="AG42" s="271">
        <v>200</v>
      </c>
      <c r="AH42" s="271">
        <v>350</v>
      </c>
      <c r="AI42" s="271">
        <v>500</v>
      </c>
      <c r="AJ42" s="271">
        <v>650</v>
      </c>
      <c r="AK42" s="271">
        <v>800</v>
      </c>
      <c r="AL42" s="271">
        <v>1000</v>
      </c>
      <c r="AM42" s="271">
        <v>1200</v>
      </c>
      <c r="AN42" s="271">
        <v>1500</v>
      </c>
      <c r="AO42" s="271">
        <v>1800</v>
      </c>
      <c r="AP42" s="271">
        <v>2100</v>
      </c>
      <c r="AQ42" s="271">
        <v>2500</v>
      </c>
      <c r="AR42" s="271">
        <v>3000</v>
      </c>
    </row>
    <row r="43" spans="1:44" s="16" customFormat="1">
      <c r="A43" s="271">
        <v>42</v>
      </c>
      <c r="B43" s="271">
        <v>41</v>
      </c>
      <c r="C43" s="271" t="s">
        <v>2108</v>
      </c>
      <c r="D43" s="271" t="s">
        <v>2109</v>
      </c>
      <c r="E43" s="271" t="s">
        <v>2110</v>
      </c>
      <c r="F43" s="271">
        <v>3</v>
      </c>
      <c r="G43" s="271" t="s">
        <v>2111</v>
      </c>
      <c r="H43" s="271" t="s">
        <v>2112</v>
      </c>
      <c r="I43" s="271" t="s">
        <v>1916</v>
      </c>
      <c r="J43" s="271" t="s">
        <v>1903</v>
      </c>
      <c r="K43" s="271">
        <v>5</v>
      </c>
      <c r="L43" s="271">
        <v>15</v>
      </c>
      <c r="M43" s="271" t="s">
        <v>2113</v>
      </c>
      <c r="N43" s="271">
        <v>3</v>
      </c>
      <c r="O43" s="271">
        <v>1</v>
      </c>
      <c r="P43" s="271">
        <v>1</v>
      </c>
      <c r="Q43" s="271">
        <v>2</v>
      </c>
      <c r="R43" s="271">
        <v>2</v>
      </c>
      <c r="S43" s="271">
        <v>3</v>
      </c>
      <c r="T43" s="271">
        <v>3</v>
      </c>
      <c r="U43" s="271">
        <v>4</v>
      </c>
      <c r="V43" s="271">
        <v>5</v>
      </c>
      <c r="W43" s="271">
        <v>6</v>
      </c>
      <c r="X43" s="271">
        <v>7</v>
      </c>
      <c r="Y43" s="271">
        <v>8</v>
      </c>
      <c r="Z43" s="271">
        <v>9</v>
      </c>
      <c r="AA43" s="271">
        <v>11</v>
      </c>
      <c r="AB43" s="271">
        <v>13</v>
      </c>
      <c r="AC43" s="271">
        <v>15</v>
      </c>
      <c r="AD43" s="271">
        <v>20</v>
      </c>
      <c r="AE43" s="271">
        <v>50</v>
      </c>
      <c r="AF43" s="271">
        <v>100</v>
      </c>
      <c r="AG43" s="271">
        <v>200</v>
      </c>
      <c r="AH43" s="271">
        <v>350</v>
      </c>
      <c r="AI43" s="271">
        <v>500</v>
      </c>
      <c r="AJ43" s="271">
        <v>650</v>
      </c>
      <c r="AK43" s="271">
        <v>800</v>
      </c>
      <c r="AL43" s="271">
        <v>1000</v>
      </c>
      <c r="AM43" s="271">
        <v>1200</v>
      </c>
      <c r="AN43" s="271">
        <v>1500</v>
      </c>
      <c r="AO43" s="271">
        <v>1800</v>
      </c>
      <c r="AP43" s="271">
        <v>2100</v>
      </c>
      <c r="AQ43" s="271">
        <v>2500</v>
      </c>
      <c r="AR43" s="271">
        <v>3000</v>
      </c>
    </row>
    <row r="44" spans="1:44" s="16" customFormat="1">
      <c r="A44" s="271">
        <v>43</v>
      </c>
      <c r="B44" s="271">
        <v>42</v>
      </c>
      <c r="C44" s="271" t="s">
        <v>2114</v>
      </c>
      <c r="D44" s="271" t="s">
        <v>2115</v>
      </c>
      <c r="E44" s="271" t="s">
        <v>2116</v>
      </c>
      <c r="F44" s="271">
        <v>3</v>
      </c>
      <c r="G44" s="271" t="s">
        <v>2117</v>
      </c>
      <c r="H44" s="271" t="s">
        <v>2118</v>
      </c>
      <c r="I44" s="271" t="s">
        <v>1988</v>
      </c>
      <c r="J44" s="271" t="s">
        <v>1897</v>
      </c>
      <c r="K44" s="271">
        <v>4</v>
      </c>
      <c r="L44" s="271">
        <v>18</v>
      </c>
      <c r="M44" s="271" t="s">
        <v>2119</v>
      </c>
      <c r="N44" s="271">
        <v>3</v>
      </c>
      <c r="O44" s="271">
        <v>100</v>
      </c>
      <c r="P44" s="271">
        <v>250</v>
      </c>
      <c r="Q44" s="271">
        <v>500</v>
      </c>
      <c r="R44" s="271">
        <v>800</v>
      </c>
      <c r="S44" s="271">
        <v>1200</v>
      </c>
      <c r="T44" s="271">
        <v>1700</v>
      </c>
      <c r="U44" s="271">
        <v>2500</v>
      </c>
      <c r="V44" s="271">
        <v>3500</v>
      </c>
      <c r="W44" s="271">
        <v>5000</v>
      </c>
      <c r="X44" s="271">
        <v>7000</v>
      </c>
      <c r="Y44" s="271">
        <v>10000</v>
      </c>
      <c r="Z44" s="271">
        <v>14000</v>
      </c>
      <c r="AA44" s="271">
        <v>20000</v>
      </c>
      <c r="AB44" s="271">
        <v>30000</v>
      </c>
      <c r="AC44" s="271">
        <v>50000</v>
      </c>
      <c r="AD44" s="271">
        <v>20</v>
      </c>
      <c r="AE44" s="271">
        <v>50</v>
      </c>
      <c r="AF44" s="271">
        <v>100</v>
      </c>
      <c r="AG44" s="271">
        <v>200</v>
      </c>
      <c r="AH44" s="271">
        <v>350</v>
      </c>
      <c r="AI44" s="271">
        <v>500</v>
      </c>
      <c r="AJ44" s="271">
        <v>650</v>
      </c>
      <c r="AK44" s="271">
        <v>800</v>
      </c>
      <c r="AL44" s="271">
        <v>1000</v>
      </c>
      <c r="AM44" s="271">
        <v>1200</v>
      </c>
      <c r="AN44" s="271">
        <v>1500</v>
      </c>
      <c r="AO44" s="271">
        <v>1800</v>
      </c>
      <c r="AP44" s="271">
        <v>2100</v>
      </c>
      <c r="AQ44" s="271">
        <v>2500</v>
      </c>
      <c r="AR44" s="271">
        <v>3000</v>
      </c>
    </row>
    <row r="45" spans="1:44" s="16" customFormat="1">
      <c r="A45" s="271">
        <v>44</v>
      </c>
      <c r="B45" s="271">
        <v>43</v>
      </c>
      <c r="C45" s="271" t="s">
        <v>55</v>
      </c>
      <c r="D45" s="271" t="s">
        <v>2120</v>
      </c>
      <c r="E45" s="271" t="s">
        <v>2121</v>
      </c>
      <c r="F45" s="271">
        <v>3</v>
      </c>
      <c r="G45" s="271" t="s">
        <v>2122</v>
      </c>
      <c r="H45" s="271" t="s">
        <v>2123</v>
      </c>
      <c r="I45" s="271" t="s">
        <v>2020</v>
      </c>
      <c r="J45" s="271" t="s">
        <v>1897</v>
      </c>
      <c r="K45" s="271">
        <v>4</v>
      </c>
      <c r="L45" s="271">
        <v>2</v>
      </c>
      <c r="M45" s="271" t="s">
        <v>963</v>
      </c>
      <c r="N45" s="271">
        <v>3</v>
      </c>
      <c r="O45" s="271">
        <v>3</v>
      </c>
      <c r="P45" s="271">
        <v>5</v>
      </c>
      <c r="Q45" s="271">
        <v>8</v>
      </c>
      <c r="R45" s="271">
        <v>10</v>
      </c>
      <c r="S45" s="271">
        <v>13</v>
      </c>
      <c r="T45" s="271">
        <v>15</v>
      </c>
      <c r="U45" s="271">
        <v>17</v>
      </c>
      <c r="V45" s="271">
        <v>20</v>
      </c>
      <c r="W45" s="271">
        <v>23</v>
      </c>
      <c r="X45" s="271">
        <v>25</v>
      </c>
      <c r="Y45" s="271">
        <v>30</v>
      </c>
      <c r="Z45" s="271">
        <v>35</v>
      </c>
      <c r="AA45" s="271">
        <v>40</v>
      </c>
      <c r="AB45" s="271">
        <v>45</v>
      </c>
      <c r="AC45" s="271">
        <v>50</v>
      </c>
      <c r="AD45" s="271">
        <v>20</v>
      </c>
      <c r="AE45" s="271">
        <v>50</v>
      </c>
      <c r="AF45" s="271">
        <v>100</v>
      </c>
      <c r="AG45" s="271">
        <v>200</v>
      </c>
      <c r="AH45" s="271">
        <v>350</v>
      </c>
      <c r="AI45" s="271">
        <v>500</v>
      </c>
      <c r="AJ45" s="271">
        <v>650</v>
      </c>
      <c r="AK45" s="271">
        <v>800</v>
      </c>
      <c r="AL45" s="271">
        <v>1000</v>
      </c>
      <c r="AM45" s="271">
        <v>1200</v>
      </c>
      <c r="AN45" s="271">
        <v>1500</v>
      </c>
      <c r="AO45" s="271">
        <v>1800</v>
      </c>
      <c r="AP45" s="271">
        <v>2100</v>
      </c>
      <c r="AQ45" s="271">
        <v>2500</v>
      </c>
      <c r="AR45" s="271">
        <v>3000</v>
      </c>
    </row>
    <row r="46" spans="1:44" s="16" customFormat="1">
      <c r="A46" s="271">
        <v>45</v>
      </c>
      <c r="B46" s="271">
        <v>44</v>
      </c>
      <c r="C46" s="271" t="s">
        <v>2124</v>
      </c>
      <c r="D46" s="271" t="s">
        <v>2125</v>
      </c>
      <c r="E46" s="271" t="s">
        <v>2126</v>
      </c>
      <c r="F46" s="271">
        <v>3</v>
      </c>
      <c r="G46" s="271" t="s">
        <v>2127</v>
      </c>
      <c r="H46" s="271" t="s">
        <v>2128</v>
      </c>
      <c r="I46" s="271" t="s">
        <v>2004</v>
      </c>
      <c r="J46" s="271" t="s">
        <v>1897</v>
      </c>
      <c r="K46" s="271">
        <v>4</v>
      </c>
      <c r="L46" s="271">
        <v>18</v>
      </c>
      <c r="M46" s="271" t="s">
        <v>966</v>
      </c>
      <c r="N46" s="271">
        <v>3</v>
      </c>
      <c r="O46" s="271">
        <v>100</v>
      </c>
      <c r="P46" s="271">
        <v>250</v>
      </c>
      <c r="Q46" s="271">
        <v>500</v>
      </c>
      <c r="R46" s="271">
        <v>800</v>
      </c>
      <c r="S46" s="271">
        <v>1200</v>
      </c>
      <c r="T46" s="271">
        <v>1700</v>
      </c>
      <c r="U46" s="271">
        <v>2500</v>
      </c>
      <c r="V46" s="271">
        <v>3500</v>
      </c>
      <c r="W46" s="271">
        <v>5000</v>
      </c>
      <c r="X46" s="271">
        <v>7000</v>
      </c>
      <c r="Y46" s="271">
        <v>10000</v>
      </c>
      <c r="Z46" s="271">
        <v>14000</v>
      </c>
      <c r="AA46" s="271">
        <v>20000</v>
      </c>
      <c r="AB46" s="271">
        <v>30000</v>
      </c>
      <c r="AC46" s="271">
        <v>50000</v>
      </c>
      <c r="AD46" s="271">
        <v>20</v>
      </c>
      <c r="AE46" s="271">
        <v>50</v>
      </c>
      <c r="AF46" s="271">
        <v>100</v>
      </c>
      <c r="AG46" s="271">
        <v>200</v>
      </c>
      <c r="AH46" s="271">
        <v>350</v>
      </c>
      <c r="AI46" s="271">
        <v>500</v>
      </c>
      <c r="AJ46" s="271">
        <v>650</v>
      </c>
      <c r="AK46" s="271">
        <v>800</v>
      </c>
      <c r="AL46" s="271">
        <v>1000</v>
      </c>
      <c r="AM46" s="271">
        <v>1200</v>
      </c>
      <c r="AN46" s="271">
        <v>1500</v>
      </c>
      <c r="AO46" s="271">
        <v>1800</v>
      </c>
      <c r="AP46" s="271">
        <v>2100</v>
      </c>
      <c r="AQ46" s="271">
        <v>2500</v>
      </c>
      <c r="AR46" s="271">
        <v>3000</v>
      </c>
    </row>
    <row r="47" spans="1:44" s="16" customFormat="1">
      <c r="A47" s="271">
        <v>46</v>
      </c>
      <c r="B47" s="271">
        <v>45</v>
      </c>
      <c r="C47" s="271" t="s">
        <v>2129</v>
      </c>
      <c r="D47" s="271" t="s">
        <v>2130</v>
      </c>
      <c r="E47" s="271" t="s">
        <v>2131</v>
      </c>
      <c r="F47" s="271">
        <v>3</v>
      </c>
      <c r="G47" s="271" t="s">
        <v>2132</v>
      </c>
      <c r="H47" s="271" t="s">
        <v>2133</v>
      </c>
      <c r="I47" s="271" t="s">
        <v>1902</v>
      </c>
      <c r="J47" s="271" t="s">
        <v>1903</v>
      </c>
      <c r="K47" s="271">
        <v>5</v>
      </c>
      <c r="L47" s="271">
        <v>11</v>
      </c>
      <c r="M47" s="271" t="s">
        <v>2134</v>
      </c>
      <c r="N47" s="271">
        <v>3</v>
      </c>
      <c r="O47" s="271">
        <v>1</v>
      </c>
      <c r="P47" s="271">
        <v>1</v>
      </c>
      <c r="Q47" s="271">
        <v>2</v>
      </c>
      <c r="R47" s="271">
        <v>2</v>
      </c>
      <c r="S47" s="271">
        <v>3</v>
      </c>
      <c r="T47" s="271">
        <v>3</v>
      </c>
      <c r="U47" s="271">
        <v>4</v>
      </c>
      <c r="V47" s="271">
        <v>5</v>
      </c>
      <c r="W47" s="271">
        <v>6</v>
      </c>
      <c r="X47" s="271">
        <v>7</v>
      </c>
      <c r="Y47" s="271">
        <v>8</v>
      </c>
      <c r="Z47" s="271">
        <v>9</v>
      </c>
      <c r="AA47" s="271">
        <v>11</v>
      </c>
      <c r="AB47" s="271">
        <v>13</v>
      </c>
      <c r="AC47" s="271">
        <v>15</v>
      </c>
      <c r="AD47" s="271">
        <v>20</v>
      </c>
      <c r="AE47" s="271">
        <v>50</v>
      </c>
      <c r="AF47" s="271">
        <v>100</v>
      </c>
      <c r="AG47" s="271">
        <v>200</v>
      </c>
      <c r="AH47" s="271">
        <v>350</v>
      </c>
      <c r="AI47" s="271">
        <v>500</v>
      </c>
      <c r="AJ47" s="271">
        <v>650</v>
      </c>
      <c r="AK47" s="271">
        <v>800</v>
      </c>
      <c r="AL47" s="271">
        <v>1000</v>
      </c>
      <c r="AM47" s="271">
        <v>1200</v>
      </c>
      <c r="AN47" s="271">
        <v>1500</v>
      </c>
      <c r="AO47" s="271">
        <v>1800</v>
      </c>
      <c r="AP47" s="271">
        <v>2100</v>
      </c>
      <c r="AQ47" s="271">
        <v>2500</v>
      </c>
      <c r="AR47" s="271">
        <v>3000</v>
      </c>
    </row>
    <row r="48" spans="1:44" s="17" customFormat="1">
      <c r="A48" s="272">
        <v>47</v>
      </c>
      <c r="B48" s="272">
        <v>46</v>
      </c>
      <c r="C48" s="272" t="s">
        <v>664</v>
      </c>
      <c r="D48" s="272" t="s">
        <v>2135</v>
      </c>
      <c r="E48" s="272" t="s">
        <v>2136</v>
      </c>
      <c r="F48" s="272">
        <v>4</v>
      </c>
      <c r="G48" s="272" t="s">
        <v>2137</v>
      </c>
      <c r="H48" s="272" t="s">
        <v>2138</v>
      </c>
      <c r="I48" s="272" t="s">
        <v>2139</v>
      </c>
      <c r="J48" s="272" t="s">
        <v>1897</v>
      </c>
      <c r="K48" s="272">
        <v>6</v>
      </c>
      <c r="L48" s="272">
        <v>19</v>
      </c>
      <c r="M48" s="272" t="s">
        <v>2140</v>
      </c>
      <c r="N48" s="272">
        <v>4</v>
      </c>
      <c r="O48" s="272">
        <v>5</v>
      </c>
      <c r="P48" s="272">
        <v>10</v>
      </c>
      <c r="Q48" s="272">
        <v>15</v>
      </c>
      <c r="R48" s="272">
        <v>20</v>
      </c>
      <c r="S48" s="272">
        <v>25</v>
      </c>
      <c r="T48" s="272">
        <v>30</v>
      </c>
      <c r="U48" s="272">
        <v>35</v>
      </c>
      <c r="V48" s="272">
        <v>40</v>
      </c>
      <c r="W48" s="272">
        <v>45</v>
      </c>
      <c r="X48" s="272">
        <v>50</v>
      </c>
      <c r="Y48" s="272">
        <v>55</v>
      </c>
      <c r="Z48" s="272">
        <v>60</v>
      </c>
      <c r="AA48" s="272">
        <v>65</v>
      </c>
      <c r="AB48" s="272">
        <v>70</v>
      </c>
      <c r="AC48" s="272">
        <v>75</v>
      </c>
      <c r="AD48" s="272">
        <v>20</v>
      </c>
      <c r="AE48" s="272">
        <v>50</v>
      </c>
      <c r="AF48" s="272">
        <v>100</v>
      </c>
      <c r="AG48" s="272">
        <v>200</v>
      </c>
      <c r="AH48" s="272">
        <v>350</v>
      </c>
      <c r="AI48" s="272">
        <v>500</v>
      </c>
      <c r="AJ48" s="272">
        <v>650</v>
      </c>
      <c r="AK48" s="272">
        <v>800</v>
      </c>
      <c r="AL48" s="272">
        <v>1000</v>
      </c>
      <c r="AM48" s="272">
        <v>1200</v>
      </c>
      <c r="AN48" s="272">
        <v>1500</v>
      </c>
      <c r="AO48" s="272">
        <v>1800</v>
      </c>
      <c r="AP48" s="272">
        <v>2100</v>
      </c>
      <c r="AQ48" s="272">
        <v>2500</v>
      </c>
      <c r="AR48" s="272">
        <v>3000</v>
      </c>
    </row>
    <row r="49" spans="1:44" s="17" customFormat="1">
      <c r="A49" s="272">
        <v>48</v>
      </c>
      <c r="B49" s="272">
        <v>47</v>
      </c>
      <c r="C49" s="272" t="s">
        <v>676</v>
      </c>
      <c r="D49" s="272" t="s">
        <v>2141</v>
      </c>
      <c r="E49" s="272" t="s">
        <v>2142</v>
      </c>
      <c r="F49" s="272">
        <v>4</v>
      </c>
      <c r="G49" s="272" t="s">
        <v>2143</v>
      </c>
      <c r="H49" s="272" t="s">
        <v>2144</v>
      </c>
      <c r="I49" s="272" t="s">
        <v>2145</v>
      </c>
      <c r="J49" s="272" t="s">
        <v>1903</v>
      </c>
      <c r="K49" s="272">
        <v>7</v>
      </c>
      <c r="L49" s="272">
        <v>4</v>
      </c>
      <c r="M49" s="272" t="s">
        <v>2146</v>
      </c>
      <c r="N49" s="272">
        <v>4</v>
      </c>
      <c r="O49" s="272">
        <v>1</v>
      </c>
      <c r="P49" s="272">
        <v>1</v>
      </c>
      <c r="Q49" s="272">
        <v>2</v>
      </c>
      <c r="R49" s="272">
        <v>2</v>
      </c>
      <c r="S49" s="272">
        <v>3</v>
      </c>
      <c r="T49" s="272">
        <v>3</v>
      </c>
      <c r="U49" s="272">
        <v>4</v>
      </c>
      <c r="V49" s="272">
        <v>5</v>
      </c>
      <c r="W49" s="272">
        <v>6</v>
      </c>
      <c r="X49" s="272">
        <v>7</v>
      </c>
      <c r="Y49" s="272">
        <v>8</v>
      </c>
      <c r="Z49" s="272">
        <v>9</v>
      </c>
      <c r="AA49" s="272">
        <v>11</v>
      </c>
      <c r="AB49" s="272">
        <v>13</v>
      </c>
      <c r="AC49" s="272">
        <v>15</v>
      </c>
      <c r="AD49" s="272">
        <v>20</v>
      </c>
      <c r="AE49" s="272">
        <v>50</v>
      </c>
      <c r="AF49" s="272">
        <v>100</v>
      </c>
      <c r="AG49" s="272">
        <v>200</v>
      </c>
      <c r="AH49" s="272">
        <v>350</v>
      </c>
      <c r="AI49" s="272">
        <v>500</v>
      </c>
      <c r="AJ49" s="272">
        <v>650</v>
      </c>
      <c r="AK49" s="272">
        <v>800</v>
      </c>
      <c r="AL49" s="272">
        <v>1000</v>
      </c>
      <c r="AM49" s="272">
        <v>1200</v>
      </c>
      <c r="AN49" s="272">
        <v>1500</v>
      </c>
      <c r="AO49" s="272">
        <v>1800</v>
      </c>
      <c r="AP49" s="272">
        <v>2100</v>
      </c>
      <c r="AQ49" s="272">
        <v>2500</v>
      </c>
      <c r="AR49" s="272">
        <v>3000</v>
      </c>
    </row>
    <row r="50" spans="1:44" s="17" customFormat="1">
      <c r="A50" s="272">
        <v>49</v>
      </c>
      <c r="B50" s="272">
        <v>48</v>
      </c>
      <c r="C50" s="272" t="s">
        <v>688</v>
      </c>
      <c r="D50" s="272" t="s">
        <v>2147</v>
      </c>
      <c r="E50" s="272" t="s">
        <v>2148</v>
      </c>
      <c r="F50" s="272">
        <v>4</v>
      </c>
      <c r="G50" s="272" t="s">
        <v>2149</v>
      </c>
      <c r="H50" s="272" t="s">
        <v>2150</v>
      </c>
      <c r="I50" s="272" t="s">
        <v>2145</v>
      </c>
      <c r="J50" s="272" t="s">
        <v>1903</v>
      </c>
      <c r="K50" s="272">
        <v>7</v>
      </c>
      <c r="L50" s="272">
        <v>11</v>
      </c>
      <c r="M50" s="272" t="s">
        <v>992</v>
      </c>
      <c r="N50" s="272">
        <v>4</v>
      </c>
      <c r="O50" s="272">
        <v>1</v>
      </c>
      <c r="P50" s="272">
        <v>1</v>
      </c>
      <c r="Q50" s="272">
        <v>2</v>
      </c>
      <c r="R50" s="272">
        <v>2</v>
      </c>
      <c r="S50" s="272">
        <v>3</v>
      </c>
      <c r="T50" s="272">
        <v>3</v>
      </c>
      <c r="U50" s="272">
        <v>4</v>
      </c>
      <c r="V50" s="272">
        <v>5</v>
      </c>
      <c r="W50" s="272">
        <v>6</v>
      </c>
      <c r="X50" s="272">
        <v>7</v>
      </c>
      <c r="Y50" s="272">
        <v>8</v>
      </c>
      <c r="Z50" s="272">
        <v>9</v>
      </c>
      <c r="AA50" s="272">
        <v>11</v>
      </c>
      <c r="AB50" s="272">
        <v>13</v>
      </c>
      <c r="AC50" s="272">
        <v>15</v>
      </c>
      <c r="AD50" s="272">
        <v>20</v>
      </c>
      <c r="AE50" s="272">
        <v>50</v>
      </c>
      <c r="AF50" s="272">
        <v>100</v>
      </c>
      <c r="AG50" s="272">
        <v>200</v>
      </c>
      <c r="AH50" s="272">
        <v>350</v>
      </c>
      <c r="AI50" s="272">
        <v>500</v>
      </c>
      <c r="AJ50" s="272">
        <v>650</v>
      </c>
      <c r="AK50" s="272">
        <v>800</v>
      </c>
      <c r="AL50" s="272">
        <v>1000</v>
      </c>
      <c r="AM50" s="272">
        <v>1200</v>
      </c>
      <c r="AN50" s="272">
        <v>1500</v>
      </c>
      <c r="AO50" s="272">
        <v>1800</v>
      </c>
      <c r="AP50" s="272">
        <v>2100</v>
      </c>
      <c r="AQ50" s="272">
        <v>2500</v>
      </c>
      <c r="AR50" s="272">
        <v>3000</v>
      </c>
    </row>
    <row r="51" spans="1:44" s="17" customFormat="1">
      <c r="A51" s="272">
        <v>50</v>
      </c>
      <c r="B51" s="272">
        <v>49</v>
      </c>
      <c r="C51" s="272" t="s">
        <v>700</v>
      </c>
      <c r="D51" s="272" t="s">
        <v>2151</v>
      </c>
      <c r="E51" s="272" t="s">
        <v>2152</v>
      </c>
      <c r="F51" s="272">
        <v>4</v>
      </c>
      <c r="G51" s="272" t="s">
        <v>2153</v>
      </c>
      <c r="H51" s="272" t="s">
        <v>2154</v>
      </c>
      <c r="I51" s="272" t="s">
        <v>2155</v>
      </c>
      <c r="J51" s="272" t="s">
        <v>1897</v>
      </c>
      <c r="K51" s="272">
        <v>6</v>
      </c>
      <c r="L51" s="272">
        <v>4</v>
      </c>
      <c r="M51" s="272" t="s">
        <v>2156</v>
      </c>
      <c r="N51" s="272">
        <v>4</v>
      </c>
      <c r="O51" s="272">
        <v>100</v>
      </c>
      <c r="P51" s="272">
        <v>250</v>
      </c>
      <c r="Q51" s="272">
        <v>500</v>
      </c>
      <c r="R51" s="272">
        <v>800</v>
      </c>
      <c r="S51" s="272">
        <v>1200</v>
      </c>
      <c r="T51" s="272">
        <v>1700</v>
      </c>
      <c r="U51" s="272">
        <v>2500</v>
      </c>
      <c r="V51" s="272">
        <v>3500</v>
      </c>
      <c r="W51" s="272">
        <v>5000</v>
      </c>
      <c r="X51" s="272">
        <v>7000</v>
      </c>
      <c r="Y51" s="272">
        <v>10000</v>
      </c>
      <c r="Z51" s="272">
        <v>14000</v>
      </c>
      <c r="AA51" s="272">
        <v>20000</v>
      </c>
      <c r="AB51" s="272">
        <v>30000</v>
      </c>
      <c r="AC51" s="272">
        <v>50000</v>
      </c>
      <c r="AD51" s="272">
        <v>20</v>
      </c>
      <c r="AE51" s="272">
        <v>50</v>
      </c>
      <c r="AF51" s="272">
        <v>100</v>
      </c>
      <c r="AG51" s="272">
        <v>200</v>
      </c>
      <c r="AH51" s="272">
        <v>350</v>
      </c>
      <c r="AI51" s="272">
        <v>500</v>
      </c>
      <c r="AJ51" s="272">
        <v>650</v>
      </c>
      <c r="AK51" s="272">
        <v>800</v>
      </c>
      <c r="AL51" s="272">
        <v>1000</v>
      </c>
      <c r="AM51" s="272">
        <v>1200</v>
      </c>
      <c r="AN51" s="272">
        <v>1500</v>
      </c>
      <c r="AO51" s="272">
        <v>1800</v>
      </c>
      <c r="AP51" s="272">
        <v>2100</v>
      </c>
      <c r="AQ51" s="272">
        <v>2500</v>
      </c>
      <c r="AR51" s="272">
        <v>3000</v>
      </c>
    </row>
    <row r="52" spans="1:44" s="17" customFormat="1">
      <c r="A52" s="272">
        <v>51</v>
      </c>
      <c r="B52" s="272">
        <v>50</v>
      </c>
      <c r="C52" s="272" t="s">
        <v>708</v>
      </c>
      <c r="D52" s="272" t="s">
        <v>2157</v>
      </c>
      <c r="E52" s="272" t="s">
        <v>2158</v>
      </c>
      <c r="F52" s="272">
        <v>4</v>
      </c>
      <c r="G52" s="272" t="s">
        <v>2159</v>
      </c>
      <c r="H52" s="272" t="s">
        <v>2160</v>
      </c>
      <c r="I52" s="272" t="s">
        <v>2155</v>
      </c>
      <c r="J52" s="272" t="s">
        <v>1903</v>
      </c>
      <c r="K52" s="272">
        <v>7</v>
      </c>
      <c r="L52" s="272">
        <v>20</v>
      </c>
      <c r="M52" s="272" t="s">
        <v>2161</v>
      </c>
      <c r="N52" s="272">
        <v>4</v>
      </c>
      <c r="O52" s="272">
        <v>100</v>
      </c>
      <c r="P52" s="272">
        <v>250</v>
      </c>
      <c r="Q52" s="272">
        <v>500</v>
      </c>
      <c r="R52" s="272">
        <v>800</v>
      </c>
      <c r="S52" s="272">
        <v>1200</v>
      </c>
      <c r="T52" s="272">
        <v>1700</v>
      </c>
      <c r="U52" s="272">
        <v>2500</v>
      </c>
      <c r="V52" s="272">
        <v>3500</v>
      </c>
      <c r="W52" s="272">
        <v>5000</v>
      </c>
      <c r="X52" s="272">
        <v>7000</v>
      </c>
      <c r="Y52" s="272">
        <v>10000</v>
      </c>
      <c r="Z52" s="272">
        <v>14000</v>
      </c>
      <c r="AA52" s="272">
        <v>20000</v>
      </c>
      <c r="AB52" s="272">
        <v>30000</v>
      </c>
      <c r="AC52" s="272">
        <v>50000</v>
      </c>
      <c r="AD52" s="272">
        <v>20</v>
      </c>
      <c r="AE52" s="272">
        <v>50</v>
      </c>
      <c r="AF52" s="272">
        <v>100</v>
      </c>
      <c r="AG52" s="272">
        <v>200</v>
      </c>
      <c r="AH52" s="272">
        <v>350</v>
      </c>
      <c r="AI52" s="272">
        <v>500</v>
      </c>
      <c r="AJ52" s="272">
        <v>650</v>
      </c>
      <c r="AK52" s="272">
        <v>800</v>
      </c>
      <c r="AL52" s="272">
        <v>1000</v>
      </c>
      <c r="AM52" s="272">
        <v>1200</v>
      </c>
      <c r="AN52" s="272">
        <v>1500</v>
      </c>
      <c r="AO52" s="272">
        <v>1800</v>
      </c>
      <c r="AP52" s="272">
        <v>2100</v>
      </c>
      <c r="AQ52" s="272">
        <v>2500</v>
      </c>
      <c r="AR52" s="272">
        <v>3000</v>
      </c>
    </row>
    <row r="53" spans="1:44" s="17" customFormat="1">
      <c r="A53" s="272">
        <v>52</v>
      </c>
      <c r="B53" s="272">
        <v>51</v>
      </c>
      <c r="C53" s="272" t="s">
        <v>713</v>
      </c>
      <c r="D53" s="272" t="s">
        <v>2162</v>
      </c>
      <c r="E53" s="272" t="s">
        <v>2163</v>
      </c>
      <c r="F53" s="272">
        <v>4</v>
      </c>
      <c r="G53" s="272" t="s">
        <v>2164</v>
      </c>
      <c r="H53" s="272" t="s">
        <v>2165</v>
      </c>
      <c r="I53" s="272" t="s">
        <v>2145</v>
      </c>
      <c r="J53" s="272" t="s">
        <v>1903</v>
      </c>
      <c r="K53" s="272">
        <v>7</v>
      </c>
      <c r="L53" s="272">
        <v>20</v>
      </c>
      <c r="M53" s="272" t="s">
        <v>2166</v>
      </c>
      <c r="N53" s="272">
        <v>4</v>
      </c>
      <c r="O53" s="272">
        <v>1</v>
      </c>
      <c r="P53" s="272">
        <v>1</v>
      </c>
      <c r="Q53" s="272">
        <v>2</v>
      </c>
      <c r="R53" s="272">
        <v>2</v>
      </c>
      <c r="S53" s="272">
        <v>3</v>
      </c>
      <c r="T53" s="272">
        <v>3</v>
      </c>
      <c r="U53" s="272">
        <v>4</v>
      </c>
      <c r="V53" s="272">
        <v>5</v>
      </c>
      <c r="W53" s="272">
        <v>6</v>
      </c>
      <c r="X53" s="272">
        <v>7</v>
      </c>
      <c r="Y53" s="272">
        <v>8</v>
      </c>
      <c r="Z53" s="272">
        <v>9</v>
      </c>
      <c r="AA53" s="272">
        <v>11</v>
      </c>
      <c r="AB53" s="272">
        <v>13</v>
      </c>
      <c r="AC53" s="272">
        <v>15</v>
      </c>
      <c r="AD53" s="272">
        <v>20</v>
      </c>
      <c r="AE53" s="272">
        <v>50</v>
      </c>
      <c r="AF53" s="272">
        <v>100</v>
      </c>
      <c r="AG53" s="272">
        <v>200</v>
      </c>
      <c r="AH53" s="272">
        <v>350</v>
      </c>
      <c r="AI53" s="272">
        <v>500</v>
      </c>
      <c r="AJ53" s="272">
        <v>650</v>
      </c>
      <c r="AK53" s="272">
        <v>800</v>
      </c>
      <c r="AL53" s="272">
        <v>1000</v>
      </c>
      <c r="AM53" s="272">
        <v>1200</v>
      </c>
      <c r="AN53" s="272">
        <v>1500</v>
      </c>
      <c r="AO53" s="272">
        <v>1800</v>
      </c>
      <c r="AP53" s="272">
        <v>2100</v>
      </c>
      <c r="AQ53" s="272">
        <v>2500</v>
      </c>
      <c r="AR53" s="272">
        <v>3000</v>
      </c>
    </row>
    <row r="54" spans="1:44" s="17" customFormat="1">
      <c r="A54" s="272">
        <v>53</v>
      </c>
      <c r="B54" s="272">
        <v>52</v>
      </c>
      <c r="C54" s="272" t="s">
        <v>717</v>
      </c>
      <c r="D54" s="272" t="s">
        <v>2167</v>
      </c>
      <c r="E54" s="272" t="s">
        <v>2168</v>
      </c>
      <c r="F54" s="272">
        <v>4</v>
      </c>
      <c r="G54" s="272" t="s">
        <v>2169</v>
      </c>
      <c r="H54" s="272" t="s">
        <v>2170</v>
      </c>
      <c r="I54" s="272" t="s">
        <v>2139</v>
      </c>
      <c r="J54" s="272" t="s">
        <v>1897</v>
      </c>
      <c r="K54" s="272">
        <v>6</v>
      </c>
      <c r="L54" s="272">
        <v>19</v>
      </c>
      <c r="M54" s="272" t="s">
        <v>2171</v>
      </c>
      <c r="N54" s="272">
        <v>5</v>
      </c>
      <c r="O54" s="272">
        <v>5</v>
      </c>
      <c r="P54" s="272">
        <v>10</v>
      </c>
      <c r="Q54" s="272">
        <v>15</v>
      </c>
      <c r="R54" s="272">
        <v>20</v>
      </c>
      <c r="S54" s="272">
        <v>25</v>
      </c>
      <c r="T54" s="272">
        <v>30</v>
      </c>
      <c r="U54" s="272">
        <v>35</v>
      </c>
      <c r="V54" s="272">
        <v>40</v>
      </c>
      <c r="W54" s="272">
        <v>45</v>
      </c>
      <c r="X54" s="272">
        <v>50</v>
      </c>
      <c r="Y54" s="272">
        <v>55</v>
      </c>
      <c r="Z54" s="272">
        <v>60</v>
      </c>
      <c r="AA54" s="272">
        <v>65</v>
      </c>
      <c r="AB54" s="272">
        <v>70</v>
      </c>
      <c r="AC54" s="272">
        <v>75</v>
      </c>
      <c r="AD54" s="272">
        <v>20</v>
      </c>
      <c r="AE54" s="272">
        <v>50</v>
      </c>
      <c r="AF54" s="272">
        <v>100</v>
      </c>
      <c r="AG54" s="272">
        <v>200</v>
      </c>
      <c r="AH54" s="272">
        <v>350</v>
      </c>
      <c r="AI54" s="272">
        <v>500</v>
      </c>
      <c r="AJ54" s="272">
        <v>650</v>
      </c>
      <c r="AK54" s="272">
        <v>800</v>
      </c>
      <c r="AL54" s="272">
        <v>1000</v>
      </c>
      <c r="AM54" s="272">
        <v>1200</v>
      </c>
      <c r="AN54" s="272">
        <v>1500</v>
      </c>
      <c r="AO54" s="272">
        <v>1800</v>
      </c>
      <c r="AP54" s="272">
        <v>2100</v>
      </c>
      <c r="AQ54" s="272">
        <v>2500</v>
      </c>
      <c r="AR54" s="272">
        <v>3000</v>
      </c>
    </row>
    <row r="55" spans="1:44" s="17" customFormat="1">
      <c r="A55" s="272">
        <v>54</v>
      </c>
      <c r="B55" s="272">
        <v>53</v>
      </c>
      <c r="C55" s="272" t="s">
        <v>721</v>
      </c>
      <c r="D55" s="272" t="s">
        <v>2172</v>
      </c>
      <c r="E55" s="272" t="s">
        <v>2173</v>
      </c>
      <c r="F55" s="272">
        <v>4</v>
      </c>
      <c r="G55" s="272" t="s">
        <v>2174</v>
      </c>
      <c r="H55" s="272" t="s">
        <v>2175</v>
      </c>
      <c r="I55" s="272" t="s">
        <v>2155</v>
      </c>
      <c r="J55" s="272" t="s">
        <v>1903</v>
      </c>
      <c r="K55" s="272">
        <v>7</v>
      </c>
      <c r="L55" s="272">
        <v>20</v>
      </c>
      <c r="M55" s="272" t="s">
        <v>2176</v>
      </c>
      <c r="N55" s="272">
        <v>5</v>
      </c>
      <c r="O55" s="272">
        <v>100</v>
      </c>
      <c r="P55" s="272">
        <v>250</v>
      </c>
      <c r="Q55" s="272">
        <v>500</v>
      </c>
      <c r="R55" s="272">
        <v>800</v>
      </c>
      <c r="S55" s="272">
        <v>1200</v>
      </c>
      <c r="T55" s="272">
        <v>1700</v>
      </c>
      <c r="U55" s="272">
        <v>2500</v>
      </c>
      <c r="V55" s="272">
        <v>3500</v>
      </c>
      <c r="W55" s="272">
        <v>5000</v>
      </c>
      <c r="X55" s="272">
        <v>7000</v>
      </c>
      <c r="Y55" s="272">
        <v>10000</v>
      </c>
      <c r="Z55" s="272">
        <v>14000</v>
      </c>
      <c r="AA55" s="272">
        <v>20000</v>
      </c>
      <c r="AB55" s="272">
        <v>30000</v>
      </c>
      <c r="AC55" s="272">
        <v>50000</v>
      </c>
      <c r="AD55" s="272">
        <v>20</v>
      </c>
      <c r="AE55" s="272">
        <v>50</v>
      </c>
      <c r="AF55" s="272">
        <v>100</v>
      </c>
      <c r="AG55" s="272">
        <v>200</v>
      </c>
      <c r="AH55" s="272">
        <v>350</v>
      </c>
      <c r="AI55" s="272">
        <v>500</v>
      </c>
      <c r="AJ55" s="272">
        <v>650</v>
      </c>
      <c r="AK55" s="272">
        <v>800</v>
      </c>
      <c r="AL55" s="272">
        <v>1000</v>
      </c>
      <c r="AM55" s="272">
        <v>1200</v>
      </c>
      <c r="AN55" s="272">
        <v>1500</v>
      </c>
      <c r="AO55" s="272">
        <v>1800</v>
      </c>
      <c r="AP55" s="272">
        <v>2100</v>
      </c>
      <c r="AQ55" s="272">
        <v>2500</v>
      </c>
      <c r="AR55" s="272">
        <v>3000</v>
      </c>
    </row>
    <row r="56" spans="1:44" s="17" customFormat="1">
      <c r="A56" s="272">
        <v>55</v>
      </c>
      <c r="B56" s="272">
        <v>54</v>
      </c>
      <c r="C56" s="272" t="s">
        <v>726</v>
      </c>
      <c r="D56" s="272" t="s">
        <v>2177</v>
      </c>
      <c r="E56" s="272" t="s">
        <v>2178</v>
      </c>
      <c r="F56" s="272">
        <v>4</v>
      </c>
      <c r="G56" s="272" t="s">
        <v>2179</v>
      </c>
      <c r="H56" s="272" t="s">
        <v>2180</v>
      </c>
      <c r="I56" s="272" t="s">
        <v>2155</v>
      </c>
      <c r="J56" s="272" t="s">
        <v>1897</v>
      </c>
      <c r="K56" s="272">
        <v>6</v>
      </c>
      <c r="L56" s="272">
        <v>19</v>
      </c>
      <c r="M56" s="272" t="s">
        <v>2181</v>
      </c>
      <c r="N56" s="272">
        <v>5</v>
      </c>
      <c r="O56" s="272">
        <v>100</v>
      </c>
      <c r="P56" s="272">
        <v>250</v>
      </c>
      <c r="Q56" s="272">
        <v>500</v>
      </c>
      <c r="R56" s="272">
        <v>800</v>
      </c>
      <c r="S56" s="272">
        <v>1200</v>
      </c>
      <c r="T56" s="272">
        <v>1700</v>
      </c>
      <c r="U56" s="272">
        <v>2500</v>
      </c>
      <c r="V56" s="272">
        <v>3500</v>
      </c>
      <c r="W56" s="272">
        <v>5000</v>
      </c>
      <c r="X56" s="272">
        <v>7000</v>
      </c>
      <c r="Y56" s="272">
        <v>10000</v>
      </c>
      <c r="Z56" s="272">
        <v>14000</v>
      </c>
      <c r="AA56" s="272">
        <v>20000</v>
      </c>
      <c r="AB56" s="272">
        <v>30000</v>
      </c>
      <c r="AC56" s="272">
        <v>50000</v>
      </c>
      <c r="AD56" s="272">
        <v>20</v>
      </c>
      <c r="AE56" s="272">
        <v>50</v>
      </c>
      <c r="AF56" s="272">
        <v>100</v>
      </c>
      <c r="AG56" s="272">
        <v>200</v>
      </c>
      <c r="AH56" s="272">
        <v>350</v>
      </c>
      <c r="AI56" s="272">
        <v>500</v>
      </c>
      <c r="AJ56" s="272">
        <v>650</v>
      </c>
      <c r="AK56" s="272">
        <v>800</v>
      </c>
      <c r="AL56" s="272">
        <v>1000</v>
      </c>
      <c r="AM56" s="272">
        <v>1200</v>
      </c>
      <c r="AN56" s="272">
        <v>1500</v>
      </c>
      <c r="AO56" s="272">
        <v>1800</v>
      </c>
      <c r="AP56" s="272">
        <v>2100</v>
      </c>
      <c r="AQ56" s="272">
        <v>2500</v>
      </c>
      <c r="AR56" s="272">
        <v>3000</v>
      </c>
    </row>
    <row r="57" spans="1:44" s="17" customFormat="1">
      <c r="A57" s="272">
        <v>56</v>
      </c>
      <c r="B57" s="272">
        <v>55</v>
      </c>
      <c r="C57" s="272" t="s">
        <v>730</v>
      </c>
      <c r="D57" s="272" t="s">
        <v>2182</v>
      </c>
      <c r="E57" s="272" t="s">
        <v>2183</v>
      </c>
      <c r="F57" s="272">
        <v>4</v>
      </c>
      <c r="G57" s="272" t="s">
        <v>2184</v>
      </c>
      <c r="H57" s="272" t="s">
        <v>2185</v>
      </c>
      <c r="I57" s="272" t="s">
        <v>2145</v>
      </c>
      <c r="J57" s="272" t="s">
        <v>1903</v>
      </c>
      <c r="K57" s="272">
        <v>7</v>
      </c>
      <c r="L57" s="272">
        <v>14</v>
      </c>
      <c r="M57" s="272" t="s">
        <v>2186</v>
      </c>
      <c r="N57" s="272">
        <v>5</v>
      </c>
      <c r="O57" s="272">
        <v>1</v>
      </c>
      <c r="P57" s="272">
        <v>1</v>
      </c>
      <c r="Q57" s="272">
        <v>2</v>
      </c>
      <c r="R57" s="272">
        <v>2</v>
      </c>
      <c r="S57" s="272">
        <v>3</v>
      </c>
      <c r="T57" s="272">
        <v>3</v>
      </c>
      <c r="U57" s="272">
        <v>4</v>
      </c>
      <c r="V57" s="272">
        <v>5</v>
      </c>
      <c r="W57" s="272">
        <v>6</v>
      </c>
      <c r="X57" s="272">
        <v>7</v>
      </c>
      <c r="Y57" s="272">
        <v>8</v>
      </c>
      <c r="Z57" s="272">
        <v>9</v>
      </c>
      <c r="AA57" s="272">
        <v>11</v>
      </c>
      <c r="AB57" s="272">
        <v>13</v>
      </c>
      <c r="AC57" s="272">
        <v>15</v>
      </c>
      <c r="AD57" s="272">
        <v>20</v>
      </c>
      <c r="AE57" s="272">
        <v>50</v>
      </c>
      <c r="AF57" s="272">
        <v>100</v>
      </c>
      <c r="AG57" s="272">
        <v>200</v>
      </c>
      <c r="AH57" s="272">
        <v>350</v>
      </c>
      <c r="AI57" s="272">
        <v>500</v>
      </c>
      <c r="AJ57" s="272">
        <v>650</v>
      </c>
      <c r="AK57" s="272">
        <v>800</v>
      </c>
      <c r="AL57" s="272">
        <v>1000</v>
      </c>
      <c r="AM57" s="272">
        <v>1200</v>
      </c>
      <c r="AN57" s="272">
        <v>1500</v>
      </c>
      <c r="AO57" s="272">
        <v>1800</v>
      </c>
      <c r="AP57" s="272">
        <v>2100</v>
      </c>
      <c r="AQ57" s="272">
        <v>2500</v>
      </c>
      <c r="AR57" s="272">
        <v>3000</v>
      </c>
    </row>
    <row r="58" spans="1:44" s="17" customFormat="1">
      <c r="A58" s="272">
        <v>57</v>
      </c>
      <c r="B58" s="272">
        <v>56</v>
      </c>
      <c r="C58" s="272" t="s">
        <v>739</v>
      </c>
      <c r="D58" s="272" t="s">
        <v>2187</v>
      </c>
      <c r="E58" s="272" t="s">
        <v>2188</v>
      </c>
      <c r="F58" s="272">
        <v>4</v>
      </c>
      <c r="G58" s="272" t="s">
        <v>2189</v>
      </c>
      <c r="H58" s="272" t="s">
        <v>2190</v>
      </c>
      <c r="I58" s="272" t="s">
        <v>2139</v>
      </c>
      <c r="J58" s="272" t="s">
        <v>1897</v>
      </c>
      <c r="K58" s="272">
        <v>6</v>
      </c>
      <c r="L58" s="272">
        <v>3</v>
      </c>
      <c r="M58" s="272" t="s">
        <v>2191</v>
      </c>
      <c r="N58" s="272">
        <v>5</v>
      </c>
      <c r="O58" s="272">
        <v>5</v>
      </c>
      <c r="P58" s="272">
        <v>10</v>
      </c>
      <c r="Q58" s="272">
        <v>15</v>
      </c>
      <c r="R58" s="272">
        <v>20</v>
      </c>
      <c r="S58" s="272">
        <v>25</v>
      </c>
      <c r="T58" s="272">
        <v>30</v>
      </c>
      <c r="U58" s="272">
        <v>35</v>
      </c>
      <c r="V58" s="272">
        <v>40</v>
      </c>
      <c r="W58" s="272">
        <v>45</v>
      </c>
      <c r="X58" s="272">
        <v>50</v>
      </c>
      <c r="Y58" s="272">
        <v>55</v>
      </c>
      <c r="Z58" s="272">
        <v>60</v>
      </c>
      <c r="AA58" s="272">
        <v>65</v>
      </c>
      <c r="AB58" s="272">
        <v>70</v>
      </c>
      <c r="AC58" s="272">
        <v>75</v>
      </c>
      <c r="AD58" s="272">
        <v>20</v>
      </c>
      <c r="AE58" s="272">
        <v>50</v>
      </c>
      <c r="AF58" s="272">
        <v>100</v>
      </c>
      <c r="AG58" s="272">
        <v>200</v>
      </c>
      <c r="AH58" s="272">
        <v>350</v>
      </c>
      <c r="AI58" s="272">
        <v>500</v>
      </c>
      <c r="AJ58" s="272">
        <v>650</v>
      </c>
      <c r="AK58" s="272">
        <v>800</v>
      </c>
      <c r="AL58" s="272">
        <v>1000</v>
      </c>
      <c r="AM58" s="272">
        <v>1200</v>
      </c>
      <c r="AN58" s="272">
        <v>1500</v>
      </c>
      <c r="AO58" s="272">
        <v>1800</v>
      </c>
      <c r="AP58" s="272">
        <v>2100</v>
      </c>
      <c r="AQ58" s="272">
        <v>2500</v>
      </c>
      <c r="AR58" s="272">
        <v>3000</v>
      </c>
    </row>
    <row r="59" spans="1:44" s="17" customFormat="1">
      <c r="A59" s="272">
        <v>58</v>
      </c>
      <c r="B59" s="272">
        <v>57</v>
      </c>
      <c r="C59" s="272" t="s">
        <v>742</v>
      </c>
      <c r="D59" s="272" t="s">
        <v>2192</v>
      </c>
      <c r="E59" s="272" t="s">
        <v>2193</v>
      </c>
      <c r="F59" s="272">
        <v>4</v>
      </c>
      <c r="G59" s="272" t="s">
        <v>2194</v>
      </c>
      <c r="H59" s="272" t="s">
        <v>2195</v>
      </c>
      <c r="I59" s="272" t="s">
        <v>2139</v>
      </c>
      <c r="J59" s="272" t="s">
        <v>1897</v>
      </c>
      <c r="K59" s="272">
        <v>6</v>
      </c>
      <c r="L59" s="272">
        <v>3</v>
      </c>
      <c r="M59" s="272" t="s">
        <v>2196</v>
      </c>
      <c r="N59" s="272">
        <v>5</v>
      </c>
      <c r="O59" s="272">
        <v>5</v>
      </c>
      <c r="P59" s="272">
        <v>10</v>
      </c>
      <c r="Q59" s="272">
        <v>15</v>
      </c>
      <c r="R59" s="272">
        <v>20</v>
      </c>
      <c r="S59" s="272">
        <v>25</v>
      </c>
      <c r="T59" s="272">
        <v>30</v>
      </c>
      <c r="U59" s="272">
        <v>35</v>
      </c>
      <c r="V59" s="272">
        <v>40</v>
      </c>
      <c r="W59" s="272">
        <v>45</v>
      </c>
      <c r="X59" s="272">
        <v>50</v>
      </c>
      <c r="Y59" s="272">
        <v>55</v>
      </c>
      <c r="Z59" s="272">
        <v>60</v>
      </c>
      <c r="AA59" s="272">
        <v>65</v>
      </c>
      <c r="AB59" s="272">
        <v>70</v>
      </c>
      <c r="AC59" s="272">
        <v>75</v>
      </c>
      <c r="AD59" s="272">
        <v>20</v>
      </c>
      <c r="AE59" s="272">
        <v>50</v>
      </c>
      <c r="AF59" s="272">
        <v>100</v>
      </c>
      <c r="AG59" s="272">
        <v>200</v>
      </c>
      <c r="AH59" s="272">
        <v>350</v>
      </c>
      <c r="AI59" s="272">
        <v>500</v>
      </c>
      <c r="AJ59" s="272">
        <v>650</v>
      </c>
      <c r="AK59" s="272">
        <v>800</v>
      </c>
      <c r="AL59" s="272">
        <v>1000</v>
      </c>
      <c r="AM59" s="272">
        <v>1200</v>
      </c>
      <c r="AN59" s="272">
        <v>1500</v>
      </c>
      <c r="AO59" s="272">
        <v>1800</v>
      </c>
      <c r="AP59" s="272">
        <v>2100</v>
      </c>
      <c r="AQ59" s="272">
        <v>2500</v>
      </c>
      <c r="AR59" s="272">
        <v>3000</v>
      </c>
    </row>
    <row r="61" spans="1:44">
      <c r="C61" s="247"/>
    </row>
    <row r="62" spans="1:44">
      <c r="C62" s="24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167" activePane="bottomLeft" state="frozen"/>
      <selection pane="bottomLeft" activeCell="C197" sqref="C197"/>
    </sheetView>
  </sheetViews>
  <sheetFormatPr defaultRowHeight="16.5"/>
  <cols>
    <col min="1" max="1" width="18" style="150" bestFit="1" customWidth="1"/>
    <col min="2" max="2" width="11.625" style="142" bestFit="1" customWidth="1"/>
    <col min="3" max="3" width="30.625" style="151" bestFit="1" customWidth="1"/>
    <col min="4" max="4" width="38.125" style="142" bestFit="1" customWidth="1"/>
    <col min="5" max="5" width="12.375" style="150" bestFit="1" customWidth="1"/>
    <col min="6" max="6" width="11.875" style="150" bestFit="1" customWidth="1"/>
    <col min="7" max="7" width="5.5" style="150" bestFit="1" customWidth="1"/>
    <col min="8" max="8" width="5.5" style="150" customWidth="1"/>
    <col min="9" max="9" width="8.875" style="142" bestFit="1" customWidth="1"/>
    <col min="10" max="10" width="37.625" style="142" bestFit="1" customWidth="1"/>
    <col min="11" max="11" width="33.875" style="142" bestFit="1" customWidth="1"/>
    <col min="12" max="12" width="9" style="142"/>
    <col min="13" max="13" width="34" style="142" bestFit="1" customWidth="1"/>
    <col min="14" max="14" width="5.875" style="142" bestFit="1" customWidth="1"/>
    <col min="15" max="15" width="6.875" style="142" bestFit="1" customWidth="1"/>
    <col min="16" max="16" width="3.875" style="142" bestFit="1" customWidth="1"/>
    <col min="17" max="16384" width="9" style="142"/>
  </cols>
  <sheetData>
    <row r="1" spans="1:16" s="134" customFormat="1">
      <c r="A1" s="133" t="s">
        <v>459</v>
      </c>
      <c r="B1" s="134" t="s">
        <v>286</v>
      </c>
      <c r="C1" s="135" t="s">
        <v>290</v>
      </c>
      <c r="D1" s="134" t="s">
        <v>287</v>
      </c>
      <c r="E1" s="133" t="s">
        <v>288</v>
      </c>
      <c r="F1" s="133" t="s">
        <v>425</v>
      </c>
      <c r="G1" s="133" t="s">
        <v>456</v>
      </c>
      <c r="H1" s="154" t="e">
        <f t="shared" ref="H1:H64" si="0">G1/G$106</f>
        <v>#VALUE!</v>
      </c>
    </row>
    <row r="2" spans="1:16" ht="66">
      <c r="A2" s="136"/>
      <c r="B2" s="137" t="s">
        <v>285</v>
      </c>
      <c r="C2" s="138" t="s">
        <v>289</v>
      </c>
      <c r="D2" s="139" t="s">
        <v>426</v>
      </c>
      <c r="E2" s="136" t="s">
        <v>284</v>
      </c>
      <c r="F2" s="140">
        <v>32500</v>
      </c>
      <c r="G2" s="141">
        <v>100</v>
      </c>
      <c r="H2" s="154">
        <f t="shared" si="0"/>
        <v>47.199999999999996</v>
      </c>
      <c r="K2" s="143" t="s">
        <v>322</v>
      </c>
    </row>
    <row r="3" spans="1:16" ht="66" customHeight="1">
      <c r="A3" s="136" t="s">
        <v>474</v>
      </c>
      <c r="B3" s="137" t="s">
        <v>285</v>
      </c>
      <c r="C3" s="138" t="s">
        <v>291</v>
      </c>
      <c r="D3" s="137" t="s">
        <v>292</v>
      </c>
      <c r="E3" s="137">
        <v>7700</v>
      </c>
      <c r="F3" s="140"/>
      <c r="G3" s="141">
        <v>100</v>
      </c>
      <c r="H3" s="154">
        <f t="shared" si="0"/>
        <v>47.199999999999996</v>
      </c>
      <c r="K3" s="144" t="s">
        <v>418</v>
      </c>
    </row>
    <row r="4" spans="1:16" s="146" customFormat="1" ht="16.5" customHeight="1">
      <c r="A4" s="145"/>
      <c r="C4" s="147"/>
      <c r="E4" s="148"/>
      <c r="F4" s="148"/>
      <c r="H4" s="154">
        <f t="shared" si="0"/>
        <v>0</v>
      </c>
      <c r="K4" s="149"/>
    </row>
    <row r="5" spans="1:16" ht="67.5">
      <c r="A5" s="150" t="s">
        <v>1552</v>
      </c>
      <c r="B5" s="142" t="s">
        <v>1553</v>
      </c>
      <c r="C5" s="151" t="s">
        <v>1554</v>
      </c>
      <c r="D5" s="144" t="s">
        <v>1555</v>
      </c>
      <c r="E5" s="170">
        <v>1100</v>
      </c>
      <c r="G5" s="154"/>
      <c r="H5" s="154">
        <f t="shared" si="0"/>
        <v>0</v>
      </c>
      <c r="I5" s="142" t="s">
        <v>353</v>
      </c>
      <c r="J5" s="144" t="s">
        <v>416</v>
      </c>
      <c r="K5" s="152" t="s">
        <v>429</v>
      </c>
    </row>
    <row r="6" spans="1:16" ht="66">
      <c r="H6" s="154">
        <f t="shared" si="0"/>
        <v>0</v>
      </c>
      <c r="I6" s="142" t="s">
        <v>354</v>
      </c>
      <c r="J6" s="144" t="s">
        <v>415</v>
      </c>
      <c r="K6" s="144"/>
      <c r="M6" s="144" t="s">
        <v>428</v>
      </c>
      <c r="N6" s="153">
        <v>4400</v>
      </c>
      <c r="O6" s="153">
        <v>37500</v>
      </c>
      <c r="P6" s="154">
        <f>O6/N6</f>
        <v>8.5227272727272734</v>
      </c>
    </row>
    <row r="7" spans="1:16" ht="66">
      <c r="A7" s="139" t="s">
        <v>473</v>
      </c>
      <c r="B7" s="139" t="s">
        <v>285</v>
      </c>
      <c r="C7" s="139" t="s">
        <v>549</v>
      </c>
      <c r="D7" s="139" t="s">
        <v>559</v>
      </c>
      <c r="E7" s="137">
        <v>3300</v>
      </c>
      <c r="F7" s="155">
        <v>46500</v>
      </c>
      <c r="G7" s="154">
        <f>F7/E7</f>
        <v>14.090909090909092</v>
      </c>
      <c r="H7" s="154">
        <f t="shared" si="0"/>
        <v>6.6509090909090913</v>
      </c>
      <c r="I7" s="144" t="s">
        <v>548</v>
      </c>
      <c r="J7" s="142" t="s">
        <v>487</v>
      </c>
      <c r="M7" s="144" t="s">
        <v>427</v>
      </c>
      <c r="N7" s="153">
        <v>5900</v>
      </c>
      <c r="O7" s="153">
        <v>45000</v>
      </c>
      <c r="P7" s="154">
        <f>O7/N7</f>
        <v>7.6271186440677967</v>
      </c>
    </row>
    <row r="8" spans="1:16" ht="66" customHeight="1">
      <c r="E8" s="156"/>
      <c r="H8" s="154">
        <f t="shared" si="0"/>
        <v>0</v>
      </c>
      <c r="I8" s="142" t="s">
        <v>355</v>
      </c>
      <c r="J8" s="142" t="s">
        <v>385</v>
      </c>
    </row>
    <row r="9" spans="1:16" ht="66">
      <c r="A9" s="139" t="s">
        <v>510</v>
      </c>
      <c r="B9" s="139" t="s">
        <v>285</v>
      </c>
      <c r="C9" s="139" t="s">
        <v>488</v>
      </c>
      <c r="D9" s="139" t="s">
        <v>560</v>
      </c>
      <c r="E9" s="139">
        <v>4400</v>
      </c>
      <c r="F9" s="140">
        <v>63000</v>
      </c>
      <c r="G9" s="154">
        <f>F9/E9</f>
        <v>14.318181818181818</v>
      </c>
      <c r="H9" s="154">
        <f t="shared" si="0"/>
        <v>6.7581818181818178</v>
      </c>
      <c r="I9" s="144" t="s">
        <v>356</v>
      </c>
      <c r="J9" s="157" t="s">
        <v>486</v>
      </c>
      <c r="M9" s="158" t="s">
        <v>472</v>
      </c>
      <c r="N9" s="153">
        <v>6900</v>
      </c>
      <c r="O9" s="153">
        <v>57000</v>
      </c>
      <c r="P9" s="154">
        <f>O9/N9</f>
        <v>8.2608695652173907</v>
      </c>
    </row>
    <row r="10" spans="1:16" ht="20.100000000000001" customHeight="1">
      <c r="A10" s="581" t="s">
        <v>511</v>
      </c>
      <c r="B10" s="581" t="s">
        <v>285</v>
      </c>
      <c r="C10" s="581" t="s">
        <v>489</v>
      </c>
      <c r="D10" s="581" t="s">
        <v>561</v>
      </c>
      <c r="E10" s="581">
        <v>5500</v>
      </c>
      <c r="F10" s="582">
        <v>78000</v>
      </c>
      <c r="G10" s="580">
        <f t="shared" ref="G10:G19" si="1">F10/E10</f>
        <v>14.181818181818182</v>
      </c>
      <c r="H10" s="154">
        <f t="shared" si="0"/>
        <v>6.6938181818181812</v>
      </c>
      <c r="I10" s="142" t="s">
        <v>357</v>
      </c>
      <c r="J10" s="159" t="s">
        <v>485</v>
      </c>
    </row>
    <row r="11" spans="1:16" ht="20.100000000000001" customHeight="1">
      <c r="A11" s="581"/>
      <c r="B11" s="581"/>
      <c r="C11" s="581"/>
      <c r="D11" s="581"/>
      <c r="E11" s="581"/>
      <c r="F11" s="582"/>
      <c r="G11" s="580"/>
      <c r="H11" s="154">
        <f t="shared" si="0"/>
        <v>0</v>
      </c>
      <c r="I11" s="142" t="s">
        <v>358</v>
      </c>
      <c r="J11" s="159" t="s">
        <v>383</v>
      </c>
    </row>
    <row r="12" spans="1:16">
      <c r="A12" s="581"/>
      <c r="B12" s="581"/>
      <c r="C12" s="581"/>
      <c r="D12" s="581"/>
      <c r="E12" s="581"/>
      <c r="F12" s="582"/>
      <c r="G12" s="580"/>
      <c r="H12" s="154">
        <f t="shared" si="0"/>
        <v>0</v>
      </c>
      <c r="I12" s="142" t="s">
        <v>359</v>
      </c>
      <c r="J12" s="160" t="s">
        <v>484</v>
      </c>
    </row>
    <row r="13" spans="1:16">
      <c r="A13" s="581"/>
      <c r="B13" s="581"/>
      <c r="C13" s="581"/>
      <c r="D13" s="581"/>
      <c r="E13" s="581"/>
      <c r="F13" s="582"/>
      <c r="G13" s="580"/>
      <c r="H13" s="154">
        <f t="shared" si="0"/>
        <v>0</v>
      </c>
      <c r="I13" s="144" t="s">
        <v>360</v>
      </c>
      <c r="J13" s="159" t="s">
        <v>384</v>
      </c>
    </row>
    <row r="14" spans="1:16" ht="66" customHeight="1">
      <c r="A14" s="139" t="s">
        <v>512</v>
      </c>
      <c r="B14" s="139" t="s">
        <v>285</v>
      </c>
      <c r="C14" s="139" t="s">
        <v>490</v>
      </c>
      <c r="D14" s="139" t="s">
        <v>562</v>
      </c>
      <c r="E14" s="139">
        <v>7700</v>
      </c>
      <c r="F14" s="140">
        <v>108000</v>
      </c>
      <c r="G14" s="154">
        <f t="shared" si="1"/>
        <v>14.025974025974026</v>
      </c>
      <c r="H14" s="154">
        <f t="shared" si="0"/>
        <v>6.6202597402597396</v>
      </c>
      <c r="I14" s="144" t="s">
        <v>361</v>
      </c>
      <c r="J14" s="159" t="s">
        <v>386</v>
      </c>
    </row>
    <row r="15" spans="1:16" ht="66" customHeight="1">
      <c r="A15" s="139" t="s">
        <v>513</v>
      </c>
      <c r="B15" s="139" t="s">
        <v>285</v>
      </c>
      <c r="C15" s="139" t="s">
        <v>491</v>
      </c>
      <c r="D15" s="139" t="s">
        <v>479</v>
      </c>
      <c r="E15" s="139">
        <v>7700</v>
      </c>
      <c r="F15" s="140">
        <v>105000</v>
      </c>
      <c r="G15" s="154">
        <f t="shared" si="1"/>
        <v>13.636363636363637</v>
      </c>
      <c r="H15" s="154">
        <f t="shared" si="0"/>
        <v>6.4363636363636365</v>
      </c>
      <c r="I15" s="144" t="s">
        <v>362</v>
      </c>
      <c r="J15" s="161" t="s">
        <v>467</v>
      </c>
    </row>
    <row r="16" spans="1:16" ht="66" customHeight="1">
      <c r="A16" s="142"/>
      <c r="C16" s="142"/>
      <c r="E16" s="162"/>
      <c r="H16" s="154">
        <f t="shared" si="0"/>
        <v>0</v>
      </c>
      <c r="I16" s="142" t="s">
        <v>363</v>
      </c>
      <c r="J16" s="160" t="s">
        <v>267</v>
      </c>
    </row>
    <row r="17" spans="1:16" ht="66" customHeight="1">
      <c r="A17" s="139" t="s">
        <v>514</v>
      </c>
      <c r="B17" s="139" t="s">
        <v>285</v>
      </c>
      <c r="C17" s="139" t="s">
        <v>563</v>
      </c>
      <c r="D17" s="139" t="s">
        <v>550</v>
      </c>
      <c r="E17" s="139">
        <v>7700</v>
      </c>
      <c r="F17" s="140">
        <v>102500</v>
      </c>
      <c r="G17" s="154">
        <f>F17/E17</f>
        <v>13.311688311688311</v>
      </c>
      <c r="H17" s="154">
        <f t="shared" si="0"/>
        <v>6.2831168831168824</v>
      </c>
      <c r="I17" s="144" t="s">
        <v>364</v>
      </c>
      <c r="J17" s="159" t="s">
        <v>387</v>
      </c>
      <c r="M17" s="158" t="s">
        <v>471</v>
      </c>
      <c r="N17" s="153">
        <v>7900</v>
      </c>
      <c r="O17" s="153">
        <v>67500</v>
      </c>
      <c r="P17" s="154">
        <f>O17/N17</f>
        <v>8.5443037974683538</v>
      </c>
    </row>
    <row r="18" spans="1:16" ht="66" customHeight="1">
      <c r="A18" s="139" t="s">
        <v>515</v>
      </c>
      <c r="B18" s="139" t="s">
        <v>285</v>
      </c>
      <c r="C18" s="139" t="s">
        <v>492</v>
      </c>
      <c r="D18" s="139" t="s">
        <v>551</v>
      </c>
      <c r="E18" s="139">
        <v>7700</v>
      </c>
      <c r="F18" s="140">
        <v>106000</v>
      </c>
      <c r="G18" s="154">
        <f t="shared" si="1"/>
        <v>13.766233766233766</v>
      </c>
      <c r="H18" s="154">
        <f t="shared" si="0"/>
        <v>6.4976623376623373</v>
      </c>
      <c r="I18" s="144" t="s">
        <v>365</v>
      </c>
      <c r="J18" s="159" t="s">
        <v>388</v>
      </c>
    </row>
    <row r="19" spans="1:16" ht="66" customHeight="1">
      <c r="A19" s="139" t="s">
        <v>516</v>
      </c>
      <c r="B19" s="139" t="s">
        <v>285</v>
      </c>
      <c r="C19" s="139" t="s">
        <v>493</v>
      </c>
      <c r="D19" s="139" t="s">
        <v>552</v>
      </c>
      <c r="E19" s="139">
        <v>7700</v>
      </c>
      <c r="F19" s="140">
        <v>102500</v>
      </c>
      <c r="G19" s="154">
        <f t="shared" si="1"/>
        <v>13.311688311688311</v>
      </c>
      <c r="H19" s="154">
        <f t="shared" si="0"/>
        <v>6.2831168831168824</v>
      </c>
      <c r="I19" s="144" t="s">
        <v>366</v>
      </c>
      <c r="J19" s="159" t="s">
        <v>389</v>
      </c>
      <c r="K19" s="143"/>
    </row>
    <row r="20" spans="1:16" ht="66" customHeight="1">
      <c r="A20" s="139" t="s">
        <v>517</v>
      </c>
      <c r="B20" s="139" t="s">
        <v>285</v>
      </c>
      <c r="C20" s="139" t="s">
        <v>494</v>
      </c>
      <c r="D20" s="139" t="s">
        <v>553</v>
      </c>
      <c r="E20" s="139">
        <v>7700</v>
      </c>
      <c r="F20" s="140">
        <v>102500</v>
      </c>
      <c r="G20" s="154">
        <f t="shared" ref="G20:G24" si="2">F20/E20</f>
        <v>13.311688311688311</v>
      </c>
      <c r="H20" s="154">
        <f t="shared" si="0"/>
        <v>6.2831168831168824</v>
      </c>
      <c r="I20" s="144" t="s">
        <v>367</v>
      </c>
      <c r="J20" s="161" t="s">
        <v>468</v>
      </c>
    </row>
    <row r="21" spans="1:16" ht="66" customHeight="1">
      <c r="A21" s="139" t="s">
        <v>518</v>
      </c>
      <c r="B21" s="139" t="s">
        <v>285</v>
      </c>
      <c r="C21" s="139" t="s">
        <v>495</v>
      </c>
      <c r="D21" s="139" t="s">
        <v>469</v>
      </c>
      <c r="E21" s="139">
        <v>7700</v>
      </c>
      <c r="F21" s="140">
        <v>105000</v>
      </c>
      <c r="G21" s="154">
        <f t="shared" si="2"/>
        <v>13.636363636363637</v>
      </c>
      <c r="H21" s="154">
        <f t="shared" si="0"/>
        <v>6.4363636363636365</v>
      </c>
      <c r="I21" s="144" t="s">
        <v>368</v>
      </c>
      <c r="J21" s="159" t="s">
        <v>390</v>
      </c>
    </row>
    <row r="22" spans="1:16" ht="66" customHeight="1">
      <c r="A22" s="139" t="s">
        <v>519</v>
      </c>
      <c r="B22" s="139" t="s">
        <v>285</v>
      </c>
      <c r="C22" s="139" t="s">
        <v>496</v>
      </c>
      <c r="D22" s="139" t="s">
        <v>554</v>
      </c>
      <c r="E22" s="139">
        <v>9900</v>
      </c>
      <c r="F22" s="140">
        <v>132000</v>
      </c>
      <c r="G22" s="154">
        <f t="shared" si="2"/>
        <v>13.333333333333334</v>
      </c>
      <c r="H22" s="154">
        <f t="shared" si="0"/>
        <v>6.293333333333333</v>
      </c>
      <c r="I22" s="144" t="s">
        <v>369</v>
      </c>
      <c r="J22" s="159" t="s">
        <v>391</v>
      </c>
    </row>
    <row r="23" spans="1:16" ht="66" customHeight="1">
      <c r="A23" s="139" t="s">
        <v>520</v>
      </c>
      <c r="B23" s="139" t="s">
        <v>285</v>
      </c>
      <c r="C23" s="139" t="s">
        <v>497</v>
      </c>
      <c r="D23" s="139" t="s">
        <v>555</v>
      </c>
      <c r="E23" s="139">
        <v>9900</v>
      </c>
      <c r="F23" s="140">
        <v>132000</v>
      </c>
      <c r="G23" s="154">
        <f t="shared" si="2"/>
        <v>13.333333333333334</v>
      </c>
      <c r="H23" s="154">
        <f t="shared" si="0"/>
        <v>6.293333333333333</v>
      </c>
      <c r="I23" s="144" t="s">
        <v>370</v>
      </c>
      <c r="J23" s="159" t="s">
        <v>392</v>
      </c>
    </row>
    <row r="24" spans="1:16" ht="66" customHeight="1">
      <c r="A24" s="139" t="s">
        <v>521</v>
      </c>
      <c r="B24" s="139" t="s">
        <v>285</v>
      </c>
      <c r="C24" s="139" t="s">
        <v>498</v>
      </c>
      <c r="D24" s="139" t="s">
        <v>556</v>
      </c>
      <c r="E24" s="139">
        <v>9900</v>
      </c>
      <c r="F24" s="140">
        <v>130000</v>
      </c>
      <c r="G24" s="154">
        <f t="shared" si="2"/>
        <v>13.131313131313131</v>
      </c>
      <c r="H24" s="154">
        <f t="shared" si="0"/>
        <v>6.1979797979797979</v>
      </c>
      <c r="I24" s="144" t="s">
        <v>371</v>
      </c>
      <c r="J24" s="159" t="s">
        <v>470</v>
      </c>
    </row>
    <row r="25" spans="1:16" ht="66" customHeight="1">
      <c r="A25" s="139" t="s">
        <v>522</v>
      </c>
      <c r="B25" s="139" t="s">
        <v>285</v>
      </c>
      <c r="C25" s="139" t="s">
        <v>499</v>
      </c>
      <c r="D25" s="139" t="s">
        <v>557</v>
      </c>
      <c r="E25" s="139">
        <v>14900</v>
      </c>
      <c r="F25" s="140">
        <v>196000</v>
      </c>
      <c r="G25" s="154">
        <f t="shared" ref="G25:G76" si="3">F25/E25</f>
        <v>13.154362416107382</v>
      </c>
      <c r="H25" s="154">
        <f t="shared" si="0"/>
        <v>6.2088590604026841</v>
      </c>
      <c r="I25" s="142" t="s">
        <v>372</v>
      </c>
      <c r="J25" s="159" t="s">
        <v>393</v>
      </c>
    </row>
    <row r="26" spans="1:16" ht="66" customHeight="1">
      <c r="A26" s="139" t="s">
        <v>523</v>
      </c>
      <c r="B26" s="139" t="s">
        <v>285</v>
      </c>
      <c r="C26" s="139" t="s">
        <v>500</v>
      </c>
      <c r="D26" s="139" t="s">
        <v>480</v>
      </c>
      <c r="E26" s="139">
        <v>14900</v>
      </c>
      <c r="F26" s="140">
        <v>200000</v>
      </c>
      <c r="G26" s="154">
        <f t="shared" si="3"/>
        <v>13.422818791946309</v>
      </c>
      <c r="H26" s="154">
        <f t="shared" si="0"/>
        <v>6.3355704697986575</v>
      </c>
      <c r="I26" s="142" t="s">
        <v>373</v>
      </c>
      <c r="J26" s="159" t="s">
        <v>417</v>
      </c>
    </row>
    <row r="27" spans="1:16" ht="66" customHeight="1">
      <c r="A27" s="139" t="s">
        <v>524</v>
      </c>
      <c r="B27" s="139" t="s">
        <v>285</v>
      </c>
      <c r="C27" s="139" t="s">
        <v>501</v>
      </c>
      <c r="D27" s="139" t="s">
        <v>558</v>
      </c>
      <c r="E27" s="139">
        <v>14900</v>
      </c>
      <c r="F27" s="140">
        <v>202000</v>
      </c>
      <c r="G27" s="154">
        <f t="shared" si="3"/>
        <v>13.557046979865772</v>
      </c>
      <c r="H27" s="154">
        <f t="shared" si="0"/>
        <v>6.3989261744966441</v>
      </c>
      <c r="I27" s="142" t="s">
        <v>374</v>
      </c>
      <c r="J27" s="159" t="s">
        <v>394</v>
      </c>
    </row>
    <row r="28" spans="1:16" ht="66" customHeight="1">
      <c r="A28" s="139" t="s">
        <v>525</v>
      </c>
      <c r="B28" s="139" t="s">
        <v>285</v>
      </c>
      <c r="C28" s="139" t="s">
        <v>502</v>
      </c>
      <c r="D28" s="139" t="s">
        <v>481</v>
      </c>
      <c r="E28" s="139">
        <v>14900</v>
      </c>
      <c r="F28" s="140">
        <v>198000</v>
      </c>
      <c r="G28" s="154">
        <f t="shared" si="3"/>
        <v>13.288590604026846</v>
      </c>
      <c r="H28" s="154">
        <f t="shared" si="0"/>
        <v>6.2722147651006708</v>
      </c>
      <c r="I28" s="142" t="s">
        <v>375</v>
      </c>
      <c r="J28" s="159" t="s">
        <v>395</v>
      </c>
    </row>
    <row r="29" spans="1:16" ht="66" customHeight="1">
      <c r="A29" s="139" t="s">
        <v>526</v>
      </c>
      <c r="B29" s="139" t="s">
        <v>285</v>
      </c>
      <c r="C29" s="139" t="s">
        <v>503</v>
      </c>
      <c r="D29" s="139" t="s">
        <v>482</v>
      </c>
      <c r="E29" s="139">
        <v>14900</v>
      </c>
      <c r="F29" s="140">
        <v>197000</v>
      </c>
      <c r="G29" s="154">
        <f t="shared" si="3"/>
        <v>13.221476510067115</v>
      </c>
      <c r="H29" s="154">
        <f t="shared" si="0"/>
        <v>6.2405369127516774</v>
      </c>
      <c r="I29" s="142" t="s">
        <v>376</v>
      </c>
      <c r="J29" s="159" t="s">
        <v>396</v>
      </c>
    </row>
    <row r="30" spans="1:16" ht="66" customHeight="1">
      <c r="A30" s="139" t="s">
        <v>527</v>
      </c>
      <c r="B30" s="139" t="s">
        <v>285</v>
      </c>
      <c r="C30" s="139" t="s">
        <v>504</v>
      </c>
      <c r="D30" s="139" t="s">
        <v>483</v>
      </c>
      <c r="E30" s="139">
        <v>14900</v>
      </c>
      <c r="F30" s="140">
        <v>200500</v>
      </c>
      <c r="G30" s="154">
        <f t="shared" si="3"/>
        <v>13.456375838926174</v>
      </c>
      <c r="H30" s="154">
        <f t="shared" si="0"/>
        <v>6.3514093959731541</v>
      </c>
      <c r="I30" s="142" t="s">
        <v>377</v>
      </c>
      <c r="J30" s="160" t="s">
        <v>397</v>
      </c>
    </row>
    <row r="31" spans="1:16" ht="66" customHeight="1">
      <c r="A31" s="139" t="s">
        <v>528</v>
      </c>
      <c r="B31" s="139" t="s">
        <v>285</v>
      </c>
      <c r="C31" s="139" t="s">
        <v>505</v>
      </c>
      <c r="D31" s="139" t="s">
        <v>480</v>
      </c>
      <c r="E31" s="139">
        <v>14900</v>
      </c>
      <c r="F31" s="140">
        <v>200000</v>
      </c>
      <c r="G31" s="154">
        <f t="shared" si="3"/>
        <v>13.422818791946309</v>
      </c>
      <c r="H31" s="154">
        <f t="shared" si="0"/>
        <v>6.3355704697986575</v>
      </c>
      <c r="I31" s="142" t="s">
        <v>378</v>
      </c>
      <c r="J31" s="161" t="s">
        <v>419</v>
      </c>
    </row>
    <row r="32" spans="1:16" ht="66" customHeight="1">
      <c r="A32" s="139" t="s">
        <v>529</v>
      </c>
      <c r="B32" s="139" t="s">
        <v>285</v>
      </c>
      <c r="C32" s="139" t="s">
        <v>506</v>
      </c>
      <c r="D32" s="139" t="s">
        <v>558</v>
      </c>
      <c r="E32" s="139">
        <v>14900</v>
      </c>
      <c r="F32" s="140">
        <v>202000</v>
      </c>
      <c r="G32" s="154">
        <f t="shared" si="3"/>
        <v>13.557046979865772</v>
      </c>
      <c r="H32" s="154">
        <f t="shared" si="0"/>
        <v>6.3989261744966441</v>
      </c>
      <c r="I32" s="142" t="s">
        <v>379</v>
      </c>
      <c r="J32" s="163" t="s">
        <v>420</v>
      </c>
    </row>
    <row r="33" spans="1:13" ht="66" customHeight="1">
      <c r="A33" s="139" t="s">
        <v>530</v>
      </c>
      <c r="B33" s="139" t="s">
        <v>285</v>
      </c>
      <c r="C33" s="139" t="s">
        <v>507</v>
      </c>
      <c r="D33" s="139" t="s">
        <v>481</v>
      </c>
      <c r="E33" s="139">
        <v>14900</v>
      </c>
      <c r="F33" s="140">
        <v>198000</v>
      </c>
      <c r="G33" s="154">
        <f t="shared" si="3"/>
        <v>13.288590604026846</v>
      </c>
      <c r="H33" s="154">
        <f t="shared" si="0"/>
        <v>6.2722147651006708</v>
      </c>
      <c r="I33" s="142" t="s">
        <v>380</v>
      </c>
      <c r="K33" s="143"/>
    </row>
    <row r="34" spans="1:13" ht="66" customHeight="1">
      <c r="A34" s="139" t="s">
        <v>531</v>
      </c>
      <c r="B34" s="139" t="s">
        <v>285</v>
      </c>
      <c r="C34" s="139" t="s">
        <v>508</v>
      </c>
      <c r="D34" s="139" t="s">
        <v>482</v>
      </c>
      <c r="E34" s="139">
        <v>14900</v>
      </c>
      <c r="F34" s="140">
        <v>197000</v>
      </c>
      <c r="G34" s="154">
        <f t="shared" si="3"/>
        <v>13.221476510067115</v>
      </c>
      <c r="H34" s="154">
        <f t="shared" si="0"/>
        <v>6.2405369127516774</v>
      </c>
      <c r="I34" s="142" t="s">
        <v>381</v>
      </c>
    </row>
    <row r="35" spans="1:13" ht="66" customHeight="1">
      <c r="A35" s="139" t="s">
        <v>532</v>
      </c>
      <c r="B35" s="139" t="s">
        <v>285</v>
      </c>
      <c r="C35" s="139" t="s">
        <v>509</v>
      </c>
      <c r="D35" s="139" t="s">
        <v>483</v>
      </c>
      <c r="E35" s="139">
        <v>14900</v>
      </c>
      <c r="F35" s="140">
        <v>200500</v>
      </c>
      <c r="G35" s="154">
        <f t="shared" si="3"/>
        <v>13.456375838926174</v>
      </c>
      <c r="H35" s="154">
        <f t="shared" si="0"/>
        <v>6.3514093959731541</v>
      </c>
      <c r="I35" s="142" t="s">
        <v>382</v>
      </c>
      <c r="M35" s="164"/>
    </row>
    <row r="36" spans="1:13" ht="66" customHeight="1">
      <c r="A36" s="185" t="s">
        <v>1474</v>
      </c>
      <c r="B36" s="188" t="s">
        <v>285</v>
      </c>
      <c r="C36" s="189" t="s">
        <v>1551</v>
      </c>
      <c r="D36" s="188" t="s">
        <v>1443</v>
      </c>
      <c r="E36" s="190">
        <v>19800</v>
      </c>
      <c r="F36" s="186">
        <v>283000</v>
      </c>
      <c r="G36" s="154">
        <f t="shared" si="3"/>
        <v>14.292929292929292</v>
      </c>
      <c r="H36" s="154">
        <f t="shared" si="0"/>
        <v>6.7462626262626255</v>
      </c>
      <c r="I36" s="142" t="s">
        <v>1441</v>
      </c>
      <c r="J36" s="144" t="s">
        <v>1411</v>
      </c>
      <c r="M36" s="164"/>
    </row>
    <row r="37" spans="1:13" ht="66" customHeight="1">
      <c r="A37" s="185" t="s">
        <v>1475</v>
      </c>
      <c r="B37" s="188" t="s">
        <v>285</v>
      </c>
      <c r="C37" s="189" t="s">
        <v>1384</v>
      </c>
      <c r="D37" s="191" t="s">
        <v>1444</v>
      </c>
      <c r="E37" s="190">
        <v>19800</v>
      </c>
      <c r="F37" s="186">
        <v>282000</v>
      </c>
      <c r="G37" s="154">
        <f t="shared" si="3"/>
        <v>14.242424242424242</v>
      </c>
      <c r="H37" s="154">
        <f t="shared" si="0"/>
        <v>6.7224242424242417</v>
      </c>
      <c r="J37" s="165" t="s">
        <v>1410</v>
      </c>
      <c r="M37" s="164"/>
    </row>
    <row r="38" spans="1:13" ht="66" customHeight="1">
      <c r="A38" s="185" t="s">
        <v>1476</v>
      </c>
      <c r="B38" s="188" t="s">
        <v>285</v>
      </c>
      <c r="C38" s="189" t="s">
        <v>1385</v>
      </c>
      <c r="D38" s="191" t="s">
        <v>1473</v>
      </c>
      <c r="E38" s="190">
        <v>19800</v>
      </c>
      <c r="F38" s="187">
        <v>283000</v>
      </c>
      <c r="G38" s="154">
        <f t="shared" si="3"/>
        <v>14.292929292929292</v>
      </c>
      <c r="H38" s="154">
        <f t="shared" si="0"/>
        <v>6.7462626262626255</v>
      </c>
      <c r="M38" s="166"/>
    </row>
    <row r="39" spans="1:13" ht="66" customHeight="1">
      <c r="A39" s="185" t="s">
        <v>1477</v>
      </c>
      <c r="B39" s="188" t="s">
        <v>285</v>
      </c>
      <c r="C39" s="189" t="s">
        <v>1386</v>
      </c>
      <c r="D39" s="191" t="s">
        <v>1446</v>
      </c>
      <c r="E39" s="190">
        <v>19800</v>
      </c>
      <c r="F39" s="187">
        <v>283000</v>
      </c>
      <c r="G39" s="154">
        <f t="shared" si="3"/>
        <v>14.292929292929292</v>
      </c>
      <c r="H39" s="154">
        <f t="shared" si="0"/>
        <v>6.7462626262626255</v>
      </c>
      <c r="J39" s="144" t="s">
        <v>1438</v>
      </c>
      <c r="M39" s="166"/>
    </row>
    <row r="40" spans="1:13" ht="66" customHeight="1">
      <c r="A40" s="185" t="s">
        <v>1478</v>
      </c>
      <c r="B40" s="188" t="s">
        <v>285</v>
      </c>
      <c r="C40" s="189" t="s">
        <v>1387</v>
      </c>
      <c r="D40" s="191" t="s">
        <v>1447</v>
      </c>
      <c r="E40" s="190">
        <v>19800</v>
      </c>
      <c r="F40" s="187">
        <v>283200</v>
      </c>
      <c r="G40" s="154">
        <f t="shared" si="3"/>
        <v>14.303030303030303</v>
      </c>
      <c r="H40" s="154">
        <f t="shared" si="0"/>
        <v>6.7510303030303023</v>
      </c>
      <c r="J40" s="167" t="s">
        <v>1439</v>
      </c>
      <c r="M40" s="166"/>
    </row>
    <row r="41" spans="1:13" ht="66" customHeight="1">
      <c r="A41" s="185" t="s">
        <v>1479</v>
      </c>
      <c r="B41" s="188" t="s">
        <v>285</v>
      </c>
      <c r="C41" s="189" t="s">
        <v>1388</v>
      </c>
      <c r="D41" s="191" t="s">
        <v>1448</v>
      </c>
      <c r="E41" s="190">
        <v>19800</v>
      </c>
      <c r="F41" s="187">
        <v>278000</v>
      </c>
      <c r="G41" s="154">
        <f t="shared" si="3"/>
        <v>14.04040404040404</v>
      </c>
      <c r="H41" s="154">
        <f t="shared" si="0"/>
        <v>6.6270707070707067</v>
      </c>
      <c r="J41" s="158" t="s">
        <v>1442</v>
      </c>
      <c r="M41" s="166"/>
    </row>
    <row r="42" spans="1:13" ht="66" customHeight="1">
      <c r="A42" s="185" t="s">
        <v>1480</v>
      </c>
      <c r="B42" s="188" t="s">
        <v>285</v>
      </c>
      <c r="C42" s="189" t="s">
        <v>1389</v>
      </c>
      <c r="D42" s="191" t="s">
        <v>1449</v>
      </c>
      <c r="E42" s="190">
        <v>19800</v>
      </c>
      <c r="F42" s="187">
        <v>286000</v>
      </c>
      <c r="G42" s="154">
        <f t="shared" si="3"/>
        <v>14.444444444444445</v>
      </c>
      <c r="H42" s="154">
        <f t="shared" si="0"/>
        <v>6.8177777777777777</v>
      </c>
      <c r="J42" s="167" t="s">
        <v>1440</v>
      </c>
      <c r="M42" s="166"/>
    </row>
    <row r="43" spans="1:13" ht="66" customHeight="1">
      <c r="A43" s="185" t="s">
        <v>1481</v>
      </c>
      <c r="B43" s="188" t="s">
        <v>285</v>
      </c>
      <c r="C43" s="189" t="s">
        <v>1391</v>
      </c>
      <c r="D43" s="191" t="s">
        <v>1445</v>
      </c>
      <c r="E43" s="190">
        <v>19800</v>
      </c>
      <c r="F43" s="187">
        <v>300000</v>
      </c>
      <c r="G43" s="154">
        <f t="shared" si="3"/>
        <v>15.151515151515152</v>
      </c>
      <c r="H43" s="154">
        <f t="shared" si="0"/>
        <v>7.1515151515151514</v>
      </c>
      <c r="M43" s="166"/>
    </row>
    <row r="44" spans="1:13" ht="66" customHeight="1">
      <c r="A44" s="185" t="s">
        <v>1482</v>
      </c>
      <c r="B44" s="188" t="s">
        <v>285</v>
      </c>
      <c r="C44" s="189" t="s">
        <v>1390</v>
      </c>
      <c r="D44" s="191" t="s">
        <v>1453</v>
      </c>
      <c r="E44" s="190">
        <v>19800</v>
      </c>
      <c r="F44" s="187">
        <v>280000</v>
      </c>
      <c r="G44" s="154">
        <f t="shared" si="3"/>
        <v>14.141414141414142</v>
      </c>
      <c r="H44" s="154">
        <f t="shared" si="0"/>
        <v>6.6747474747474742</v>
      </c>
      <c r="M44" s="166"/>
    </row>
    <row r="45" spans="1:13" ht="66" customHeight="1">
      <c r="A45" s="185" t="s">
        <v>1483</v>
      </c>
      <c r="B45" s="188" t="s">
        <v>285</v>
      </c>
      <c r="C45" s="189" t="s">
        <v>1392</v>
      </c>
      <c r="D45" s="191" t="s">
        <v>1450</v>
      </c>
      <c r="E45" s="190">
        <v>19800</v>
      </c>
      <c r="F45" s="187">
        <v>280000</v>
      </c>
      <c r="G45" s="154">
        <f t="shared" si="3"/>
        <v>14.141414141414142</v>
      </c>
      <c r="H45" s="154">
        <f t="shared" si="0"/>
        <v>6.6747474747474742</v>
      </c>
      <c r="M45" s="166"/>
    </row>
    <row r="46" spans="1:13" ht="66" customHeight="1">
      <c r="A46" s="185" t="s">
        <v>1484</v>
      </c>
      <c r="B46" s="188" t="s">
        <v>285</v>
      </c>
      <c r="C46" s="189" t="s">
        <v>1393</v>
      </c>
      <c r="D46" s="191" t="s">
        <v>1451</v>
      </c>
      <c r="E46" s="190">
        <v>19800</v>
      </c>
      <c r="F46" s="187">
        <v>280000</v>
      </c>
      <c r="G46" s="154">
        <f t="shared" si="3"/>
        <v>14.141414141414142</v>
      </c>
      <c r="H46" s="154">
        <f t="shared" si="0"/>
        <v>6.6747474747474742</v>
      </c>
      <c r="M46" s="166"/>
    </row>
    <row r="47" spans="1:13" ht="66" customHeight="1">
      <c r="A47" s="185" t="s">
        <v>1485</v>
      </c>
      <c r="B47" s="188" t="s">
        <v>285</v>
      </c>
      <c r="C47" s="189" t="s">
        <v>1394</v>
      </c>
      <c r="D47" s="191" t="s">
        <v>1452</v>
      </c>
      <c r="E47" s="190">
        <v>19800</v>
      </c>
      <c r="F47" s="187">
        <v>280000</v>
      </c>
      <c r="G47" s="154">
        <f t="shared" si="3"/>
        <v>14.141414141414142</v>
      </c>
      <c r="H47" s="154">
        <f t="shared" si="0"/>
        <v>6.6747474747474742</v>
      </c>
      <c r="J47" s="144" t="s">
        <v>1438</v>
      </c>
      <c r="M47" s="164"/>
    </row>
    <row r="48" spans="1:13" ht="66" customHeight="1">
      <c r="A48" s="185" t="s">
        <v>1486</v>
      </c>
      <c r="B48" s="188" t="s">
        <v>285</v>
      </c>
      <c r="C48" s="189" t="s">
        <v>1395</v>
      </c>
      <c r="D48" s="191" t="s">
        <v>1454</v>
      </c>
      <c r="E48" s="190">
        <v>19800</v>
      </c>
      <c r="F48" s="187">
        <v>288000</v>
      </c>
      <c r="G48" s="154">
        <f t="shared" si="3"/>
        <v>14.545454545454545</v>
      </c>
      <c r="H48" s="154">
        <f t="shared" si="0"/>
        <v>6.8654545454545453</v>
      </c>
      <c r="J48" s="167" t="s">
        <v>1439</v>
      </c>
      <c r="K48" s="144" t="s">
        <v>1790</v>
      </c>
      <c r="M48" s="164"/>
    </row>
    <row r="49" spans="1:13" ht="66" customHeight="1">
      <c r="A49" s="185" t="s">
        <v>1487</v>
      </c>
      <c r="B49" s="188" t="s">
        <v>285</v>
      </c>
      <c r="C49" s="189" t="s">
        <v>1396</v>
      </c>
      <c r="D49" s="191" t="s">
        <v>1455</v>
      </c>
      <c r="E49" s="190">
        <v>19800</v>
      </c>
      <c r="F49" s="187">
        <v>280000</v>
      </c>
      <c r="G49" s="154">
        <f t="shared" si="3"/>
        <v>14.141414141414142</v>
      </c>
      <c r="H49" s="154">
        <f t="shared" si="0"/>
        <v>6.6747474747474742</v>
      </c>
      <c r="J49" s="158" t="s">
        <v>1442</v>
      </c>
      <c r="M49" s="164"/>
    </row>
    <row r="50" spans="1:13" ht="66" customHeight="1">
      <c r="A50" s="185" t="s">
        <v>1488</v>
      </c>
      <c r="B50" s="188" t="s">
        <v>285</v>
      </c>
      <c r="C50" s="189" t="s">
        <v>1397</v>
      </c>
      <c r="D50" s="191" t="s">
        <v>1456</v>
      </c>
      <c r="E50" s="190">
        <v>24900</v>
      </c>
      <c r="F50" s="187">
        <v>353000</v>
      </c>
      <c r="G50" s="154">
        <f t="shared" si="3"/>
        <v>14.176706827309237</v>
      </c>
      <c r="H50" s="154">
        <f t="shared" si="0"/>
        <v>6.6914056224899596</v>
      </c>
      <c r="J50" s="167" t="s">
        <v>1440</v>
      </c>
      <c r="M50" s="168"/>
    </row>
    <row r="51" spans="1:13" ht="66" customHeight="1">
      <c r="A51" s="185" t="s">
        <v>1489</v>
      </c>
      <c r="B51" s="188" t="s">
        <v>285</v>
      </c>
      <c r="C51" s="189" t="s">
        <v>1398</v>
      </c>
      <c r="D51" s="191" t="s">
        <v>1457</v>
      </c>
      <c r="E51" s="190">
        <v>24900</v>
      </c>
      <c r="F51" s="187">
        <v>360200</v>
      </c>
      <c r="G51" s="154">
        <f t="shared" si="3"/>
        <v>14.465863453815262</v>
      </c>
      <c r="H51" s="154">
        <f t="shared" si="0"/>
        <v>6.8278875502008027</v>
      </c>
      <c r="J51" s="142" t="s">
        <v>1458</v>
      </c>
      <c r="M51" s="168"/>
    </row>
    <row r="52" spans="1:13" ht="66" customHeight="1">
      <c r="A52" s="139" t="s">
        <v>1373</v>
      </c>
      <c r="B52" s="139" t="s">
        <v>285</v>
      </c>
      <c r="C52" s="169" t="s">
        <v>1399</v>
      </c>
      <c r="D52" s="144" t="s">
        <v>1791</v>
      </c>
      <c r="E52" s="170">
        <v>24900</v>
      </c>
      <c r="F52" s="150">
        <v>372800</v>
      </c>
      <c r="G52" s="154">
        <f t="shared" si="3"/>
        <v>14.971887550200803</v>
      </c>
      <c r="H52" s="154">
        <f t="shared" si="0"/>
        <v>7.0667309236947782</v>
      </c>
      <c r="M52" s="168"/>
    </row>
    <row r="53" spans="1:13" ht="66" customHeight="1">
      <c r="A53" s="139" t="s">
        <v>1374</v>
      </c>
      <c r="B53" s="139" t="s">
        <v>285</v>
      </c>
      <c r="C53" s="169" t="s">
        <v>1400</v>
      </c>
      <c r="D53" s="144" t="s">
        <v>1792</v>
      </c>
      <c r="E53" s="170">
        <v>24900</v>
      </c>
      <c r="F53" s="150">
        <v>375000</v>
      </c>
      <c r="G53" s="154">
        <f t="shared" si="3"/>
        <v>15.060240963855422</v>
      </c>
      <c r="H53" s="154">
        <f t="shared" si="0"/>
        <v>7.1084337349397586</v>
      </c>
    </row>
    <row r="54" spans="1:13" ht="66" customHeight="1">
      <c r="A54" s="139" t="s">
        <v>1375</v>
      </c>
      <c r="B54" s="139" t="s">
        <v>285</v>
      </c>
      <c r="C54" s="169" t="s">
        <v>1401</v>
      </c>
      <c r="D54" s="144" t="s">
        <v>1824</v>
      </c>
      <c r="E54" s="170">
        <v>24900</v>
      </c>
      <c r="F54" s="150">
        <v>352000</v>
      </c>
      <c r="G54" s="154">
        <f t="shared" si="3"/>
        <v>14.136546184738956</v>
      </c>
      <c r="H54" s="154">
        <f t="shared" si="0"/>
        <v>6.6724497991967864</v>
      </c>
    </row>
    <row r="55" spans="1:13" ht="66" customHeight="1">
      <c r="A55" s="139" t="s">
        <v>1376</v>
      </c>
      <c r="B55" s="139" t="s">
        <v>285</v>
      </c>
      <c r="C55" s="169" t="s">
        <v>1402</v>
      </c>
      <c r="D55" s="144" t="s">
        <v>1829</v>
      </c>
      <c r="E55" s="170">
        <v>24900</v>
      </c>
      <c r="F55" s="150">
        <v>360000</v>
      </c>
      <c r="G55" s="154">
        <f t="shared" si="3"/>
        <v>14.457831325301205</v>
      </c>
      <c r="H55" s="154">
        <f t="shared" si="0"/>
        <v>6.8240963855421688</v>
      </c>
    </row>
    <row r="56" spans="1:13" ht="66" customHeight="1">
      <c r="A56" s="139" t="s">
        <v>1377</v>
      </c>
      <c r="B56" s="139" t="s">
        <v>285</v>
      </c>
      <c r="C56" s="169" t="s">
        <v>1403</v>
      </c>
      <c r="D56" s="144" t="s">
        <v>1825</v>
      </c>
      <c r="E56" s="170">
        <v>24900</v>
      </c>
      <c r="F56" s="150">
        <v>360000</v>
      </c>
      <c r="G56" s="154">
        <f t="shared" si="3"/>
        <v>14.457831325301205</v>
      </c>
      <c r="H56" s="154">
        <f t="shared" si="0"/>
        <v>6.8240963855421688</v>
      </c>
    </row>
    <row r="57" spans="1:13" ht="66" customHeight="1">
      <c r="A57" s="139" t="s">
        <v>1378</v>
      </c>
      <c r="B57" s="139" t="s">
        <v>285</v>
      </c>
      <c r="C57" s="169" t="s">
        <v>1404</v>
      </c>
      <c r="D57" s="144" t="s">
        <v>1826</v>
      </c>
      <c r="E57" s="170">
        <v>24900</v>
      </c>
      <c r="F57" s="150">
        <v>372000</v>
      </c>
      <c r="G57" s="154">
        <f t="shared" si="3"/>
        <v>14.939759036144578</v>
      </c>
      <c r="H57" s="154">
        <f t="shared" si="0"/>
        <v>7.0515662650602398</v>
      </c>
    </row>
    <row r="58" spans="1:13" ht="66" customHeight="1">
      <c r="A58" s="139" t="s">
        <v>1379</v>
      </c>
      <c r="B58" s="139" t="s">
        <v>285</v>
      </c>
      <c r="C58" s="169" t="s">
        <v>1405</v>
      </c>
      <c r="D58" s="144" t="s">
        <v>1827</v>
      </c>
      <c r="E58" s="170">
        <v>24900</v>
      </c>
      <c r="F58" s="150">
        <v>359200</v>
      </c>
      <c r="G58" s="154">
        <f t="shared" si="3"/>
        <v>14.42570281124498</v>
      </c>
      <c r="H58" s="154">
        <f t="shared" si="0"/>
        <v>6.8089317269076304</v>
      </c>
    </row>
    <row r="59" spans="1:13" ht="66" customHeight="1">
      <c r="A59" s="139" t="s">
        <v>1380</v>
      </c>
      <c r="B59" s="139" t="s">
        <v>285</v>
      </c>
      <c r="C59" s="169" t="s">
        <v>1406</v>
      </c>
      <c r="D59" s="144" t="s">
        <v>1828</v>
      </c>
      <c r="E59" s="170">
        <v>24900</v>
      </c>
      <c r="F59" s="150">
        <v>357000</v>
      </c>
      <c r="G59" s="154">
        <f t="shared" si="3"/>
        <v>14.337349397590362</v>
      </c>
      <c r="H59" s="154">
        <f t="shared" si="0"/>
        <v>6.7672289156626508</v>
      </c>
    </row>
    <row r="60" spans="1:13" ht="66" customHeight="1">
      <c r="A60" s="139" t="s">
        <v>1381</v>
      </c>
      <c r="B60" s="139" t="s">
        <v>285</v>
      </c>
      <c r="C60" s="169" t="s">
        <v>1407</v>
      </c>
      <c r="D60" s="144" t="s">
        <v>1830</v>
      </c>
      <c r="E60" s="170">
        <v>24900</v>
      </c>
      <c r="F60" s="150">
        <v>353000</v>
      </c>
      <c r="G60" s="154">
        <f t="shared" si="3"/>
        <v>14.176706827309237</v>
      </c>
      <c r="H60" s="154">
        <f t="shared" si="0"/>
        <v>6.6914056224899596</v>
      </c>
    </row>
    <row r="61" spans="1:13" ht="66" customHeight="1">
      <c r="A61" s="139" t="s">
        <v>1382</v>
      </c>
      <c r="B61" s="139" t="s">
        <v>285</v>
      </c>
      <c r="C61" s="169" t="s">
        <v>1408</v>
      </c>
      <c r="D61" s="144" t="s">
        <v>1792</v>
      </c>
      <c r="E61" s="170">
        <v>24900</v>
      </c>
      <c r="F61" s="150">
        <v>375000</v>
      </c>
      <c r="G61" s="154">
        <f t="shared" si="3"/>
        <v>15.060240963855422</v>
      </c>
      <c r="H61" s="154">
        <f t="shared" si="0"/>
        <v>7.1084337349397586</v>
      </c>
    </row>
    <row r="62" spans="1:13" ht="66" customHeight="1">
      <c r="A62" s="139" t="s">
        <v>1383</v>
      </c>
      <c r="B62" s="139" t="s">
        <v>285</v>
      </c>
      <c r="C62" s="169" t="s">
        <v>1409</v>
      </c>
      <c r="D62" s="144" t="s">
        <v>1831</v>
      </c>
      <c r="E62" s="170">
        <v>24900</v>
      </c>
      <c r="F62" s="150">
        <v>354400</v>
      </c>
      <c r="G62" s="154">
        <f t="shared" si="3"/>
        <v>14.23293172690763</v>
      </c>
      <c r="H62" s="154">
        <f t="shared" si="0"/>
        <v>6.7179437751004007</v>
      </c>
    </row>
    <row r="63" spans="1:13" ht="66" customHeight="1">
      <c r="A63" s="139" t="s">
        <v>1795</v>
      </c>
      <c r="B63" s="139" t="s">
        <v>285</v>
      </c>
      <c r="C63" s="169" t="s">
        <v>1809</v>
      </c>
      <c r="D63" s="144" t="s">
        <v>1832</v>
      </c>
      <c r="E63" s="170">
        <v>24900</v>
      </c>
      <c r="F63" s="150">
        <v>357000</v>
      </c>
      <c r="G63" s="154">
        <f t="shared" si="3"/>
        <v>14.337349397590362</v>
      </c>
      <c r="H63" s="154">
        <f t="shared" si="0"/>
        <v>6.7672289156626508</v>
      </c>
    </row>
    <row r="64" spans="1:13" ht="66" customHeight="1">
      <c r="A64" s="139" t="s">
        <v>1796</v>
      </c>
      <c r="B64" s="139" t="s">
        <v>285</v>
      </c>
      <c r="C64" s="169" t="s">
        <v>1810</v>
      </c>
      <c r="D64" s="144" t="s">
        <v>1833</v>
      </c>
      <c r="E64" s="170">
        <v>24900</v>
      </c>
      <c r="F64" s="150">
        <v>352800</v>
      </c>
      <c r="G64" s="154">
        <f t="shared" si="3"/>
        <v>14.168674698795181</v>
      </c>
      <c r="H64" s="154">
        <f t="shared" si="0"/>
        <v>6.6876144578313248</v>
      </c>
      <c r="J64" s="144" t="s">
        <v>1438</v>
      </c>
    </row>
    <row r="65" spans="1:11" ht="66" customHeight="1">
      <c r="A65" s="139" t="s">
        <v>1797</v>
      </c>
      <c r="B65" s="139" t="s">
        <v>285</v>
      </c>
      <c r="C65" s="169" t="s">
        <v>1811</v>
      </c>
      <c r="D65" s="144" t="s">
        <v>1834</v>
      </c>
      <c r="E65" s="170">
        <v>24900</v>
      </c>
      <c r="G65" s="154">
        <f t="shared" si="3"/>
        <v>0</v>
      </c>
      <c r="H65" s="154">
        <f t="shared" ref="H65:H105" si="4">G65/G$106</f>
        <v>0</v>
      </c>
      <c r="J65" s="167" t="s">
        <v>1439</v>
      </c>
      <c r="K65" s="144" t="s">
        <v>1790</v>
      </c>
    </row>
    <row r="66" spans="1:11" ht="66" customHeight="1">
      <c r="A66" s="139" t="s">
        <v>1798</v>
      </c>
      <c r="B66" s="139" t="s">
        <v>285</v>
      </c>
      <c r="C66" s="169" t="s">
        <v>1812</v>
      </c>
      <c r="D66" s="142" t="s">
        <v>1823</v>
      </c>
      <c r="E66" s="170">
        <v>24900</v>
      </c>
      <c r="G66" s="154">
        <f t="shared" si="3"/>
        <v>0</v>
      </c>
      <c r="H66" s="154">
        <f t="shared" si="4"/>
        <v>0</v>
      </c>
      <c r="J66" s="158" t="s">
        <v>1442</v>
      </c>
    </row>
    <row r="67" spans="1:11" ht="66" customHeight="1">
      <c r="A67" s="139" t="s">
        <v>1799</v>
      </c>
      <c r="B67" s="139" t="s">
        <v>285</v>
      </c>
      <c r="C67" s="169" t="s">
        <v>1813</v>
      </c>
      <c r="D67" s="142" t="s">
        <v>1823</v>
      </c>
      <c r="E67" s="170">
        <v>24900</v>
      </c>
      <c r="G67" s="154">
        <f t="shared" si="3"/>
        <v>0</v>
      </c>
      <c r="H67" s="154">
        <f t="shared" si="4"/>
        <v>0</v>
      </c>
      <c r="J67" s="167" t="s">
        <v>1440</v>
      </c>
    </row>
    <row r="68" spans="1:11" ht="66" customHeight="1">
      <c r="A68" s="139" t="s">
        <v>1800</v>
      </c>
      <c r="B68" s="139" t="s">
        <v>285</v>
      </c>
      <c r="C68" s="169" t="s">
        <v>1814</v>
      </c>
      <c r="D68" s="142" t="s">
        <v>1823</v>
      </c>
      <c r="E68" s="170">
        <v>24900</v>
      </c>
      <c r="G68" s="154">
        <f t="shared" si="3"/>
        <v>0</v>
      </c>
      <c r="H68" s="154">
        <f t="shared" si="4"/>
        <v>0</v>
      </c>
    </row>
    <row r="69" spans="1:11" ht="66" customHeight="1">
      <c r="A69" s="139" t="s">
        <v>1801</v>
      </c>
      <c r="B69" s="139" t="s">
        <v>285</v>
      </c>
      <c r="C69" s="169" t="s">
        <v>1815</v>
      </c>
      <c r="D69" s="142" t="s">
        <v>1823</v>
      </c>
      <c r="E69" s="170">
        <v>24900</v>
      </c>
      <c r="G69" s="154">
        <f t="shared" si="3"/>
        <v>0</v>
      </c>
      <c r="H69" s="154">
        <f t="shared" si="4"/>
        <v>0</v>
      </c>
    </row>
    <row r="70" spans="1:11" ht="66" customHeight="1">
      <c r="A70" s="139" t="s">
        <v>1802</v>
      </c>
      <c r="B70" s="139" t="s">
        <v>285</v>
      </c>
      <c r="C70" s="169" t="s">
        <v>1816</v>
      </c>
      <c r="D70" s="142" t="s">
        <v>1823</v>
      </c>
      <c r="E70" s="170">
        <v>24900</v>
      </c>
      <c r="G70" s="154">
        <f t="shared" si="3"/>
        <v>0</v>
      </c>
      <c r="H70" s="154">
        <f t="shared" si="4"/>
        <v>0</v>
      </c>
    </row>
    <row r="71" spans="1:11" ht="66" customHeight="1">
      <c r="A71" s="139" t="s">
        <v>1803</v>
      </c>
      <c r="B71" s="139" t="s">
        <v>285</v>
      </c>
      <c r="C71" s="169" t="s">
        <v>1817</v>
      </c>
      <c r="D71" s="142" t="s">
        <v>1823</v>
      </c>
      <c r="E71" s="170">
        <v>24900</v>
      </c>
      <c r="G71" s="154">
        <f t="shared" si="3"/>
        <v>0</v>
      </c>
      <c r="H71" s="154">
        <f t="shared" si="4"/>
        <v>0</v>
      </c>
    </row>
    <row r="72" spans="1:11" ht="66" customHeight="1">
      <c r="A72" s="139" t="s">
        <v>1804</v>
      </c>
      <c r="B72" s="139" t="s">
        <v>285</v>
      </c>
      <c r="C72" s="169" t="s">
        <v>1818</v>
      </c>
      <c r="D72" s="142" t="s">
        <v>1823</v>
      </c>
      <c r="E72" s="170">
        <v>24900</v>
      </c>
      <c r="G72" s="154">
        <f t="shared" si="3"/>
        <v>0</v>
      </c>
      <c r="H72" s="154">
        <f t="shared" si="4"/>
        <v>0</v>
      </c>
    </row>
    <row r="73" spans="1:11" ht="66" customHeight="1">
      <c r="A73" s="139" t="s">
        <v>1805</v>
      </c>
      <c r="B73" s="139" t="s">
        <v>285</v>
      </c>
      <c r="C73" s="169" t="s">
        <v>1819</v>
      </c>
      <c r="D73" s="142" t="s">
        <v>1823</v>
      </c>
      <c r="E73" s="170">
        <v>24900</v>
      </c>
      <c r="G73" s="154">
        <f t="shared" si="3"/>
        <v>0</v>
      </c>
      <c r="H73" s="154">
        <f t="shared" si="4"/>
        <v>0</v>
      </c>
    </row>
    <row r="74" spans="1:11" ht="66" customHeight="1">
      <c r="A74" s="139" t="s">
        <v>1806</v>
      </c>
      <c r="B74" s="139" t="s">
        <v>285</v>
      </c>
      <c r="C74" s="169" t="s">
        <v>1820</v>
      </c>
      <c r="D74" s="142" t="s">
        <v>1823</v>
      </c>
      <c r="E74" s="170">
        <v>24900</v>
      </c>
      <c r="G74" s="154">
        <f t="shared" si="3"/>
        <v>0</v>
      </c>
      <c r="H74" s="154">
        <f t="shared" si="4"/>
        <v>0</v>
      </c>
    </row>
    <row r="75" spans="1:11" ht="66" customHeight="1">
      <c r="A75" s="139" t="s">
        <v>1807</v>
      </c>
      <c r="B75" s="139" t="s">
        <v>285</v>
      </c>
      <c r="C75" s="169" t="s">
        <v>1821</v>
      </c>
      <c r="D75" s="142" t="s">
        <v>1823</v>
      </c>
      <c r="E75" s="170">
        <v>24900</v>
      </c>
      <c r="G75" s="154">
        <f t="shared" si="3"/>
        <v>0</v>
      </c>
      <c r="H75" s="154">
        <f t="shared" si="4"/>
        <v>0</v>
      </c>
    </row>
    <row r="76" spans="1:11" ht="66" customHeight="1">
      <c r="A76" s="139" t="s">
        <v>1808</v>
      </c>
      <c r="B76" s="139" t="s">
        <v>285</v>
      </c>
      <c r="C76" s="169" t="s">
        <v>1822</v>
      </c>
      <c r="D76" s="142" t="s">
        <v>1823</v>
      </c>
      <c r="E76" s="170">
        <v>24900</v>
      </c>
      <c r="G76" s="154">
        <f t="shared" si="3"/>
        <v>0</v>
      </c>
      <c r="H76" s="154">
        <f t="shared" si="4"/>
        <v>0</v>
      </c>
    </row>
    <row r="77" spans="1:11" ht="66" customHeight="1">
      <c r="A77" s="139"/>
      <c r="B77" s="139"/>
      <c r="C77" s="169"/>
      <c r="E77" s="170"/>
      <c r="G77" s="154"/>
      <c r="H77" s="154">
        <f t="shared" si="4"/>
        <v>0</v>
      </c>
    </row>
    <row r="78" spans="1:11" ht="66" customHeight="1">
      <c r="A78" s="139"/>
      <c r="B78" s="139"/>
      <c r="C78" s="169"/>
      <c r="E78" s="170"/>
      <c r="G78" s="154"/>
      <c r="H78" s="154">
        <f t="shared" si="4"/>
        <v>0</v>
      </c>
    </row>
    <row r="79" spans="1:11">
      <c r="A79" s="139"/>
      <c r="B79" s="139"/>
      <c r="H79" s="154">
        <f t="shared" si="4"/>
        <v>0</v>
      </c>
    </row>
    <row r="80" spans="1:11">
      <c r="A80" s="139"/>
      <c r="B80" s="139"/>
      <c r="H80" s="154">
        <f t="shared" si="4"/>
        <v>0</v>
      </c>
    </row>
    <row r="81" spans="1:11">
      <c r="H81" s="154">
        <f t="shared" si="4"/>
        <v>0</v>
      </c>
    </row>
    <row r="82" spans="1:11">
      <c r="H82" s="154">
        <f t="shared" si="4"/>
        <v>0</v>
      </c>
    </row>
    <row r="83" spans="1:11" s="146" customFormat="1">
      <c r="A83" s="145"/>
      <c r="C83" s="147"/>
      <c r="E83" s="145"/>
      <c r="F83" s="145"/>
      <c r="H83" s="154">
        <f t="shared" si="4"/>
        <v>0</v>
      </c>
    </row>
    <row r="84" spans="1:11" ht="99" customHeight="1">
      <c r="A84" s="136"/>
      <c r="B84" s="137" t="s">
        <v>293</v>
      </c>
      <c r="C84" s="138" t="s">
        <v>294</v>
      </c>
      <c r="D84" s="139" t="s">
        <v>565</v>
      </c>
      <c r="E84" s="136" t="s">
        <v>284</v>
      </c>
      <c r="F84" s="140">
        <v>7000</v>
      </c>
      <c r="G84" s="171">
        <v>100</v>
      </c>
      <c r="H84" s="154">
        <f t="shared" si="4"/>
        <v>47.199999999999996</v>
      </c>
      <c r="J84" s="172" t="s">
        <v>398</v>
      </c>
    </row>
    <row r="85" spans="1:11" ht="99" customHeight="1">
      <c r="A85" s="139" t="s">
        <v>475</v>
      </c>
      <c r="B85" s="139" t="s">
        <v>293</v>
      </c>
      <c r="C85" s="139" t="s">
        <v>297</v>
      </c>
      <c r="D85" s="139" t="s">
        <v>567</v>
      </c>
      <c r="E85" s="139">
        <v>3300</v>
      </c>
      <c r="F85" s="155">
        <v>41000</v>
      </c>
      <c r="G85" s="154">
        <f t="shared" ref="G85:G90" si="5">F85/E85</f>
        <v>12.424242424242424</v>
      </c>
      <c r="H85" s="154">
        <f t="shared" si="4"/>
        <v>5.8642424242424234</v>
      </c>
      <c r="J85" s="172" t="s">
        <v>399</v>
      </c>
    </row>
    <row r="86" spans="1:11" ht="99" customHeight="1">
      <c r="A86" s="139" t="s">
        <v>540</v>
      </c>
      <c r="B86" s="139" t="s">
        <v>293</v>
      </c>
      <c r="C86" s="139" t="s">
        <v>298</v>
      </c>
      <c r="D86" s="139" t="s">
        <v>568</v>
      </c>
      <c r="E86" s="139">
        <v>5900</v>
      </c>
      <c r="F86" s="140">
        <v>77500</v>
      </c>
      <c r="G86" s="154">
        <f t="shared" si="5"/>
        <v>13.135593220338983</v>
      </c>
      <c r="H86" s="154">
        <f t="shared" si="4"/>
        <v>6.1999999999999993</v>
      </c>
      <c r="J86" s="172" t="s">
        <v>400</v>
      </c>
    </row>
    <row r="87" spans="1:11" ht="99" customHeight="1">
      <c r="A87" s="139" t="s">
        <v>476</v>
      </c>
      <c r="B87" s="139" t="s">
        <v>293</v>
      </c>
      <c r="C87" s="139" t="s">
        <v>457</v>
      </c>
      <c r="D87" s="139" t="s">
        <v>464</v>
      </c>
      <c r="E87" s="139">
        <v>14900</v>
      </c>
      <c r="F87" s="140">
        <v>175000</v>
      </c>
      <c r="G87" s="154">
        <f t="shared" si="5"/>
        <v>11.74496644295302</v>
      </c>
      <c r="H87" s="154">
        <f t="shared" si="4"/>
        <v>5.5436241610738248</v>
      </c>
      <c r="J87" s="172" t="s">
        <v>401</v>
      </c>
    </row>
    <row r="88" spans="1:11" ht="99" customHeight="1">
      <c r="A88" s="139" t="s">
        <v>541</v>
      </c>
      <c r="B88" s="139" t="s">
        <v>293</v>
      </c>
      <c r="C88" s="139" t="s">
        <v>458</v>
      </c>
      <c r="D88" s="139" t="s">
        <v>465</v>
      </c>
      <c r="E88" s="139">
        <v>14900</v>
      </c>
      <c r="F88" s="140">
        <v>175000</v>
      </c>
      <c r="G88" s="154">
        <f t="shared" si="5"/>
        <v>11.74496644295302</v>
      </c>
      <c r="H88" s="154">
        <f t="shared" si="4"/>
        <v>5.5436241610738248</v>
      </c>
      <c r="J88" s="172" t="s">
        <v>402</v>
      </c>
    </row>
    <row r="89" spans="1:11" ht="99" customHeight="1">
      <c r="A89" s="139" t="s">
        <v>477</v>
      </c>
      <c r="B89" s="139" t="s">
        <v>293</v>
      </c>
      <c r="C89" s="139" t="s">
        <v>299</v>
      </c>
      <c r="D89" s="139" t="s">
        <v>564</v>
      </c>
      <c r="E89" s="139">
        <v>33000</v>
      </c>
      <c r="F89" s="140">
        <v>440000</v>
      </c>
      <c r="G89" s="173">
        <f t="shared" si="5"/>
        <v>13.333333333333334</v>
      </c>
      <c r="H89" s="154">
        <f t="shared" si="4"/>
        <v>6.293333333333333</v>
      </c>
      <c r="J89" s="172" t="s">
        <v>414</v>
      </c>
      <c r="K89" s="174" t="s">
        <v>421</v>
      </c>
    </row>
    <row r="90" spans="1:11" ht="99" customHeight="1">
      <c r="A90" s="139" t="s">
        <v>542</v>
      </c>
      <c r="B90" s="139" t="s">
        <v>293</v>
      </c>
      <c r="C90" s="139" t="s">
        <v>300</v>
      </c>
      <c r="D90" s="139" t="s">
        <v>466</v>
      </c>
      <c r="E90" s="175">
        <v>33000</v>
      </c>
      <c r="F90" s="140">
        <v>375000</v>
      </c>
      <c r="G90" s="173">
        <f t="shared" si="5"/>
        <v>11.363636363636363</v>
      </c>
      <c r="H90" s="154">
        <f t="shared" si="4"/>
        <v>5.3636363636363633</v>
      </c>
      <c r="J90" s="172" t="s">
        <v>404</v>
      </c>
      <c r="K90" s="143"/>
    </row>
    <row r="91" spans="1:11" s="146" customFormat="1">
      <c r="A91" s="145"/>
      <c r="C91" s="147"/>
      <c r="E91" s="145"/>
      <c r="F91" s="145"/>
      <c r="G91" s="176"/>
      <c r="H91" s="154">
        <f t="shared" si="4"/>
        <v>0</v>
      </c>
      <c r="J91" s="177" t="s">
        <v>405</v>
      </c>
    </row>
    <row r="92" spans="1:11">
      <c r="A92" s="136" t="s">
        <v>478</v>
      </c>
      <c r="B92" s="137" t="s">
        <v>301</v>
      </c>
      <c r="C92" s="138" t="s">
        <v>302</v>
      </c>
      <c r="D92" s="137" t="s">
        <v>422</v>
      </c>
      <c r="E92" s="140">
        <v>6600</v>
      </c>
      <c r="F92" s="140">
        <v>75000</v>
      </c>
      <c r="G92" s="154">
        <f t="shared" ref="G92:G99" si="6">F92/E92</f>
        <v>11.363636363636363</v>
      </c>
      <c r="H92" s="154">
        <f t="shared" si="4"/>
        <v>5.3636363636363633</v>
      </c>
      <c r="I92" s="142">
        <v>87500</v>
      </c>
      <c r="J92" s="172" t="s">
        <v>403</v>
      </c>
    </row>
    <row r="93" spans="1:11">
      <c r="A93" s="136" t="s">
        <v>533</v>
      </c>
      <c r="B93" s="137" t="s">
        <v>301</v>
      </c>
      <c r="C93" s="138" t="s">
        <v>303</v>
      </c>
      <c r="D93" s="137" t="s">
        <v>422</v>
      </c>
      <c r="E93" s="140">
        <v>6600</v>
      </c>
      <c r="F93" s="140">
        <v>75000</v>
      </c>
      <c r="G93" s="154">
        <f t="shared" si="6"/>
        <v>11.363636363636363</v>
      </c>
      <c r="H93" s="154">
        <f t="shared" si="4"/>
        <v>5.3636363636363633</v>
      </c>
      <c r="I93" s="142">
        <v>87500</v>
      </c>
      <c r="J93" s="172" t="s">
        <v>403</v>
      </c>
    </row>
    <row r="94" spans="1:11">
      <c r="A94" s="136" t="s">
        <v>534</v>
      </c>
      <c r="B94" s="137" t="s">
        <v>301</v>
      </c>
      <c r="C94" s="138" t="s">
        <v>304</v>
      </c>
      <c r="D94" s="137" t="s">
        <v>422</v>
      </c>
      <c r="E94" s="140">
        <v>6600</v>
      </c>
      <c r="F94" s="140">
        <v>75000</v>
      </c>
      <c r="G94" s="154">
        <f t="shared" si="6"/>
        <v>11.363636363636363</v>
      </c>
      <c r="H94" s="154">
        <f t="shared" si="4"/>
        <v>5.3636363636363633</v>
      </c>
      <c r="I94" s="142">
        <v>87500</v>
      </c>
      <c r="J94" s="172" t="s">
        <v>403</v>
      </c>
    </row>
    <row r="95" spans="1:11">
      <c r="A95" s="136" t="s">
        <v>535</v>
      </c>
      <c r="B95" s="137" t="s">
        <v>301</v>
      </c>
      <c r="C95" s="138" t="s">
        <v>305</v>
      </c>
      <c r="D95" s="137" t="s">
        <v>422</v>
      </c>
      <c r="E95" s="140">
        <v>6600</v>
      </c>
      <c r="F95" s="140">
        <v>75000</v>
      </c>
      <c r="G95" s="154">
        <f t="shared" si="6"/>
        <v>11.363636363636363</v>
      </c>
      <c r="H95" s="154">
        <f t="shared" si="4"/>
        <v>5.3636363636363633</v>
      </c>
      <c r="I95" s="142">
        <v>87500</v>
      </c>
      <c r="J95" s="172" t="s">
        <v>403</v>
      </c>
    </row>
    <row r="96" spans="1:11">
      <c r="A96" s="136" t="s">
        <v>536</v>
      </c>
      <c r="B96" s="137" t="s">
        <v>301</v>
      </c>
      <c r="C96" s="138" t="s">
        <v>306</v>
      </c>
      <c r="D96" s="137" t="s">
        <v>423</v>
      </c>
      <c r="E96" s="140">
        <v>9900</v>
      </c>
      <c r="F96" s="140">
        <v>125000</v>
      </c>
      <c r="G96" s="154">
        <f t="shared" si="6"/>
        <v>12.626262626262626</v>
      </c>
      <c r="H96" s="154">
        <f t="shared" si="4"/>
        <v>5.9595959595959593</v>
      </c>
      <c r="I96" s="142">
        <v>150000</v>
      </c>
      <c r="J96" s="172" t="s">
        <v>406</v>
      </c>
    </row>
    <row r="97" spans="1:10">
      <c r="A97" s="136" t="s">
        <v>537</v>
      </c>
      <c r="B97" s="137" t="s">
        <v>301</v>
      </c>
      <c r="C97" s="138" t="s">
        <v>307</v>
      </c>
      <c r="D97" s="137" t="s">
        <v>423</v>
      </c>
      <c r="E97" s="140">
        <v>9900</v>
      </c>
      <c r="F97" s="140">
        <v>125000</v>
      </c>
      <c r="G97" s="154">
        <f t="shared" si="6"/>
        <v>12.626262626262626</v>
      </c>
      <c r="H97" s="154">
        <f t="shared" si="4"/>
        <v>5.9595959595959593</v>
      </c>
      <c r="I97" s="142">
        <v>150000</v>
      </c>
      <c r="J97" s="172" t="s">
        <v>407</v>
      </c>
    </row>
    <row r="98" spans="1:10">
      <c r="A98" s="136" t="s">
        <v>538</v>
      </c>
      <c r="B98" s="137" t="s">
        <v>301</v>
      </c>
      <c r="C98" s="138" t="s">
        <v>308</v>
      </c>
      <c r="D98" s="137" t="s">
        <v>423</v>
      </c>
      <c r="E98" s="140">
        <v>9900</v>
      </c>
      <c r="F98" s="140">
        <v>125000</v>
      </c>
      <c r="G98" s="154">
        <f t="shared" si="6"/>
        <v>12.626262626262626</v>
      </c>
      <c r="H98" s="154">
        <f t="shared" si="4"/>
        <v>5.9595959595959593</v>
      </c>
      <c r="I98" s="142">
        <v>150000</v>
      </c>
      <c r="J98" s="172" t="s">
        <v>408</v>
      </c>
    </row>
    <row r="99" spans="1:10">
      <c r="A99" s="136" t="s">
        <v>539</v>
      </c>
      <c r="B99" s="137" t="s">
        <v>301</v>
      </c>
      <c r="C99" s="138" t="s">
        <v>309</v>
      </c>
      <c r="D99" s="137" t="s">
        <v>423</v>
      </c>
      <c r="E99" s="140">
        <v>9900</v>
      </c>
      <c r="F99" s="140">
        <v>125000</v>
      </c>
      <c r="G99" s="154">
        <f t="shared" si="6"/>
        <v>12.626262626262626</v>
      </c>
      <c r="H99" s="154">
        <f t="shared" si="4"/>
        <v>5.9595959595959593</v>
      </c>
      <c r="I99" s="142">
        <v>150000</v>
      </c>
      <c r="J99" s="172" t="s">
        <v>409</v>
      </c>
    </row>
    <row r="100" spans="1:10" s="146" customFormat="1">
      <c r="A100" s="145"/>
      <c r="C100" s="147"/>
      <c r="E100" s="145"/>
      <c r="F100" s="145"/>
      <c r="G100" s="176"/>
      <c r="H100" s="154">
        <f t="shared" si="4"/>
        <v>0</v>
      </c>
      <c r="J100" s="177" t="s">
        <v>410</v>
      </c>
    </row>
    <row r="101" spans="1:10">
      <c r="B101" s="142" t="s">
        <v>310</v>
      </c>
      <c r="C101" s="151" t="s">
        <v>311</v>
      </c>
      <c r="D101" s="142" t="s">
        <v>312</v>
      </c>
      <c r="G101" s="171"/>
      <c r="H101" s="154">
        <f t="shared" si="4"/>
        <v>0</v>
      </c>
      <c r="J101" s="172" t="s">
        <v>411</v>
      </c>
    </row>
    <row r="102" spans="1:10">
      <c r="A102" s="136" t="s">
        <v>543</v>
      </c>
      <c r="B102" s="137" t="s">
        <v>310</v>
      </c>
      <c r="C102" s="138" t="s">
        <v>313</v>
      </c>
      <c r="D102" s="137" t="s">
        <v>460</v>
      </c>
      <c r="E102" s="140">
        <v>3300</v>
      </c>
      <c r="F102" s="140">
        <v>5000</v>
      </c>
      <c r="G102" s="154">
        <f t="shared" ref="G102:G106" si="7">F102/E102</f>
        <v>1.5151515151515151</v>
      </c>
      <c r="H102" s="154">
        <f t="shared" si="4"/>
        <v>0.71515151515151509</v>
      </c>
      <c r="J102" s="172" t="s">
        <v>412</v>
      </c>
    </row>
    <row r="103" spans="1:10">
      <c r="A103" s="136" t="s">
        <v>544</v>
      </c>
      <c r="B103" s="137" t="s">
        <v>310</v>
      </c>
      <c r="C103" s="138" t="s">
        <v>314</v>
      </c>
      <c r="D103" s="137" t="s">
        <v>461</v>
      </c>
      <c r="E103" s="140">
        <v>5500</v>
      </c>
      <c r="F103" s="140">
        <v>9000</v>
      </c>
      <c r="G103" s="154">
        <f t="shared" si="7"/>
        <v>1.6363636363636365</v>
      </c>
      <c r="H103" s="154">
        <f t="shared" si="4"/>
        <v>0.77236363636363636</v>
      </c>
      <c r="J103" s="172" t="s">
        <v>413</v>
      </c>
    </row>
    <row r="104" spans="1:10">
      <c r="A104" s="136" t="s">
        <v>545</v>
      </c>
      <c r="B104" s="137" t="s">
        <v>310</v>
      </c>
      <c r="C104" s="138" t="s">
        <v>315</v>
      </c>
      <c r="D104" s="137" t="s">
        <v>462</v>
      </c>
      <c r="E104" s="140">
        <v>9900</v>
      </c>
      <c r="F104" s="140">
        <v>17000</v>
      </c>
      <c r="G104" s="154">
        <f t="shared" si="7"/>
        <v>1.7171717171717171</v>
      </c>
      <c r="H104" s="154">
        <f t="shared" si="4"/>
        <v>0.8105050505050504</v>
      </c>
    </row>
    <row r="105" spans="1:10">
      <c r="A105" s="136" t="s">
        <v>546</v>
      </c>
      <c r="B105" s="137" t="s">
        <v>310</v>
      </c>
      <c r="C105" s="138" t="s">
        <v>316</v>
      </c>
      <c r="D105" s="137" t="s">
        <v>424</v>
      </c>
      <c r="E105" s="140">
        <v>33000</v>
      </c>
      <c r="F105" s="140">
        <v>120000</v>
      </c>
      <c r="G105" s="154">
        <f t="shared" si="7"/>
        <v>3.6363636363636362</v>
      </c>
      <c r="H105" s="154">
        <f t="shared" si="4"/>
        <v>1.7163636363636363</v>
      </c>
    </row>
    <row r="106" spans="1:10">
      <c r="A106" s="136" t="s">
        <v>547</v>
      </c>
      <c r="B106" s="137" t="s">
        <v>310</v>
      </c>
      <c r="C106" s="138" t="s">
        <v>317</v>
      </c>
      <c r="D106" s="137" t="s">
        <v>463</v>
      </c>
      <c r="E106" s="140">
        <v>59000</v>
      </c>
      <c r="F106" s="140">
        <f>250000/2</f>
        <v>125000</v>
      </c>
      <c r="G106" s="154">
        <f t="shared" si="7"/>
        <v>2.1186440677966103</v>
      </c>
      <c r="H106" s="154">
        <f>G106/G$106</f>
        <v>1</v>
      </c>
    </row>
    <row r="107" spans="1:10" s="146" customFormat="1">
      <c r="A107" s="145"/>
      <c r="C107" s="147"/>
      <c r="E107" s="145"/>
      <c r="F107" s="145"/>
      <c r="G107" s="176"/>
      <c r="H107" s="176"/>
    </row>
    <row r="108" spans="1:10">
      <c r="B108" s="142" t="s">
        <v>310</v>
      </c>
      <c r="C108" s="151" t="s">
        <v>318</v>
      </c>
      <c r="D108" s="142" t="s">
        <v>430</v>
      </c>
      <c r="E108" s="150" t="s">
        <v>320</v>
      </c>
      <c r="G108" s="171"/>
      <c r="H108" s="171"/>
    </row>
    <row r="109" spans="1:10">
      <c r="B109" s="142" t="s">
        <v>310</v>
      </c>
      <c r="C109" s="151" t="s">
        <v>319</v>
      </c>
      <c r="E109" s="150" t="s">
        <v>320</v>
      </c>
      <c r="G109" s="171"/>
      <c r="H109" s="171"/>
    </row>
    <row r="110" spans="1:10">
      <c r="B110" s="142" t="s">
        <v>310</v>
      </c>
      <c r="C110" s="151" t="s">
        <v>1786</v>
      </c>
      <c r="E110" s="150" t="s">
        <v>320</v>
      </c>
      <c r="G110" s="171"/>
      <c r="H110" s="171"/>
    </row>
    <row r="111" spans="1:10">
      <c r="B111" s="142" t="s">
        <v>310</v>
      </c>
      <c r="C111" s="151" t="s">
        <v>1787</v>
      </c>
      <c r="E111" s="150" t="s">
        <v>320</v>
      </c>
      <c r="G111" s="171"/>
      <c r="H111" s="171"/>
    </row>
    <row r="112" spans="1:10">
      <c r="B112" s="142" t="s">
        <v>310</v>
      </c>
      <c r="C112" s="151" t="s">
        <v>1788</v>
      </c>
      <c r="E112" s="150" t="s">
        <v>320</v>
      </c>
      <c r="G112" s="171"/>
      <c r="H112" s="171"/>
    </row>
    <row r="113" spans="2:11">
      <c r="B113" s="142" t="s">
        <v>310</v>
      </c>
      <c r="C113" s="151" t="s">
        <v>321</v>
      </c>
      <c r="E113" s="150" t="s">
        <v>320</v>
      </c>
      <c r="G113" s="171"/>
      <c r="H113" s="171"/>
    </row>
    <row r="114" spans="2:11">
      <c r="B114" s="142" t="s">
        <v>310</v>
      </c>
      <c r="C114" s="151" t="s">
        <v>1789</v>
      </c>
      <c r="G114" s="171"/>
      <c r="H114" s="171"/>
    </row>
    <row r="115" spans="2:11">
      <c r="G115" s="171"/>
      <c r="H115" s="171"/>
    </row>
    <row r="116" spans="2:11">
      <c r="G116" s="171"/>
      <c r="H116" s="171"/>
    </row>
    <row r="117" spans="2:11">
      <c r="G117" s="171"/>
      <c r="H117" s="171"/>
    </row>
    <row r="118" spans="2:11">
      <c r="G118" s="171"/>
      <c r="H118" s="171"/>
    </row>
    <row r="119" spans="2:11" ht="82.5">
      <c r="B119" s="137" t="s">
        <v>296</v>
      </c>
      <c r="C119" s="138" t="s">
        <v>295</v>
      </c>
      <c r="D119" s="139" t="s">
        <v>431</v>
      </c>
      <c r="E119" s="140"/>
      <c r="F119" s="140">
        <v>62000</v>
      </c>
      <c r="G119" s="154"/>
      <c r="H119" s="154"/>
    </row>
    <row r="120" spans="2:11" ht="49.5">
      <c r="B120" s="178" t="s">
        <v>323</v>
      </c>
      <c r="C120" s="179" t="s">
        <v>324</v>
      </c>
      <c r="D120" s="180" t="s">
        <v>432</v>
      </c>
      <c r="E120" s="181">
        <v>9900</v>
      </c>
      <c r="F120" s="181">
        <v>16000</v>
      </c>
      <c r="G120" s="154"/>
      <c r="H120" s="154"/>
      <c r="K120" s="143"/>
    </row>
    <row r="121" spans="2:11" ht="49.5">
      <c r="B121" s="178" t="s">
        <v>323</v>
      </c>
      <c r="C121" s="179" t="s">
        <v>325</v>
      </c>
      <c r="D121" s="180" t="s">
        <v>433</v>
      </c>
      <c r="E121" s="181">
        <v>11000</v>
      </c>
      <c r="F121" s="181">
        <v>21000</v>
      </c>
      <c r="G121" s="154"/>
      <c r="H121" s="154"/>
    </row>
    <row r="122" spans="2:11" ht="49.5">
      <c r="B122" s="178" t="s">
        <v>323</v>
      </c>
      <c r="C122" s="179" t="s">
        <v>326</v>
      </c>
      <c r="D122" s="180" t="s">
        <v>434</v>
      </c>
      <c r="E122" s="181">
        <v>22000</v>
      </c>
      <c r="F122" s="181">
        <v>24500</v>
      </c>
      <c r="G122" s="154"/>
      <c r="H122" s="154"/>
    </row>
    <row r="123" spans="2:11" ht="49.5">
      <c r="B123" s="137" t="s">
        <v>323</v>
      </c>
      <c r="C123" s="138" t="s">
        <v>327</v>
      </c>
      <c r="D123" s="139" t="s">
        <v>435</v>
      </c>
      <c r="E123" s="140">
        <v>33000</v>
      </c>
      <c r="F123" s="140">
        <v>26000</v>
      </c>
      <c r="G123" s="154"/>
      <c r="H123" s="154"/>
    </row>
    <row r="124" spans="2:11" ht="49.5">
      <c r="B124" s="137" t="s">
        <v>323</v>
      </c>
      <c r="C124" s="138" t="s">
        <v>328</v>
      </c>
      <c r="D124" s="139" t="s">
        <v>436</v>
      </c>
      <c r="E124" s="140">
        <v>44000</v>
      </c>
      <c r="F124" s="140">
        <v>26000</v>
      </c>
      <c r="G124" s="154"/>
      <c r="H124" s="154"/>
    </row>
    <row r="125" spans="2:11" ht="49.5">
      <c r="B125" s="137" t="s">
        <v>323</v>
      </c>
      <c r="C125" s="138" t="s">
        <v>329</v>
      </c>
      <c r="D125" s="139" t="s">
        <v>437</v>
      </c>
      <c r="E125" s="140">
        <v>55000</v>
      </c>
      <c r="F125" s="140">
        <v>29500</v>
      </c>
      <c r="G125" s="154"/>
      <c r="H125" s="154"/>
    </row>
    <row r="126" spans="2:11" ht="49.5">
      <c r="B126" s="178" t="s">
        <v>323</v>
      </c>
      <c r="C126" s="179" t="s">
        <v>330</v>
      </c>
      <c r="D126" s="180" t="s">
        <v>438</v>
      </c>
      <c r="E126" s="181">
        <v>66000</v>
      </c>
      <c r="F126" s="181">
        <v>29000</v>
      </c>
      <c r="G126" s="154"/>
      <c r="H126" s="154"/>
    </row>
    <row r="127" spans="2:11" ht="49.5">
      <c r="B127" s="178" t="s">
        <v>323</v>
      </c>
      <c r="C127" s="179" t="s">
        <v>331</v>
      </c>
      <c r="D127" s="180" t="s">
        <v>439</v>
      </c>
      <c r="E127" s="181">
        <v>77000</v>
      </c>
      <c r="F127" s="181">
        <v>29000</v>
      </c>
      <c r="G127" s="154"/>
      <c r="H127" s="154"/>
    </row>
    <row r="128" spans="2:11" ht="49.5">
      <c r="B128" s="178" t="s">
        <v>323</v>
      </c>
      <c r="C128" s="179" t="s">
        <v>332</v>
      </c>
      <c r="D128" s="180" t="s">
        <v>440</v>
      </c>
      <c r="E128" s="181">
        <v>88000</v>
      </c>
      <c r="F128" s="181">
        <v>29000</v>
      </c>
      <c r="G128" s="154"/>
      <c r="H128" s="154"/>
    </row>
    <row r="129" spans="2:8" ht="49.5">
      <c r="B129" s="137" t="s">
        <v>323</v>
      </c>
      <c r="C129" s="138" t="s">
        <v>333</v>
      </c>
      <c r="D129" s="139" t="s">
        <v>441</v>
      </c>
      <c r="E129" s="140">
        <v>99000</v>
      </c>
      <c r="F129" s="140">
        <v>29000</v>
      </c>
      <c r="G129" s="154"/>
      <c r="H129" s="154"/>
    </row>
    <row r="130" spans="2:8" ht="49.5">
      <c r="B130" s="137" t="s">
        <v>323</v>
      </c>
      <c r="C130" s="138" t="s">
        <v>334</v>
      </c>
      <c r="D130" s="139" t="s">
        <v>442</v>
      </c>
      <c r="E130" s="140">
        <v>110000</v>
      </c>
      <c r="F130" s="140">
        <v>29000</v>
      </c>
      <c r="G130" s="154"/>
      <c r="H130" s="154"/>
    </row>
    <row r="131" spans="2:8" ht="49.5">
      <c r="B131" s="137" t="s">
        <v>323</v>
      </c>
      <c r="C131" s="138" t="s">
        <v>335</v>
      </c>
      <c r="D131" s="139" t="s">
        <v>443</v>
      </c>
      <c r="E131" s="140">
        <v>130000</v>
      </c>
      <c r="F131" s="140">
        <v>34000</v>
      </c>
      <c r="G131" s="154"/>
      <c r="H131" s="154"/>
    </row>
    <row r="132" spans="2:8" ht="49.5">
      <c r="B132" s="178" t="s">
        <v>323</v>
      </c>
      <c r="C132" s="179" t="s">
        <v>336</v>
      </c>
      <c r="D132" s="180" t="s">
        <v>444</v>
      </c>
      <c r="E132" s="181">
        <v>150000</v>
      </c>
      <c r="F132" s="181">
        <v>45000</v>
      </c>
      <c r="G132" s="154"/>
      <c r="H132" s="154"/>
    </row>
    <row r="133" spans="2:8" ht="49.5">
      <c r="B133" s="178" t="s">
        <v>323</v>
      </c>
      <c r="C133" s="179" t="s">
        <v>337</v>
      </c>
      <c r="D133" s="180" t="s">
        <v>445</v>
      </c>
      <c r="E133" s="181">
        <v>170000</v>
      </c>
      <c r="F133" s="181">
        <v>45000</v>
      </c>
      <c r="G133" s="154"/>
      <c r="H133" s="154"/>
    </row>
    <row r="134" spans="2:8" ht="49.5">
      <c r="B134" s="178" t="s">
        <v>323</v>
      </c>
      <c r="C134" s="179" t="s">
        <v>338</v>
      </c>
      <c r="D134" s="180" t="s">
        <v>446</v>
      </c>
      <c r="E134" s="181">
        <v>190000</v>
      </c>
      <c r="F134" s="181">
        <v>48500</v>
      </c>
      <c r="G134" s="154"/>
      <c r="H134" s="154"/>
    </row>
    <row r="135" spans="2:8" ht="49.5">
      <c r="B135" s="137" t="s">
        <v>323</v>
      </c>
      <c r="C135" s="138" t="s">
        <v>339</v>
      </c>
      <c r="D135" s="139" t="s">
        <v>444</v>
      </c>
      <c r="E135" s="140">
        <v>210000</v>
      </c>
      <c r="F135" s="140">
        <v>45000</v>
      </c>
      <c r="G135" s="154"/>
      <c r="H135" s="154"/>
    </row>
    <row r="136" spans="2:8" ht="49.5">
      <c r="B136" s="137" t="s">
        <v>323</v>
      </c>
      <c r="C136" s="138" t="s">
        <v>340</v>
      </c>
      <c r="D136" s="139" t="s">
        <v>445</v>
      </c>
      <c r="E136" s="140">
        <v>230000</v>
      </c>
      <c r="F136" s="140">
        <v>45000</v>
      </c>
      <c r="G136" s="154"/>
      <c r="H136" s="154"/>
    </row>
    <row r="137" spans="2:8" ht="49.5">
      <c r="B137" s="137" t="s">
        <v>323</v>
      </c>
      <c r="C137" s="138" t="s">
        <v>341</v>
      </c>
      <c r="D137" s="139" t="s">
        <v>446</v>
      </c>
      <c r="E137" s="140">
        <v>250000</v>
      </c>
      <c r="F137" s="140">
        <v>48500</v>
      </c>
      <c r="G137" s="154"/>
      <c r="H137" s="154"/>
    </row>
    <row r="138" spans="2:8" ht="49.5">
      <c r="B138" s="178" t="s">
        <v>323</v>
      </c>
      <c r="C138" s="179" t="s">
        <v>342</v>
      </c>
      <c r="D138" s="180" t="s">
        <v>447</v>
      </c>
      <c r="E138" s="181">
        <v>300000</v>
      </c>
      <c r="F138" s="181">
        <v>45000</v>
      </c>
      <c r="G138" s="154"/>
      <c r="H138" s="154"/>
    </row>
    <row r="139" spans="2:8" ht="49.5">
      <c r="B139" s="178" t="s">
        <v>323</v>
      </c>
      <c r="C139" s="179" t="s">
        <v>343</v>
      </c>
      <c r="D139" s="180" t="s">
        <v>448</v>
      </c>
      <c r="E139" s="181">
        <v>350000</v>
      </c>
      <c r="F139" s="181">
        <v>80000</v>
      </c>
      <c r="G139" s="154"/>
      <c r="H139" s="154"/>
    </row>
    <row r="140" spans="2:8" ht="49.5">
      <c r="B140" s="178" t="s">
        <v>323</v>
      </c>
      <c r="C140" s="179" t="s">
        <v>344</v>
      </c>
      <c r="D140" s="180" t="s">
        <v>450</v>
      </c>
      <c r="E140" s="181">
        <v>400000</v>
      </c>
      <c r="F140" s="181">
        <v>83500</v>
      </c>
      <c r="G140" s="154"/>
      <c r="H140" s="154"/>
    </row>
    <row r="141" spans="2:8" ht="49.5">
      <c r="B141" s="137" t="s">
        <v>323</v>
      </c>
      <c r="C141" s="138" t="s">
        <v>345</v>
      </c>
      <c r="D141" s="139" t="s">
        <v>449</v>
      </c>
      <c r="E141" s="140">
        <v>450000</v>
      </c>
      <c r="F141" s="140">
        <v>80000</v>
      </c>
      <c r="G141" s="154"/>
      <c r="H141" s="154"/>
    </row>
    <row r="142" spans="2:8" ht="49.5">
      <c r="B142" s="137" t="s">
        <v>323</v>
      </c>
      <c r="C142" s="138" t="s">
        <v>346</v>
      </c>
      <c r="D142" s="139" t="s">
        <v>448</v>
      </c>
      <c r="E142" s="140">
        <v>500000</v>
      </c>
      <c r="F142" s="140">
        <v>80000</v>
      </c>
      <c r="G142" s="154"/>
      <c r="H142" s="154"/>
    </row>
    <row r="143" spans="2:8" ht="49.5">
      <c r="B143" s="137" t="s">
        <v>323</v>
      </c>
      <c r="C143" s="138" t="s">
        <v>347</v>
      </c>
      <c r="D143" s="139" t="s">
        <v>450</v>
      </c>
      <c r="E143" s="140">
        <v>550000</v>
      </c>
      <c r="F143" s="140">
        <v>83500</v>
      </c>
      <c r="G143" s="154"/>
      <c r="H143" s="154"/>
    </row>
    <row r="144" spans="2:8" ht="49.5">
      <c r="B144" s="178" t="s">
        <v>323</v>
      </c>
      <c r="C144" s="179" t="s">
        <v>348</v>
      </c>
      <c r="D144" s="180" t="s">
        <v>451</v>
      </c>
      <c r="E144" s="181">
        <v>600000</v>
      </c>
      <c r="F144" s="181">
        <v>86000</v>
      </c>
      <c r="G144" s="154"/>
      <c r="H144" s="154"/>
    </row>
    <row r="145" spans="2:11" ht="49.5">
      <c r="B145" s="178" t="s">
        <v>323</v>
      </c>
      <c r="C145" s="179" t="s">
        <v>349</v>
      </c>
      <c r="D145" s="180" t="s">
        <v>452</v>
      </c>
      <c r="E145" s="181">
        <v>650000</v>
      </c>
      <c r="F145" s="181">
        <v>86000</v>
      </c>
      <c r="G145" s="154"/>
      <c r="H145" s="154"/>
    </row>
    <row r="146" spans="2:11" ht="49.5">
      <c r="B146" s="178" t="s">
        <v>323</v>
      </c>
      <c r="C146" s="192" t="s">
        <v>350</v>
      </c>
      <c r="D146" s="180" t="s">
        <v>453</v>
      </c>
      <c r="E146" s="181">
        <v>700000</v>
      </c>
      <c r="F146" s="181">
        <v>87500</v>
      </c>
      <c r="G146" s="154"/>
      <c r="H146" s="154"/>
    </row>
    <row r="147" spans="2:11" ht="49.5">
      <c r="B147" s="137" t="s">
        <v>323</v>
      </c>
      <c r="C147" s="138" t="s">
        <v>619</v>
      </c>
      <c r="D147" s="139" t="s">
        <v>454</v>
      </c>
      <c r="E147" s="140">
        <v>750000</v>
      </c>
      <c r="F147" s="140">
        <v>96000</v>
      </c>
      <c r="G147" s="154"/>
      <c r="H147" s="154"/>
    </row>
    <row r="148" spans="2:11" ht="49.5">
      <c r="B148" s="137" t="s">
        <v>323</v>
      </c>
      <c r="C148" s="138" t="s">
        <v>351</v>
      </c>
      <c r="D148" s="139" t="s">
        <v>455</v>
      </c>
      <c r="E148" s="140">
        <v>800000</v>
      </c>
      <c r="F148" s="140">
        <v>106000</v>
      </c>
      <c r="G148" s="154"/>
      <c r="H148" s="154"/>
    </row>
    <row r="149" spans="2:11" ht="49.5">
      <c r="B149" s="137" t="s">
        <v>323</v>
      </c>
      <c r="C149" s="138" t="s">
        <v>352</v>
      </c>
      <c r="D149" s="139" t="s">
        <v>638</v>
      </c>
      <c r="E149" s="140">
        <v>850000</v>
      </c>
      <c r="F149" s="140">
        <v>137500</v>
      </c>
      <c r="G149" s="154"/>
      <c r="H149" s="154"/>
    </row>
    <row r="150" spans="2:11" ht="49.5" customHeight="1">
      <c r="B150" s="193" t="s">
        <v>323</v>
      </c>
      <c r="C150" s="192" t="s">
        <v>640</v>
      </c>
      <c r="D150" s="194" t="s">
        <v>1490</v>
      </c>
      <c r="E150" s="195">
        <v>900000</v>
      </c>
      <c r="F150" s="196">
        <v>95000</v>
      </c>
      <c r="G150" s="154"/>
      <c r="H150" s="154"/>
      <c r="J150" s="160" t="s">
        <v>641</v>
      </c>
    </row>
    <row r="151" spans="2:11" ht="49.5" customHeight="1">
      <c r="B151" s="193" t="s">
        <v>323</v>
      </c>
      <c r="C151" s="192" t="s">
        <v>620</v>
      </c>
      <c r="D151" s="194" t="s">
        <v>1491</v>
      </c>
      <c r="E151" s="195">
        <v>1000000</v>
      </c>
      <c r="F151" s="196">
        <v>115000</v>
      </c>
      <c r="G151" s="154"/>
      <c r="H151" s="154"/>
    </row>
    <row r="152" spans="2:11" ht="49.5" customHeight="1">
      <c r="B152" s="193" t="s">
        <v>323</v>
      </c>
      <c r="C152" s="192" t="s">
        <v>621</v>
      </c>
      <c r="D152" s="194" t="s">
        <v>1498</v>
      </c>
      <c r="E152" s="195">
        <v>1100000</v>
      </c>
      <c r="F152" s="196">
        <v>113000</v>
      </c>
      <c r="G152" s="154"/>
      <c r="H152" s="154"/>
    </row>
    <row r="153" spans="2:11" ht="49.5" customHeight="1">
      <c r="B153" s="193" t="s">
        <v>323</v>
      </c>
      <c r="C153" s="192" t="s">
        <v>622</v>
      </c>
      <c r="D153" s="194" t="s">
        <v>1492</v>
      </c>
      <c r="E153" s="195">
        <v>1200000</v>
      </c>
      <c r="F153" s="196">
        <v>115000</v>
      </c>
      <c r="G153" s="154"/>
      <c r="H153" s="154"/>
      <c r="J153" s="160"/>
    </row>
    <row r="154" spans="2:11" ht="49.5" customHeight="1">
      <c r="B154" s="203" t="s">
        <v>323</v>
      </c>
      <c r="C154" s="204" t="s">
        <v>623</v>
      </c>
      <c r="D154" s="205" t="s">
        <v>1495</v>
      </c>
      <c r="E154" s="206">
        <v>1300000</v>
      </c>
      <c r="F154" s="207">
        <v>113000</v>
      </c>
      <c r="G154" s="154"/>
      <c r="H154" s="154"/>
      <c r="J154" s="183" t="s">
        <v>1472</v>
      </c>
    </row>
    <row r="155" spans="2:11" ht="49.5" customHeight="1">
      <c r="B155" s="203" t="s">
        <v>323</v>
      </c>
      <c r="C155" s="204" t="s">
        <v>624</v>
      </c>
      <c r="D155" s="205" t="s">
        <v>1496</v>
      </c>
      <c r="E155" s="206">
        <v>1400000</v>
      </c>
      <c r="F155" s="207">
        <v>140000</v>
      </c>
      <c r="G155" s="154"/>
      <c r="H155" s="154"/>
      <c r="J155" s="184" t="s">
        <v>1471</v>
      </c>
    </row>
    <row r="156" spans="2:11" ht="49.5" customHeight="1">
      <c r="B156" s="203" t="s">
        <v>323</v>
      </c>
      <c r="C156" s="204" t="s">
        <v>625</v>
      </c>
      <c r="D156" s="205" t="s">
        <v>1493</v>
      </c>
      <c r="E156" s="206">
        <v>1500000</v>
      </c>
      <c r="F156" s="208">
        <v>113000</v>
      </c>
      <c r="G156" s="154"/>
      <c r="H156" s="154"/>
      <c r="J156" s="167" t="s">
        <v>1439</v>
      </c>
      <c r="K156" s="144" t="s">
        <v>1785</v>
      </c>
    </row>
    <row r="157" spans="2:11" ht="49.5" customHeight="1">
      <c r="B157" s="203" t="s">
        <v>323</v>
      </c>
      <c r="C157" s="204" t="s">
        <v>626</v>
      </c>
      <c r="D157" s="205" t="s">
        <v>1497</v>
      </c>
      <c r="E157" s="206">
        <v>1600000</v>
      </c>
      <c r="F157" s="208">
        <v>140000</v>
      </c>
      <c r="G157" s="154"/>
      <c r="H157" s="154"/>
      <c r="J157" s="158" t="s">
        <v>1442</v>
      </c>
    </row>
    <row r="158" spans="2:11" ht="49.5" customHeight="1">
      <c r="B158" s="193" t="s">
        <v>323</v>
      </c>
      <c r="C158" s="192" t="s">
        <v>627</v>
      </c>
      <c r="D158" s="194" t="s">
        <v>1502</v>
      </c>
      <c r="E158" s="195">
        <v>1700000</v>
      </c>
      <c r="F158" s="198">
        <v>105000</v>
      </c>
      <c r="G158" s="154"/>
      <c r="H158" s="154"/>
      <c r="J158" s="167" t="s">
        <v>1469</v>
      </c>
    </row>
    <row r="159" spans="2:11" ht="49.5" customHeight="1">
      <c r="B159" s="193" t="s">
        <v>323</v>
      </c>
      <c r="C159" s="192" t="s">
        <v>628</v>
      </c>
      <c r="D159" s="194" t="s">
        <v>1491</v>
      </c>
      <c r="E159" s="195">
        <v>1800000</v>
      </c>
      <c r="F159" s="198">
        <v>115000</v>
      </c>
      <c r="G159" s="154"/>
      <c r="H159" s="154"/>
      <c r="J159" s="182" t="s">
        <v>1470</v>
      </c>
    </row>
    <row r="160" spans="2:11" ht="49.5" customHeight="1">
      <c r="B160" s="193" t="s">
        <v>323</v>
      </c>
      <c r="C160" s="192" t="s">
        <v>629</v>
      </c>
      <c r="D160" s="194" t="s">
        <v>1498</v>
      </c>
      <c r="E160" s="195">
        <v>1900000</v>
      </c>
      <c r="F160" s="198">
        <v>113000</v>
      </c>
      <c r="G160" s="154"/>
      <c r="H160" s="154"/>
    </row>
    <row r="161" spans="2:11" ht="49.5" customHeight="1">
      <c r="B161" s="193" t="s">
        <v>323</v>
      </c>
      <c r="C161" s="192" t="s">
        <v>630</v>
      </c>
      <c r="D161" s="194" t="s">
        <v>1492</v>
      </c>
      <c r="E161" s="195">
        <v>2000000</v>
      </c>
      <c r="F161" s="198">
        <v>115000</v>
      </c>
      <c r="G161" s="154"/>
      <c r="H161" s="154"/>
    </row>
    <row r="162" spans="2:11" ht="49.5" customHeight="1">
      <c r="B162" s="203" t="s">
        <v>323</v>
      </c>
      <c r="C162" s="204" t="s">
        <v>631</v>
      </c>
      <c r="D162" s="205" t="s">
        <v>1499</v>
      </c>
      <c r="E162" s="206">
        <v>2100000</v>
      </c>
      <c r="F162" s="207">
        <v>113000</v>
      </c>
      <c r="G162" s="154"/>
      <c r="H162" s="154"/>
    </row>
    <row r="163" spans="2:11" ht="49.5" customHeight="1">
      <c r="B163" s="203" t="s">
        <v>323</v>
      </c>
      <c r="C163" s="204" t="s">
        <v>632</v>
      </c>
      <c r="D163" s="205" t="s">
        <v>1500</v>
      </c>
      <c r="E163" s="206">
        <v>2200000</v>
      </c>
      <c r="F163" s="207">
        <v>140000</v>
      </c>
      <c r="G163" s="154"/>
      <c r="H163" s="154"/>
    </row>
    <row r="164" spans="2:11" ht="49.5" customHeight="1">
      <c r="B164" s="203" t="s">
        <v>323</v>
      </c>
      <c r="C164" s="204" t="s">
        <v>633</v>
      </c>
      <c r="D164" s="205" t="s">
        <v>1493</v>
      </c>
      <c r="E164" s="206">
        <v>2300000</v>
      </c>
      <c r="F164" s="208">
        <v>113000</v>
      </c>
      <c r="G164" s="154"/>
      <c r="H164" s="154"/>
    </row>
    <row r="165" spans="2:11" ht="49.5" customHeight="1">
      <c r="B165" s="203" t="s">
        <v>323</v>
      </c>
      <c r="C165" s="204" t="s">
        <v>634</v>
      </c>
      <c r="D165" s="205" t="s">
        <v>1497</v>
      </c>
      <c r="E165" s="206">
        <v>2400000</v>
      </c>
      <c r="F165" s="208">
        <v>140000</v>
      </c>
      <c r="G165" s="154"/>
      <c r="H165" s="154"/>
    </row>
    <row r="166" spans="2:11" ht="49.5" customHeight="1">
      <c r="B166" s="200" t="s">
        <v>323</v>
      </c>
      <c r="C166" s="201" t="s">
        <v>635</v>
      </c>
      <c r="D166" s="199" t="s">
        <v>1501</v>
      </c>
      <c r="E166" s="195">
        <v>2500000</v>
      </c>
      <c r="F166" s="202">
        <v>105000</v>
      </c>
      <c r="G166" s="154"/>
      <c r="H166" s="154"/>
    </row>
    <row r="167" spans="2:11" ht="49.5" customHeight="1">
      <c r="B167" s="193" t="s">
        <v>323</v>
      </c>
      <c r="C167" s="192" t="s">
        <v>636</v>
      </c>
      <c r="D167" s="194" t="s">
        <v>1491</v>
      </c>
      <c r="E167" s="195">
        <v>2600000</v>
      </c>
      <c r="F167" s="198">
        <v>115000</v>
      </c>
      <c r="G167" s="154"/>
      <c r="H167" s="154"/>
    </row>
    <row r="168" spans="2:11" ht="49.5" customHeight="1">
      <c r="B168" s="193" t="s">
        <v>323</v>
      </c>
      <c r="C168" s="192" t="s">
        <v>637</v>
      </c>
      <c r="D168" s="194" t="s">
        <v>1498</v>
      </c>
      <c r="E168" s="195">
        <v>2700000</v>
      </c>
      <c r="F168" s="198">
        <v>113000</v>
      </c>
      <c r="G168" s="154"/>
      <c r="H168" s="154"/>
    </row>
    <row r="169" spans="2:11" ht="49.5" customHeight="1">
      <c r="B169" s="193" t="s">
        <v>323</v>
      </c>
      <c r="C169" s="192" t="s">
        <v>639</v>
      </c>
      <c r="D169" s="194" t="s">
        <v>1492</v>
      </c>
      <c r="E169" s="195">
        <v>2800000</v>
      </c>
      <c r="F169" s="198">
        <v>115000</v>
      </c>
      <c r="G169" s="154"/>
      <c r="H169" s="154"/>
    </row>
    <row r="170" spans="2:11" ht="49.5" customHeight="1">
      <c r="B170" s="203" t="s">
        <v>323</v>
      </c>
      <c r="C170" s="204" t="s">
        <v>1459</v>
      </c>
      <c r="D170" s="205" t="s">
        <v>1499</v>
      </c>
      <c r="E170" s="206">
        <v>2900000</v>
      </c>
      <c r="F170" s="208">
        <v>113000</v>
      </c>
      <c r="G170" s="154"/>
      <c r="H170" s="154"/>
    </row>
    <row r="171" spans="2:11" ht="49.5" customHeight="1">
      <c r="B171" s="203" t="s">
        <v>323</v>
      </c>
      <c r="C171" s="204" t="s">
        <v>1460</v>
      </c>
      <c r="D171" s="205" t="s">
        <v>1503</v>
      </c>
      <c r="E171" s="206">
        <v>3000000</v>
      </c>
      <c r="F171" s="208">
        <v>140000</v>
      </c>
      <c r="G171" s="154"/>
      <c r="H171" s="154"/>
    </row>
    <row r="172" spans="2:11" ht="49.5" customHeight="1">
      <c r="B172" s="203" t="s">
        <v>323</v>
      </c>
      <c r="C172" s="204" t="s">
        <v>1461</v>
      </c>
      <c r="D172" s="205" t="s">
        <v>1493</v>
      </c>
      <c r="E172" s="206">
        <v>3100000</v>
      </c>
      <c r="F172" s="208">
        <v>113000</v>
      </c>
      <c r="G172" s="154"/>
      <c r="H172" s="154"/>
      <c r="J172" s="183" t="s">
        <v>1472</v>
      </c>
    </row>
    <row r="173" spans="2:11" ht="49.5" customHeight="1">
      <c r="B173" s="203" t="s">
        <v>323</v>
      </c>
      <c r="C173" s="204" t="s">
        <v>1462</v>
      </c>
      <c r="D173" s="205" t="s">
        <v>1504</v>
      </c>
      <c r="E173" s="206">
        <v>3200000</v>
      </c>
      <c r="F173" s="208">
        <v>140000</v>
      </c>
      <c r="G173" s="154"/>
      <c r="H173" s="154"/>
      <c r="J173" s="184" t="s">
        <v>1471</v>
      </c>
    </row>
    <row r="174" spans="2:11" ht="49.5" customHeight="1">
      <c r="B174" s="193" t="s">
        <v>323</v>
      </c>
      <c r="C174" s="192" t="s">
        <v>1463</v>
      </c>
      <c r="D174" s="194" t="s">
        <v>1502</v>
      </c>
      <c r="E174" s="195">
        <v>3300000</v>
      </c>
      <c r="F174" s="198">
        <v>105000</v>
      </c>
      <c r="G174" s="154"/>
      <c r="H174" s="154"/>
      <c r="J174" s="167" t="s">
        <v>1439</v>
      </c>
      <c r="K174" s="144" t="s">
        <v>1785</v>
      </c>
    </row>
    <row r="175" spans="2:11" ht="49.5" customHeight="1">
      <c r="B175" s="193" t="s">
        <v>323</v>
      </c>
      <c r="C175" s="192" t="s">
        <v>1464</v>
      </c>
      <c r="D175" s="194" t="s">
        <v>1491</v>
      </c>
      <c r="E175" s="195">
        <v>3400000</v>
      </c>
      <c r="F175" s="197">
        <v>115000</v>
      </c>
      <c r="G175" s="154"/>
      <c r="H175" s="154"/>
      <c r="J175" s="158" t="s">
        <v>1442</v>
      </c>
    </row>
    <row r="176" spans="2:11" ht="49.5" customHeight="1">
      <c r="B176" s="193" t="s">
        <v>323</v>
      </c>
      <c r="C176" s="192" t="s">
        <v>1465</v>
      </c>
      <c r="D176" s="194" t="s">
        <v>1498</v>
      </c>
      <c r="E176" s="195">
        <v>3500000</v>
      </c>
      <c r="F176" s="197">
        <v>113000</v>
      </c>
      <c r="G176" s="154"/>
      <c r="H176" s="154"/>
      <c r="J176" s="167" t="s">
        <v>1469</v>
      </c>
    </row>
    <row r="177" spans="2:10" ht="49.5" customHeight="1">
      <c r="B177" s="193" t="s">
        <v>323</v>
      </c>
      <c r="C177" s="192" t="s">
        <v>1466</v>
      </c>
      <c r="D177" s="194" t="s">
        <v>1492</v>
      </c>
      <c r="E177" s="195">
        <v>3600000</v>
      </c>
      <c r="F177" s="197">
        <v>115000</v>
      </c>
      <c r="G177" s="154"/>
      <c r="H177" s="154"/>
      <c r="J177" s="182" t="s">
        <v>1470</v>
      </c>
    </row>
    <row r="178" spans="2:10" ht="49.5" customHeight="1">
      <c r="B178" s="203" t="s">
        <v>323</v>
      </c>
      <c r="C178" s="204" t="s">
        <v>1467</v>
      </c>
      <c r="D178" s="205" t="s">
        <v>1494</v>
      </c>
      <c r="E178" s="206">
        <v>3700000</v>
      </c>
      <c r="F178" s="208">
        <v>122600</v>
      </c>
      <c r="G178" s="154"/>
      <c r="H178" s="154"/>
    </row>
    <row r="179" spans="2:10" ht="49.5" customHeight="1">
      <c r="B179" s="203" t="s">
        <v>323</v>
      </c>
      <c r="C179" s="204" t="s">
        <v>1468</v>
      </c>
      <c r="D179" s="205" t="s">
        <v>1505</v>
      </c>
      <c r="E179" s="206">
        <v>3800000</v>
      </c>
      <c r="F179" s="208">
        <v>161000</v>
      </c>
      <c r="G179" s="154"/>
      <c r="H179" s="154"/>
    </row>
    <row r="180" spans="2:10">
      <c r="D180" s="139"/>
    </row>
    <row r="181" spans="2:10">
      <c r="D181" s="139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251" bestFit="1" customWidth="1"/>
    <col min="2" max="2" width="22.875" style="251" bestFit="1" customWidth="1"/>
    <col min="3" max="3" width="28.875" style="251" bestFit="1" customWidth="1"/>
    <col min="4" max="4" width="15.125" style="251" bestFit="1" customWidth="1"/>
    <col min="5" max="5" width="57.125" style="251" bestFit="1" customWidth="1"/>
    <col min="6" max="6" width="13.75" style="130" bestFit="1" customWidth="1"/>
    <col min="7" max="7" width="18.625" style="130" bestFit="1" customWidth="1"/>
    <col min="8" max="8" width="12.625" style="130" customWidth="1"/>
    <col min="9" max="9" width="14.5" style="130" bestFit="1" customWidth="1"/>
    <col min="10" max="10" width="16.5" style="130" bestFit="1" customWidth="1"/>
    <col min="11" max="11" width="18.625" style="130" bestFit="1" customWidth="1"/>
    <col min="12" max="12" width="17.875" style="130" bestFit="1" customWidth="1"/>
    <col min="13" max="13" width="9" style="130"/>
    <col min="14" max="14" width="75.625" style="130" bestFit="1" customWidth="1"/>
    <col min="15" max="15" width="26.375" style="130" customWidth="1"/>
    <col min="16" max="16384" width="9" style="130"/>
  </cols>
  <sheetData>
    <row r="1" spans="1:15">
      <c r="I1" s="248"/>
      <c r="J1" s="248"/>
      <c r="K1" s="248"/>
      <c r="L1" s="248"/>
    </row>
    <row r="2" spans="1:15">
      <c r="A2" s="252" t="s">
        <v>2239</v>
      </c>
      <c r="B2" s="254" t="s">
        <v>1097</v>
      </c>
      <c r="C2" s="254" t="s">
        <v>2287</v>
      </c>
      <c r="D2" s="254" t="s">
        <v>689</v>
      </c>
      <c r="E2" s="254" t="s">
        <v>2279</v>
      </c>
      <c r="H2" s="249"/>
      <c r="J2" s="248"/>
      <c r="L2" s="248"/>
    </row>
    <row r="3" spans="1:15" ht="50.1" customHeight="1">
      <c r="A3" s="251" t="s">
        <v>202</v>
      </c>
      <c r="B3" s="251" t="s">
        <v>70</v>
      </c>
      <c r="C3" s="251" t="s">
        <v>2263</v>
      </c>
      <c r="D3" s="251" t="s">
        <v>695</v>
      </c>
      <c r="E3" s="253" t="s">
        <v>2296</v>
      </c>
      <c r="H3" s="249"/>
      <c r="J3" s="248"/>
      <c r="L3" s="248"/>
    </row>
    <row r="4" spans="1:15" ht="50.1" customHeight="1">
      <c r="A4" s="251" t="s">
        <v>203</v>
      </c>
      <c r="B4" s="251" t="s">
        <v>665</v>
      </c>
      <c r="C4" s="251" t="s">
        <v>2262</v>
      </c>
      <c r="D4" s="251" t="s">
        <v>2266</v>
      </c>
      <c r="E4" s="253" t="s">
        <v>2297</v>
      </c>
      <c r="H4" s="249"/>
      <c r="J4" s="248"/>
      <c r="L4" s="248"/>
    </row>
    <row r="5" spans="1:15" ht="50.1" customHeight="1">
      <c r="A5" s="251" t="s">
        <v>2245</v>
      </c>
      <c r="B5" s="251" t="s">
        <v>318</v>
      </c>
      <c r="C5" s="251" t="s">
        <v>2264</v>
      </c>
      <c r="D5" s="251" t="s">
        <v>695</v>
      </c>
      <c r="E5" s="253" t="s">
        <v>2298</v>
      </c>
      <c r="F5" s="251"/>
      <c r="H5" s="249"/>
      <c r="J5" s="248"/>
      <c r="L5" s="248"/>
    </row>
    <row r="6" spans="1:15" ht="50.1" customHeight="1">
      <c r="A6" s="251" t="s">
        <v>267</v>
      </c>
      <c r="B6" s="251" t="s">
        <v>667</v>
      </c>
      <c r="C6" s="251" t="s">
        <v>2265</v>
      </c>
      <c r="D6" s="251" t="s">
        <v>2267</v>
      </c>
      <c r="E6" s="253" t="s">
        <v>2299</v>
      </c>
      <c r="F6" s="251"/>
      <c r="H6" s="249"/>
      <c r="J6" s="248"/>
      <c r="L6" s="248"/>
    </row>
    <row r="7" spans="1:15" ht="50.1" customHeight="1">
      <c r="A7" s="251" t="s">
        <v>2246</v>
      </c>
      <c r="B7" s="251" t="s">
        <v>2230</v>
      </c>
      <c r="C7" s="251" t="s">
        <v>2360</v>
      </c>
      <c r="D7" s="251" t="s">
        <v>2238</v>
      </c>
      <c r="E7" s="253" t="s">
        <v>2300</v>
      </c>
      <c r="H7" s="249"/>
      <c r="J7" s="248"/>
      <c r="L7" s="248"/>
    </row>
    <row r="8" spans="1:15">
      <c r="H8" s="249"/>
      <c r="J8" s="248"/>
      <c r="L8" s="248"/>
    </row>
    <row r="9" spans="1:15">
      <c r="A9" s="252" t="s">
        <v>2234</v>
      </c>
      <c r="D9" s="249"/>
      <c r="H9" s="249"/>
      <c r="J9" s="248"/>
      <c r="L9" s="248"/>
    </row>
    <row r="10" spans="1:15" ht="50.1" customHeight="1">
      <c r="A10" s="251" t="s">
        <v>72</v>
      </c>
      <c r="B10" s="251" t="s">
        <v>2357</v>
      </c>
      <c r="C10" s="251" t="s">
        <v>2270</v>
      </c>
      <c r="D10" s="251" t="s">
        <v>2269</v>
      </c>
      <c r="E10" s="253" t="s">
        <v>2301</v>
      </c>
      <c r="H10" s="249"/>
      <c r="J10" s="248"/>
      <c r="L10" s="248"/>
      <c r="N10" s="250"/>
    </row>
    <row r="11" spans="1:15" ht="50.1" customHeight="1">
      <c r="A11" s="251" t="s">
        <v>2247</v>
      </c>
      <c r="B11" s="251" t="s">
        <v>2358</v>
      </c>
      <c r="C11" s="251" t="s">
        <v>2271</v>
      </c>
      <c r="D11" s="251" t="s">
        <v>2269</v>
      </c>
      <c r="E11" s="253" t="s">
        <v>2302</v>
      </c>
      <c r="H11" s="249"/>
      <c r="J11" s="248"/>
      <c r="L11" s="248"/>
      <c r="N11" s="250"/>
      <c r="O11" s="250"/>
    </row>
    <row r="12" spans="1:15">
      <c r="J12" s="248"/>
      <c r="L12" s="248"/>
      <c r="N12" s="250"/>
      <c r="O12" s="250"/>
    </row>
    <row r="13" spans="1:15">
      <c r="A13" s="252" t="s">
        <v>2240</v>
      </c>
      <c r="J13" s="248"/>
      <c r="L13" s="248"/>
      <c r="N13" s="250"/>
    </row>
    <row r="14" spans="1:15" ht="50.1" customHeight="1">
      <c r="A14" s="251" t="s">
        <v>2248</v>
      </c>
      <c r="B14" s="253" t="s">
        <v>2273</v>
      </c>
      <c r="C14" s="251" t="s">
        <v>2272</v>
      </c>
      <c r="D14" s="251" t="s">
        <v>2257</v>
      </c>
      <c r="E14" s="253" t="s">
        <v>2303</v>
      </c>
      <c r="J14" s="248"/>
      <c r="L14" s="248"/>
    </row>
    <row r="15" spans="1:15" ht="50.1" customHeight="1">
      <c r="A15" s="251" t="s">
        <v>2249</v>
      </c>
      <c r="B15" s="253" t="s">
        <v>2273</v>
      </c>
      <c r="C15" s="251" t="s">
        <v>140</v>
      </c>
      <c r="D15" s="251" t="s">
        <v>2257</v>
      </c>
      <c r="E15" s="253" t="s">
        <v>2288</v>
      </c>
      <c r="J15" s="248"/>
      <c r="L15" s="248"/>
    </row>
    <row r="16" spans="1:15" ht="69.95" customHeight="1">
      <c r="A16" s="251" t="s">
        <v>2250</v>
      </c>
      <c r="B16" s="251" t="s">
        <v>2274</v>
      </c>
      <c r="C16" s="251" t="s">
        <v>140</v>
      </c>
      <c r="D16" s="251" t="s">
        <v>2257</v>
      </c>
      <c r="E16" s="253" t="s">
        <v>2304</v>
      </c>
      <c r="J16" s="248"/>
      <c r="L16" s="248"/>
    </row>
    <row r="17" spans="1:12">
      <c r="J17" s="248"/>
      <c r="L17" s="248"/>
    </row>
    <row r="18" spans="1:12">
      <c r="A18" s="252" t="s">
        <v>2241</v>
      </c>
      <c r="J18" s="248"/>
      <c r="L18" s="248"/>
    </row>
    <row r="19" spans="1:12">
      <c r="A19" s="251" t="s">
        <v>2234</v>
      </c>
      <c r="B19" s="251" t="s">
        <v>2275</v>
      </c>
      <c r="C19" s="251" t="s">
        <v>140</v>
      </c>
      <c r="E19" s="251" t="s">
        <v>140</v>
      </c>
      <c r="J19" s="248"/>
      <c r="L19" s="248"/>
    </row>
    <row r="20" spans="1:12">
      <c r="A20" s="251" t="s">
        <v>2248</v>
      </c>
      <c r="B20" s="251" t="s">
        <v>2276</v>
      </c>
      <c r="C20" s="251" t="s">
        <v>140</v>
      </c>
      <c r="E20" s="251" t="s">
        <v>140</v>
      </c>
      <c r="J20" s="248"/>
      <c r="L20" s="248"/>
    </row>
    <row r="21" spans="1:12">
      <c r="A21" s="251" t="s">
        <v>1127</v>
      </c>
      <c r="B21" s="251" t="s">
        <v>2277</v>
      </c>
      <c r="C21" s="251" t="s">
        <v>140</v>
      </c>
      <c r="E21" s="251" t="s">
        <v>140</v>
      </c>
      <c r="J21" s="248"/>
      <c r="L21" s="248"/>
    </row>
    <row r="22" spans="1:12">
      <c r="C22" s="249"/>
      <c r="D22" s="249"/>
      <c r="E22" s="249"/>
      <c r="J22" s="248"/>
      <c r="L22" s="248"/>
    </row>
    <row r="23" spans="1:12">
      <c r="A23" s="252" t="s">
        <v>2242</v>
      </c>
      <c r="C23" s="249"/>
      <c r="D23" s="249"/>
      <c r="E23" s="249"/>
      <c r="J23" s="248"/>
      <c r="L23" s="248"/>
    </row>
    <row r="24" spans="1:12">
      <c r="A24" s="251" t="s">
        <v>2251</v>
      </c>
      <c r="B24" s="251" t="s">
        <v>2266</v>
      </c>
      <c r="C24" s="249" t="s">
        <v>2281</v>
      </c>
      <c r="D24" s="249" t="s">
        <v>2266</v>
      </c>
      <c r="E24" s="249" t="s">
        <v>2289</v>
      </c>
      <c r="J24" s="248"/>
      <c r="L24" s="248"/>
    </row>
    <row r="25" spans="1:12">
      <c r="A25" s="251" t="s">
        <v>2252</v>
      </c>
      <c r="B25" s="251" t="s">
        <v>671</v>
      </c>
      <c r="C25" s="249" t="s">
        <v>2282</v>
      </c>
      <c r="D25" s="249" t="s">
        <v>2286</v>
      </c>
      <c r="E25" s="249" t="s">
        <v>2290</v>
      </c>
    </row>
    <row r="26" spans="1:12">
      <c r="A26" s="251" t="s">
        <v>2253</v>
      </c>
      <c r="B26" s="251" t="s">
        <v>683</v>
      </c>
      <c r="C26" s="249" t="s">
        <v>2283</v>
      </c>
      <c r="D26" s="249" t="s">
        <v>2267</v>
      </c>
      <c r="E26" s="249" t="s">
        <v>2359</v>
      </c>
    </row>
    <row r="27" spans="1:12">
      <c r="A27" s="251" t="s">
        <v>2254</v>
      </c>
      <c r="B27" s="251" t="s">
        <v>695</v>
      </c>
      <c r="C27" s="249" t="s">
        <v>2284</v>
      </c>
      <c r="D27" s="249" t="s">
        <v>695</v>
      </c>
      <c r="E27" s="249" t="s">
        <v>2291</v>
      </c>
    </row>
    <row r="28" spans="1:12">
      <c r="A28" s="251" t="s">
        <v>2255</v>
      </c>
      <c r="B28" s="251" t="s">
        <v>2238</v>
      </c>
      <c r="C28" s="249" t="s">
        <v>2268</v>
      </c>
      <c r="D28" s="249" t="s">
        <v>2238</v>
      </c>
      <c r="E28" s="249" t="s">
        <v>2230</v>
      </c>
    </row>
    <row r="29" spans="1:12">
      <c r="C29" s="249"/>
      <c r="D29" s="249"/>
      <c r="E29" s="249"/>
    </row>
    <row r="30" spans="1:12">
      <c r="A30" s="252" t="s">
        <v>2243</v>
      </c>
      <c r="C30" s="249"/>
      <c r="D30" s="249"/>
      <c r="E30" s="249"/>
    </row>
    <row r="31" spans="1:12" ht="39.950000000000003" customHeight="1">
      <c r="A31" s="251" t="s">
        <v>1099</v>
      </c>
      <c r="B31" s="251" t="s">
        <v>2278</v>
      </c>
      <c r="C31" s="249" t="s">
        <v>2285</v>
      </c>
      <c r="D31" s="249" t="s">
        <v>2254</v>
      </c>
      <c r="E31" s="583" t="s">
        <v>2305</v>
      </c>
    </row>
    <row r="32" spans="1:12" ht="39.950000000000003" customHeight="1">
      <c r="A32" s="251" t="s">
        <v>1100</v>
      </c>
      <c r="B32" s="251" t="s">
        <v>2278</v>
      </c>
      <c r="C32" s="249" t="s">
        <v>2285</v>
      </c>
      <c r="D32" s="249" t="s">
        <v>2254</v>
      </c>
      <c r="E32" s="584"/>
    </row>
    <row r="33" spans="1:6" ht="39.950000000000003" customHeight="1">
      <c r="A33" s="251" t="s">
        <v>2256</v>
      </c>
      <c r="B33" s="251" t="s">
        <v>2278</v>
      </c>
      <c r="C33" s="249" t="s">
        <v>2285</v>
      </c>
      <c r="D33" s="249" t="s">
        <v>2254</v>
      </c>
      <c r="E33" s="585"/>
    </row>
    <row r="34" spans="1:6">
      <c r="C34" s="249"/>
      <c r="D34" s="249"/>
      <c r="E34" s="259"/>
    </row>
    <row r="35" spans="1:6">
      <c r="A35" s="252" t="s">
        <v>2244</v>
      </c>
      <c r="C35" s="249"/>
      <c r="D35" s="255"/>
      <c r="E35" s="115"/>
      <c r="F35" s="257"/>
    </row>
    <row r="36" spans="1:6">
      <c r="A36" s="251" t="s">
        <v>2258</v>
      </c>
      <c r="B36" s="249" t="s">
        <v>2280</v>
      </c>
      <c r="C36" s="249" t="s">
        <v>140</v>
      </c>
      <c r="D36" s="255"/>
      <c r="E36" s="115" t="s">
        <v>2292</v>
      </c>
      <c r="F36" s="257"/>
    </row>
    <row r="37" spans="1:6">
      <c r="A37" s="251" t="s">
        <v>2259</v>
      </c>
      <c r="B37" s="249" t="s">
        <v>2280</v>
      </c>
      <c r="C37" s="249" t="s">
        <v>140</v>
      </c>
      <c r="D37" s="255"/>
      <c r="E37" s="115" t="s">
        <v>2293</v>
      </c>
      <c r="F37" s="257"/>
    </row>
    <row r="38" spans="1:6">
      <c r="A38" s="251" t="s">
        <v>2261</v>
      </c>
      <c r="B38" s="249" t="s">
        <v>2280</v>
      </c>
      <c r="C38" s="249" t="s">
        <v>140</v>
      </c>
      <c r="D38" s="255"/>
      <c r="E38" s="115" t="s">
        <v>2294</v>
      </c>
      <c r="F38" s="257"/>
    </row>
    <row r="39" spans="1:6">
      <c r="A39" s="251" t="s">
        <v>2260</v>
      </c>
      <c r="B39" s="249" t="s">
        <v>2280</v>
      </c>
      <c r="C39" s="249" t="s">
        <v>140</v>
      </c>
      <c r="D39" s="255"/>
      <c r="E39" s="115" t="s">
        <v>2295</v>
      </c>
      <c r="F39" s="257"/>
    </row>
    <row r="40" spans="1:6">
      <c r="B40" s="249"/>
      <c r="C40" s="249"/>
      <c r="D40" s="255"/>
      <c r="E40" s="115"/>
      <c r="F40" s="257"/>
    </row>
    <row r="41" spans="1:6">
      <c r="B41" s="249"/>
      <c r="C41" s="249"/>
      <c r="D41" s="255"/>
      <c r="E41" s="115"/>
      <c r="F41" s="257"/>
    </row>
    <row r="42" spans="1:6">
      <c r="B42" s="248" t="s">
        <v>657</v>
      </c>
      <c r="C42" s="261" t="s">
        <v>2306</v>
      </c>
      <c r="D42" s="255"/>
      <c r="E42" s="267" t="s">
        <v>2343</v>
      </c>
      <c r="F42" s="258"/>
    </row>
    <row r="43" spans="1:6">
      <c r="B43" s="248" t="s">
        <v>669</v>
      </c>
      <c r="C43" s="263" t="s">
        <v>2307</v>
      </c>
      <c r="D43" s="255"/>
      <c r="E43" s="115" t="s">
        <v>70</v>
      </c>
      <c r="F43" s="257"/>
    </row>
    <row r="44" spans="1:6">
      <c r="B44" s="130" t="s">
        <v>71</v>
      </c>
      <c r="C44" s="263" t="s">
        <v>2308</v>
      </c>
      <c r="D44" s="255"/>
      <c r="E44" s="115" t="s">
        <v>701</v>
      </c>
      <c r="F44" s="257"/>
    </row>
    <row r="45" spans="1:6">
      <c r="B45" s="248" t="s">
        <v>693</v>
      </c>
      <c r="C45" s="263" t="s">
        <v>2309</v>
      </c>
      <c r="D45" s="255"/>
      <c r="F45" s="257"/>
    </row>
    <row r="46" spans="1:6">
      <c r="B46" s="248" t="s">
        <v>702</v>
      </c>
      <c r="C46" s="263" t="s">
        <v>2310</v>
      </c>
      <c r="D46" s="255"/>
      <c r="E46" s="115" t="s">
        <v>2349</v>
      </c>
      <c r="F46" s="257" t="s">
        <v>2355</v>
      </c>
    </row>
    <row r="47" spans="1:6">
      <c r="B47" s="248" t="s">
        <v>691</v>
      </c>
      <c r="C47" s="263" t="s">
        <v>2311</v>
      </c>
      <c r="D47" s="255"/>
      <c r="E47" s="115" t="s">
        <v>2345</v>
      </c>
      <c r="F47" s="257" t="s">
        <v>2356</v>
      </c>
    </row>
    <row r="48" spans="1:6">
      <c r="B48" s="248" t="s">
        <v>715</v>
      </c>
      <c r="C48" s="249"/>
      <c r="D48" s="255"/>
      <c r="F48" s="257"/>
    </row>
    <row r="49" spans="2:6">
      <c r="B49" s="248" t="s">
        <v>319</v>
      </c>
      <c r="C49" s="262" t="s">
        <v>2312</v>
      </c>
      <c r="D49" s="256"/>
      <c r="E49" s="251" t="s">
        <v>2346</v>
      </c>
      <c r="F49" s="257"/>
    </row>
    <row r="50" spans="2:6">
      <c r="B50" s="248" t="s">
        <v>1127</v>
      </c>
      <c r="C50" s="264" t="s">
        <v>2313</v>
      </c>
      <c r="D50" s="256"/>
      <c r="E50" s="251" t="s">
        <v>2347</v>
      </c>
      <c r="F50" s="257"/>
    </row>
    <row r="51" spans="2:6">
      <c r="B51" s="248" t="s">
        <v>2230</v>
      </c>
      <c r="C51" s="264" t="s">
        <v>2314</v>
      </c>
      <c r="D51" s="256"/>
      <c r="E51" s="115" t="s">
        <v>2350</v>
      </c>
      <c r="F51" s="257"/>
    </row>
    <row r="52" spans="2:6">
      <c r="B52" s="248" t="s">
        <v>722</v>
      </c>
      <c r="D52" s="256"/>
      <c r="E52" s="115" t="s">
        <v>2351</v>
      </c>
      <c r="F52" s="257"/>
    </row>
    <row r="53" spans="2:6">
      <c r="C53" s="262" t="s">
        <v>2315</v>
      </c>
      <c r="D53" s="256"/>
      <c r="E53" s="115" t="s">
        <v>2352</v>
      </c>
      <c r="F53" s="257"/>
    </row>
    <row r="54" spans="2:6">
      <c r="B54" s="130" t="s">
        <v>72</v>
      </c>
      <c r="C54" s="264" t="s">
        <v>2316</v>
      </c>
      <c r="D54" s="256"/>
      <c r="E54" s="115" t="s">
        <v>2353</v>
      </c>
      <c r="F54" s="257"/>
    </row>
    <row r="55" spans="2:6">
      <c r="B55" s="130" t="s">
        <v>2247</v>
      </c>
      <c r="C55" s="264" t="s">
        <v>2317</v>
      </c>
      <c r="D55" s="256" t="s">
        <v>2319</v>
      </c>
      <c r="E55" s="115" t="s">
        <v>2354</v>
      </c>
      <c r="F55" s="257"/>
    </row>
    <row r="56" spans="2:6">
      <c r="C56" s="264" t="s">
        <v>2318</v>
      </c>
      <c r="D56" s="256"/>
      <c r="E56" s="115"/>
      <c r="F56" s="257"/>
    </row>
    <row r="57" spans="2:6">
      <c r="B57" s="248" t="s">
        <v>2235</v>
      </c>
      <c r="D57" s="256"/>
      <c r="E57" s="115"/>
      <c r="F57" s="257"/>
    </row>
    <row r="58" spans="2:6">
      <c r="B58" s="248" t="s">
        <v>2236</v>
      </c>
      <c r="C58" s="262" t="s">
        <v>2320</v>
      </c>
      <c r="D58" s="256"/>
      <c r="E58" s="115"/>
      <c r="F58" s="257"/>
    </row>
    <row r="59" spans="2:6">
      <c r="B59" s="248" t="s">
        <v>2237</v>
      </c>
      <c r="C59" s="264" t="s">
        <v>2321</v>
      </c>
      <c r="D59" s="256"/>
      <c r="E59" s="115"/>
      <c r="F59" s="257"/>
    </row>
    <row r="60" spans="2:6">
      <c r="C60" s="265" t="s">
        <v>2322</v>
      </c>
      <c r="D60" s="256"/>
      <c r="E60" s="115"/>
      <c r="F60" s="257"/>
    </row>
    <row r="61" spans="2:6">
      <c r="B61" s="248" t="s">
        <v>2231</v>
      </c>
      <c r="C61" s="264" t="s">
        <v>2323</v>
      </c>
      <c r="E61" s="260"/>
    </row>
    <row r="62" spans="2:6">
      <c r="B62" s="248" t="s">
        <v>2232</v>
      </c>
      <c r="C62" s="264" t="s">
        <v>2324</v>
      </c>
    </row>
    <row r="63" spans="2:6">
      <c r="B63" s="248" t="s">
        <v>2233</v>
      </c>
      <c r="C63" s="264" t="s">
        <v>2325</v>
      </c>
    </row>
    <row r="65" spans="2:5">
      <c r="B65" s="248" t="s">
        <v>658</v>
      </c>
      <c r="C65" s="262" t="s">
        <v>2326</v>
      </c>
    </row>
    <row r="66" spans="2:5">
      <c r="B66" s="248" t="s">
        <v>670</v>
      </c>
      <c r="C66" s="264" t="s">
        <v>2327</v>
      </c>
      <c r="E66" s="115" t="s">
        <v>2344</v>
      </c>
    </row>
    <row r="67" spans="2:5">
      <c r="B67" s="248" t="s">
        <v>694</v>
      </c>
      <c r="C67" s="264" t="s">
        <v>2328</v>
      </c>
      <c r="E67" s="115" t="s">
        <v>2348</v>
      </c>
    </row>
    <row r="68" spans="2:5">
      <c r="B68" s="248" t="s">
        <v>690</v>
      </c>
      <c r="C68" s="264" t="s">
        <v>2329</v>
      </c>
    </row>
    <row r="69" spans="2:5">
      <c r="B69" s="248" t="s">
        <v>709</v>
      </c>
    </row>
    <row r="70" spans="2:5">
      <c r="B70" s="248" t="s">
        <v>692</v>
      </c>
      <c r="C70" s="262" t="s">
        <v>2330</v>
      </c>
    </row>
    <row r="71" spans="2:5">
      <c r="C71" s="264" t="s">
        <v>2337</v>
      </c>
    </row>
    <row r="72" spans="2:5">
      <c r="B72" s="248" t="s">
        <v>659</v>
      </c>
      <c r="C72" s="264" t="s">
        <v>2338</v>
      </c>
    </row>
    <row r="73" spans="2:5">
      <c r="B73" s="248" t="s">
        <v>671</v>
      </c>
      <c r="C73" s="264" t="s">
        <v>2331</v>
      </c>
    </row>
    <row r="74" spans="2:5">
      <c r="B74" s="248" t="s">
        <v>683</v>
      </c>
      <c r="C74" s="264" t="s">
        <v>2332</v>
      </c>
    </row>
    <row r="75" spans="2:5">
      <c r="B75" s="248" t="s">
        <v>695</v>
      </c>
    </row>
    <row r="76" spans="2:5">
      <c r="B76" s="248" t="s">
        <v>2238</v>
      </c>
      <c r="C76" s="262" t="s">
        <v>2333</v>
      </c>
    </row>
    <row r="77" spans="2:5">
      <c r="C77" s="265" t="s">
        <v>2339</v>
      </c>
    </row>
    <row r="78" spans="2:5">
      <c r="C78" s="264" t="s">
        <v>2340</v>
      </c>
    </row>
    <row r="80" spans="2:5">
      <c r="C80" s="262" t="s">
        <v>2334</v>
      </c>
    </row>
    <row r="81" spans="3:3">
      <c r="C81" s="265" t="s">
        <v>2335</v>
      </c>
    </row>
    <row r="82" spans="3:3">
      <c r="C82" s="264" t="s">
        <v>2336</v>
      </c>
    </row>
    <row r="84" spans="3:3">
      <c r="C84" s="266" t="s">
        <v>2342</v>
      </c>
    </row>
    <row r="85" spans="3:3">
      <c r="C85" s="264" t="s">
        <v>2341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234" bestFit="1" customWidth="1"/>
    <col min="2" max="5" width="30.625" style="234" customWidth="1"/>
    <col min="6" max="6" width="25.375" style="234" bestFit="1" customWidth="1"/>
    <col min="7" max="16384" width="9" style="234"/>
  </cols>
  <sheetData>
    <row r="1" spans="1:6" ht="17.25">
      <c r="A1" s="234" t="s">
        <v>1763</v>
      </c>
      <c r="B1" s="235">
        <v>200</v>
      </c>
      <c r="C1" s="236">
        <v>1000</v>
      </c>
      <c r="D1" s="235">
        <v>500</v>
      </c>
      <c r="E1" s="235">
        <v>500</v>
      </c>
    </row>
    <row r="2" spans="1:6" ht="17.25">
      <c r="A2" s="234" t="s">
        <v>1764</v>
      </c>
      <c r="B2" s="237" t="s">
        <v>1765</v>
      </c>
      <c r="C2" s="237" t="s">
        <v>1766</v>
      </c>
      <c r="D2" s="237" t="s">
        <v>1767</v>
      </c>
      <c r="E2" s="237" t="s">
        <v>1768</v>
      </c>
    </row>
    <row r="3" spans="1:6">
      <c r="A3" s="238">
        <v>1</v>
      </c>
      <c r="B3" s="239">
        <v>400</v>
      </c>
      <c r="C3" s="239">
        <f>1000+(A3-1)*1000</f>
        <v>1000</v>
      </c>
      <c r="D3" s="239">
        <v>1000</v>
      </c>
      <c r="E3" s="239">
        <v>1000</v>
      </c>
    </row>
    <row r="4" spans="1:6">
      <c r="A4" s="238">
        <v>2</v>
      </c>
      <c r="B4" s="239">
        <f t="shared" ref="B4" si="0">300+(A4-1)*300</f>
        <v>600</v>
      </c>
      <c r="C4" s="239">
        <v>1500</v>
      </c>
      <c r="D4" s="239">
        <v>1500</v>
      </c>
      <c r="E4" s="239">
        <v>1500</v>
      </c>
    </row>
    <row r="5" spans="1:6">
      <c r="A5" s="238">
        <v>3</v>
      </c>
      <c r="B5" s="239">
        <v>800</v>
      </c>
      <c r="C5" s="239">
        <v>2000</v>
      </c>
      <c r="D5" s="239">
        <v>2000</v>
      </c>
      <c r="E5" s="239">
        <v>2000</v>
      </c>
    </row>
    <row r="6" spans="1:6">
      <c r="A6" s="240">
        <v>4</v>
      </c>
      <c r="B6" s="239"/>
      <c r="C6" s="239"/>
      <c r="D6" s="239"/>
      <c r="E6" s="239"/>
    </row>
    <row r="7" spans="1:6">
      <c r="A7" s="240">
        <v>5</v>
      </c>
      <c r="B7" s="239"/>
      <c r="C7" s="239"/>
      <c r="D7" s="239"/>
      <c r="E7" s="239"/>
    </row>
    <row r="8" spans="1:6">
      <c r="A8" s="240">
        <v>6</v>
      </c>
      <c r="B8" s="239"/>
      <c r="C8" s="239"/>
      <c r="D8" s="239"/>
      <c r="E8" s="239"/>
    </row>
    <row r="9" spans="1:6">
      <c r="A9" s="241">
        <v>7</v>
      </c>
      <c r="B9" s="239"/>
      <c r="C9" s="239"/>
      <c r="D9" s="239"/>
      <c r="E9" s="239"/>
    </row>
    <row r="10" spans="1:6">
      <c r="A10" s="241">
        <v>8</v>
      </c>
      <c r="B10" s="239"/>
      <c r="C10" s="239"/>
      <c r="D10" s="239"/>
      <c r="E10" s="239"/>
    </row>
    <row r="11" spans="1:6">
      <c r="A11" s="241">
        <v>9</v>
      </c>
      <c r="B11" s="239"/>
      <c r="C11" s="239"/>
      <c r="D11" s="239"/>
      <c r="E11" s="239"/>
    </row>
    <row r="12" spans="1:6">
      <c r="A12" s="242">
        <v>10</v>
      </c>
      <c r="B12" s="239"/>
      <c r="C12" s="239"/>
      <c r="D12" s="239"/>
      <c r="E12" s="239"/>
    </row>
    <row r="13" spans="1:6">
      <c r="A13" s="234" t="s">
        <v>1769</v>
      </c>
      <c r="B13" s="235">
        <f>SUM(B3:B12)*4</f>
        <v>7200</v>
      </c>
      <c r="C13" s="235">
        <f>SUM(C3:C12)</f>
        <v>4500</v>
      </c>
      <c r="D13" s="235">
        <f>SUM(D3:D12)*2</f>
        <v>9000</v>
      </c>
      <c r="E13" s="235">
        <f>SUM(E3:E12)</f>
        <v>4500</v>
      </c>
    </row>
    <row r="14" spans="1:6">
      <c r="A14" s="234" t="s">
        <v>1770</v>
      </c>
      <c r="B14" s="243">
        <f>B13*10</f>
        <v>72000</v>
      </c>
      <c r="C14" s="243">
        <f t="shared" ref="C14:E14" si="1">C13*10</f>
        <v>45000</v>
      </c>
      <c r="D14" s="243">
        <f>D13*10</f>
        <v>90000</v>
      </c>
      <c r="E14" s="243">
        <f t="shared" si="1"/>
        <v>45000</v>
      </c>
      <c r="F14" s="244">
        <f>SUM(B14:E14)</f>
        <v>252000</v>
      </c>
    </row>
    <row r="16" spans="1:6">
      <c r="A16" s="234" t="s">
        <v>1764</v>
      </c>
      <c r="B16" s="234" t="s">
        <v>1771</v>
      </c>
      <c r="C16" s="234" t="s">
        <v>1772</v>
      </c>
    </row>
    <row r="17" spans="1:4">
      <c r="A17" s="238">
        <v>1</v>
      </c>
      <c r="B17" s="234">
        <v>80000</v>
      </c>
      <c r="C17" s="234">
        <v>7000</v>
      </c>
    </row>
    <row r="18" spans="1:4">
      <c r="A18" s="238">
        <v>2</v>
      </c>
      <c r="B18" s="234">
        <v>90000</v>
      </c>
      <c r="D18"/>
    </row>
    <row r="19" spans="1:4">
      <c r="A19" s="238">
        <v>3</v>
      </c>
      <c r="B19" s="234">
        <v>100000</v>
      </c>
    </row>
    <row r="20" spans="1:4">
      <c r="A20" s="240">
        <v>4</v>
      </c>
    </row>
    <row r="21" spans="1:4">
      <c r="A21" s="240">
        <v>5</v>
      </c>
    </row>
    <row r="22" spans="1:4">
      <c r="A22" s="240">
        <v>6</v>
      </c>
    </row>
    <row r="23" spans="1:4">
      <c r="A23" s="241">
        <v>7</v>
      </c>
    </row>
    <row r="24" spans="1:4">
      <c r="A24" s="241">
        <v>8</v>
      </c>
    </row>
    <row r="25" spans="1:4">
      <c r="A25" s="241">
        <v>9</v>
      </c>
    </row>
    <row r="26" spans="1:4">
      <c r="A26" s="242">
        <v>10</v>
      </c>
    </row>
    <row r="28" spans="1:4">
      <c r="B28" s="234" t="s">
        <v>1773</v>
      </c>
    </row>
    <row r="29" spans="1:4">
      <c r="B29" s="234" t="s">
        <v>1774</v>
      </c>
    </row>
    <row r="30" spans="1:4">
      <c r="B30" s="234" t="s">
        <v>1775</v>
      </c>
    </row>
    <row r="31" spans="1:4">
      <c r="B31" s="234" t="s">
        <v>1776</v>
      </c>
    </row>
    <row r="34" spans="2:2">
      <c r="B34" s="234" t="s">
        <v>1777</v>
      </c>
    </row>
    <row r="35" spans="2:2">
      <c r="B35" s="234" t="s">
        <v>1778</v>
      </c>
    </row>
    <row r="37" spans="2:2">
      <c r="B37" s="234" t="s">
        <v>1779</v>
      </c>
    </row>
    <row r="38" spans="2:2">
      <c r="B38" t="s">
        <v>1780</v>
      </c>
    </row>
    <row r="40" spans="2:2">
      <c r="B40" s="234" t="s">
        <v>1781</v>
      </c>
    </row>
    <row r="41" spans="2:2">
      <c r="B41" s="234" t="s">
        <v>1782</v>
      </c>
    </row>
    <row r="42" spans="2:2">
      <c r="B42" s="234" t="s">
        <v>1783</v>
      </c>
    </row>
    <row r="43" spans="2:2">
      <c r="B43" s="234" t="s">
        <v>1784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08" customWidth="1"/>
    <col min="2" max="2" width="11" style="108" bestFit="1" customWidth="1"/>
    <col min="3" max="3" width="17" style="108" customWidth="1"/>
    <col min="4" max="4" width="13.625" style="108" customWidth="1"/>
    <col min="5" max="5" width="13.75" style="108" customWidth="1"/>
    <col min="6" max="6" width="3.625" style="108" customWidth="1"/>
    <col min="7" max="7" width="10.25" style="108" bestFit="1" customWidth="1"/>
    <col min="8" max="8" width="14.5" style="108" bestFit="1" customWidth="1"/>
    <col min="9" max="9" width="16.5" style="108" bestFit="1" customWidth="1"/>
    <col min="10" max="10" width="15.75" style="108" bestFit="1" customWidth="1"/>
    <col min="11" max="11" width="17.875" style="108" customWidth="1"/>
    <col min="12" max="12" width="3.125" style="108" customWidth="1"/>
    <col min="13" max="13" width="17.375" style="108" bestFit="1" customWidth="1"/>
    <col min="14" max="14" width="13.75" style="108" bestFit="1" customWidth="1"/>
    <col min="15" max="15" width="11.625" style="108" bestFit="1" customWidth="1"/>
    <col min="16" max="17" width="16.5" style="108" bestFit="1" customWidth="1"/>
    <col min="18" max="18" width="9.25" style="108" bestFit="1" customWidth="1"/>
    <col min="19" max="19" width="11.625" style="108" bestFit="1" customWidth="1"/>
    <col min="20" max="20" width="14.375" style="108" bestFit="1" customWidth="1"/>
    <col min="21" max="21" width="16.75" style="108" bestFit="1" customWidth="1"/>
    <col min="22" max="16384" width="9" style="108"/>
  </cols>
  <sheetData>
    <row r="1" spans="1:19">
      <c r="A1" s="214" t="s">
        <v>642</v>
      </c>
      <c r="C1" s="214" t="s">
        <v>643</v>
      </c>
      <c r="E1" s="214" t="s">
        <v>644</v>
      </c>
      <c r="G1" s="214" t="s">
        <v>645</v>
      </c>
      <c r="H1" s="214" t="s">
        <v>646</v>
      </c>
      <c r="I1" s="214" t="s">
        <v>647</v>
      </c>
      <c r="J1" s="214" t="s">
        <v>648</v>
      </c>
      <c r="K1" s="214" t="s">
        <v>649</v>
      </c>
      <c r="M1" s="215" t="s">
        <v>650</v>
      </c>
      <c r="N1" s="215" t="s">
        <v>651</v>
      </c>
      <c r="O1" s="215" t="s">
        <v>652</v>
      </c>
      <c r="P1" s="215" t="s">
        <v>653</v>
      </c>
      <c r="Q1" s="215" t="s">
        <v>654</v>
      </c>
      <c r="R1" s="215" t="s">
        <v>655</v>
      </c>
      <c r="S1" s="215" t="s">
        <v>656</v>
      </c>
    </row>
    <row r="2" spans="1:19">
      <c r="A2" s="111" t="s">
        <v>657</v>
      </c>
      <c r="C2" s="111" t="s">
        <v>658</v>
      </c>
      <c r="E2" s="111" t="s">
        <v>659</v>
      </c>
      <c r="G2" s="216" t="s">
        <v>660</v>
      </c>
      <c r="H2" s="111" t="s">
        <v>661</v>
      </c>
      <c r="I2" s="111" t="s">
        <v>662</v>
      </c>
      <c r="J2" s="111" t="s">
        <v>663</v>
      </c>
      <c r="K2" s="111" t="s">
        <v>664</v>
      </c>
      <c r="M2" s="111" t="s">
        <v>71</v>
      </c>
      <c r="N2" s="111" t="s">
        <v>71</v>
      </c>
      <c r="O2" s="111" t="s">
        <v>665</v>
      </c>
      <c r="P2" s="111" t="s">
        <v>666</v>
      </c>
      <c r="Q2" s="111" t="s">
        <v>667</v>
      </c>
      <c r="R2" s="111" t="s">
        <v>70</v>
      </c>
      <c r="S2" s="217" t="s">
        <v>668</v>
      </c>
    </row>
    <row r="3" spans="1:19">
      <c r="A3" s="111" t="s">
        <v>669</v>
      </c>
      <c r="C3" s="111" t="s">
        <v>670</v>
      </c>
      <c r="E3" s="111" t="s">
        <v>671</v>
      </c>
      <c r="G3" s="216" t="s">
        <v>672</v>
      </c>
      <c r="H3" s="111" t="s">
        <v>673</v>
      </c>
      <c r="I3" s="111" t="s">
        <v>674</v>
      </c>
      <c r="J3" s="111" t="s">
        <v>675</v>
      </c>
      <c r="K3" s="111" t="s">
        <v>676</v>
      </c>
      <c r="M3" s="111" t="s">
        <v>70</v>
      </c>
      <c r="N3" s="111" t="s">
        <v>70</v>
      </c>
      <c r="O3" s="111" t="s">
        <v>677</v>
      </c>
      <c r="P3" s="111" t="s">
        <v>678</v>
      </c>
      <c r="Q3" s="111" t="s">
        <v>679</v>
      </c>
      <c r="R3" s="111" t="s">
        <v>71</v>
      </c>
      <c r="S3" s="217" t="s">
        <v>680</v>
      </c>
    </row>
    <row r="4" spans="1:19">
      <c r="A4" s="218" t="s">
        <v>681</v>
      </c>
      <c r="C4" s="111" t="s">
        <v>682</v>
      </c>
      <c r="E4" s="111" t="s">
        <v>683</v>
      </c>
      <c r="G4" s="219" t="s">
        <v>684</v>
      </c>
      <c r="H4" s="111" t="s">
        <v>685</v>
      </c>
      <c r="I4" s="111" t="s">
        <v>686</v>
      </c>
      <c r="J4" s="111" t="s">
        <v>687</v>
      </c>
      <c r="K4" s="111" t="s">
        <v>688</v>
      </c>
      <c r="M4" s="111" t="s">
        <v>666</v>
      </c>
      <c r="N4" s="111" t="s">
        <v>666</v>
      </c>
      <c r="O4" s="111" t="s">
        <v>658</v>
      </c>
      <c r="P4" s="111" t="s">
        <v>689</v>
      </c>
      <c r="Q4" s="111" t="s">
        <v>690</v>
      </c>
      <c r="R4" s="111" t="s">
        <v>691</v>
      </c>
      <c r="S4" s="111" t="s">
        <v>692</v>
      </c>
    </row>
    <row r="5" spans="1:19">
      <c r="A5" s="111" t="s">
        <v>693</v>
      </c>
      <c r="C5" s="111" t="s">
        <v>694</v>
      </c>
      <c r="E5" s="111" t="s">
        <v>695</v>
      </c>
      <c r="G5" s="219" t="s">
        <v>696</v>
      </c>
      <c r="H5" s="111" t="s">
        <v>697</v>
      </c>
      <c r="I5" s="111" t="s">
        <v>698</v>
      </c>
      <c r="J5" s="111" t="s">
        <v>699</v>
      </c>
      <c r="K5" s="111" t="s">
        <v>700</v>
      </c>
      <c r="M5" s="220" t="s">
        <v>668</v>
      </c>
      <c r="N5" s="220" t="s">
        <v>668</v>
      </c>
      <c r="O5" s="111" t="s">
        <v>670</v>
      </c>
      <c r="P5" s="111" t="s">
        <v>701</v>
      </c>
      <c r="R5" s="111" t="s">
        <v>319</v>
      </c>
    </row>
    <row r="6" spans="1:19">
      <c r="A6" s="111" t="s">
        <v>702</v>
      </c>
      <c r="C6" s="111" t="s">
        <v>690</v>
      </c>
      <c r="E6" s="111" t="s">
        <v>703</v>
      </c>
      <c r="G6" s="221" t="s">
        <v>704</v>
      </c>
      <c r="H6" s="111" t="s">
        <v>705</v>
      </c>
      <c r="I6" s="111" t="s">
        <v>706</v>
      </c>
      <c r="J6" s="111" t="s">
        <v>707</v>
      </c>
      <c r="K6" s="111" t="s">
        <v>708</v>
      </c>
      <c r="M6" s="111" t="s">
        <v>72</v>
      </c>
      <c r="N6" s="111" t="s">
        <v>72</v>
      </c>
    </row>
    <row r="7" spans="1:19">
      <c r="A7" s="111" t="s">
        <v>691</v>
      </c>
      <c r="C7" s="111" t="s">
        <v>709</v>
      </c>
      <c r="G7" s="221" t="s">
        <v>710</v>
      </c>
      <c r="H7" s="111"/>
      <c r="I7" s="111" t="s">
        <v>711</v>
      </c>
      <c r="J7" s="111" t="s">
        <v>712</v>
      </c>
      <c r="K7" s="111" t="s">
        <v>713</v>
      </c>
      <c r="M7" s="111" t="s">
        <v>714</v>
      </c>
      <c r="N7" s="111" t="s">
        <v>714</v>
      </c>
      <c r="P7" s="111" t="s">
        <v>666</v>
      </c>
    </row>
    <row r="8" spans="1:19">
      <c r="A8" s="111" t="s">
        <v>715</v>
      </c>
      <c r="C8" s="111" t="s">
        <v>692</v>
      </c>
      <c r="G8" s="222" t="s">
        <v>141</v>
      </c>
      <c r="H8" s="111"/>
      <c r="I8" s="111" t="s">
        <v>716</v>
      </c>
      <c r="J8" s="111" t="s">
        <v>44</v>
      </c>
      <c r="K8" s="111" t="s">
        <v>717</v>
      </c>
      <c r="P8" s="111" t="s">
        <v>678</v>
      </c>
    </row>
    <row r="9" spans="1:19">
      <c r="A9" s="111" t="s">
        <v>319</v>
      </c>
      <c r="D9" s="111"/>
      <c r="G9" s="222" t="s">
        <v>718</v>
      </c>
      <c r="H9" s="111"/>
      <c r="I9" s="111" t="s">
        <v>719</v>
      </c>
      <c r="J9" s="111" t="s">
        <v>720</v>
      </c>
      <c r="K9" s="111" t="s">
        <v>721</v>
      </c>
      <c r="P9" s="111" t="s">
        <v>694</v>
      </c>
    </row>
    <row r="10" spans="1:19">
      <c r="A10" s="111" t="s">
        <v>722</v>
      </c>
      <c r="G10" s="223" t="s">
        <v>723</v>
      </c>
      <c r="H10" s="111"/>
      <c r="I10" s="111" t="s">
        <v>724</v>
      </c>
      <c r="J10" s="111" t="s">
        <v>725</v>
      </c>
      <c r="K10" s="111" t="s">
        <v>726</v>
      </c>
    </row>
    <row r="11" spans="1:19">
      <c r="A11" s="217" t="s">
        <v>668</v>
      </c>
      <c r="G11" s="223" t="s">
        <v>727</v>
      </c>
      <c r="H11" s="111"/>
      <c r="I11" s="111" t="s">
        <v>728</v>
      </c>
      <c r="J11" s="111" t="s">
        <v>729</v>
      </c>
      <c r="K11" s="111" t="s">
        <v>730</v>
      </c>
      <c r="M11" s="215" t="s">
        <v>731</v>
      </c>
      <c r="N11" s="215" t="s">
        <v>732</v>
      </c>
      <c r="P11" s="215" t="s">
        <v>733</v>
      </c>
      <c r="Q11" s="215" t="s">
        <v>734</v>
      </c>
      <c r="R11" s="215" t="s">
        <v>735</v>
      </c>
      <c r="S11" s="215" t="s">
        <v>736</v>
      </c>
    </row>
    <row r="12" spans="1:19">
      <c r="A12" s="217" t="s">
        <v>680</v>
      </c>
      <c r="H12" s="111"/>
      <c r="I12" s="111" t="s">
        <v>737</v>
      </c>
      <c r="J12" s="111" t="s">
        <v>738</v>
      </c>
      <c r="K12" s="111" t="s">
        <v>739</v>
      </c>
      <c r="M12" s="108" t="s">
        <v>701</v>
      </c>
      <c r="N12" s="111" t="s">
        <v>701</v>
      </c>
      <c r="P12" s="108" t="s">
        <v>701</v>
      </c>
      <c r="Q12" s="108" t="s">
        <v>701</v>
      </c>
      <c r="R12" s="108" t="s">
        <v>701</v>
      </c>
      <c r="S12" s="108" t="s">
        <v>701</v>
      </c>
    </row>
    <row r="13" spans="1:19">
      <c r="H13" s="111"/>
      <c r="I13" s="111" t="s">
        <v>740</v>
      </c>
      <c r="J13" s="111" t="s">
        <v>741</v>
      </c>
      <c r="K13" s="111" t="s">
        <v>742</v>
      </c>
      <c r="M13" s="108" t="s">
        <v>743</v>
      </c>
      <c r="N13" s="111" t="s">
        <v>659</v>
      </c>
      <c r="P13" s="108" t="s">
        <v>689</v>
      </c>
      <c r="Q13" s="108" t="s">
        <v>689</v>
      </c>
      <c r="R13" s="108" t="s">
        <v>689</v>
      </c>
    </row>
    <row r="14" spans="1:19">
      <c r="H14" s="111"/>
      <c r="I14" s="111" t="s">
        <v>744</v>
      </c>
      <c r="J14" s="111" t="s">
        <v>745</v>
      </c>
      <c r="K14" s="111"/>
      <c r="M14" s="108" t="s">
        <v>746</v>
      </c>
      <c r="N14" s="111" t="s">
        <v>671</v>
      </c>
      <c r="P14" s="108" t="s">
        <v>747</v>
      </c>
      <c r="Q14" s="108" t="s">
        <v>747</v>
      </c>
      <c r="R14" s="108" t="s">
        <v>747</v>
      </c>
    </row>
    <row r="15" spans="1:19">
      <c r="H15" s="111"/>
      <c r="I15" s="111" t="s">
        <v>748</v>
      </c>
      <c r="J15" s="111" t="s">
        <v>749</v>
      </c>
      <c r="K15" s="111"/>
      <c r="M15" s="108" t="s">
        <v>689</v>
      </c>
      <c r="N15" s="111" t="s">
        <v>683</v>
      </c>
      <c r="P15" s="108" t="s">
        <v>318</v>
      </c>
    </row>
    <row r="16" spans="1:19">
      <c r="H16" s="111"/>
      <c r="I16" s="111" t="s">
        <v>750</v>
      </c>
      <c r="J16" s="111" t="s">
        <v>751</v>
      </c>
      <c r="K16" s="111"/>
      <c r="N16" s="111" t="s">
        <v>695</v>
      </c>
      <c r="P16" s="108" t="s">
        <v>319</v>
      </c>
    </row>
    <row r="17" spans="1:17">
      <c r="H17" s="111"/>
      <c r="I17" s="111" t="s">
        <v>752</v>
      </c>
      <c r="J17" s="111" t="s">
        <v>753</v>
      </c>
      <c r="K17" s="111"/>
      <c r="N17" s="111" t="s">
        <v>703</v>
      </c>
    </row>
    <row r="18" spans="1:17">
      <c r="H18" s="111"/>
      <c r="I18" s="111" t="s">
        <v>754</v>
      </c>
      <c r="J18" s="111" t="s">
        <v>755</v>
      </c>
      <c r="K18" s="111"/>
    </row>
    <row r="19" spans="1:17">
      <c r="H19" s="111"/>
      <c r="I19" s="111" t="s">
        <v>756</v>
      </c>
      <c r="J19" s="111" t="s">
        <v>757</v>
      </c>
      <c r="K19" s="111"/>
      <c r="M19" s="215" t="s">
        <v>758</v>
      </c>
      <c r="N19" s="215" t="s">
        <v>759</v>
      </c>
      <c r="O19" s="215" t="s">
        <v>760</v>
      </c>
      <c r="P19" s="215" t="s">
        <v>761</v>
      </c>
    </row>
    <row r="20" spans="1:17">
      <c r="H20" s="111"/>
      <c r="I20" s="111"/>
      <c r="J20" s="111" t="s">
        <v>762</v>
      </c>
      <c r="K20" s="111"/>
      <c r="M20" s="108" t="s">
        <v>763</v>
      </c>
      <c r="N20" s="111" t="s">
        <v>701</v>
      </c>
      <c r="O20" s="108" t="s">
        <v>763</v>
      </c>
      <c r="P20" s="108" t="s">
        <v>763</v>
      </c>
    </row>
    <row r="21" spans="1:17">
      <c r="H21" s="111"/>
      <c r="I21" s="111"/>
      <c r="J21" s="111" t="s">
        <v>764</v>
      </c>
      <c r="K21" s="111"/>
    </row>
    <row r="22" spans="1:17">
      <c r="H22" s="111"/>
      <c r="I22" s="111"/>
      <c r="J22" s="111" t="s">
        <v>55</v>
      </c>
      <c r="K22" s="111"/>
      <c r="M22" s="215" t="s">
        <v>765</v>
      </c>
      <c r="N22" s="215" t="s">
        <v>766</v>
      </c>
      <c r="O22" s="215" t="s">
        <v>767</v>
      </c>
    </row>
    <row r="23" spans="1:17">
      <c r="H23" s="111"/>
      <c r="I23" s="111"/>
      <c r="J23" s="111" t="s">
        <v>768</v>
      </c>
      <c r="K23" s="111"/>
      <c r="M23" s="108" t="s">
        <v>701</v>
      </c>
      <c r="N23" s="108" t="s">
        <v>701</v>
      </c>
      <c r="O23" s="108" t="s">
        <v>701</v>
      </c>
    </row>
    <row r="24" spans="1:17">
      <c r="A24" s="120" t="s">
        <v>769</v>
      </c>
      <c r="B24" s="120"/>
      <c r="C24" s="120"/>
      <c r="D24" s="120"/>
      <c r="E24" s="120"/>
      <c r="H24" s="111"/>
      <c r="I24" s="111"/>
      <c r="J24" s="111" t="s">
        <v>770</v>
      </c>
      <c r="K24" s="111"/>
    </row>
    <row r="25" spans="1:17">
      <c r="A25" s="224" t="s">
        <v>771</v>
      </c>
      <c r="B25" s="224"/>
      <c r="C25" s="224"/>
      <c r="M25" s="215" t="s">
        <v>772</v>
      </c>
      <c r="N25" s="215" t="s">
        <v>773</v>
      </c>
      <c r="O25" s="215" t="s">
        <v>774</v>
      </c>
    </row>
    <row r="26" spans="1:17">
      <c r="A26" s="123" t="s">
        <v>775</v>
      </c>
      <c r="B26" s="123"/>
      <c r="C26" s="123"/>
      <c r="M26" s="108" t="s">
        <v>701</v>
      </c>
      <c r="N26" s="108" t="s">
        <v>763</v>
      </c>
      <c r="O26" s="108" t="s">
        <v>763</v>
      </c>
    </row>
    <row r="27" spans="1:17">
      <c r="A27" s="114" t="s">
        <v>1584</v>
      </c>
      <c r="B27" s="229" t="s">
        <v>776</v>
      </c>
      <c r="C27" s="230" t="s">
        <v>765</v>
      </c>
      <c r="D27" s="230" t="s">
        <v>766</v>
      </c>
      <c r="E27" s="230" t="s">
        <v>767</v>
      </c>
      <c r="F27" s="228"/>
      <c r="H27" s="229" t="s">
        <v>798</v>
      </c>
      <c r="I27" s="228"/>
      <c r="J27" s="228"/>
      <c r="K27" s="228"/>
    </row>
    <row r="28" spans="1:17">
      <c r="A28" s="108">
        <v>1</v>
      </c>
      <c r="B28" s="225" t="s">
        <v>660</v>
      </c>
      <c r="C28" s="111" t="s">
        <v>777</v>
      </c>
      <c r="D28" s="111" t="s">
        <v>1556</v>
      </c>
      <c r="E28" s="111" t="s">
        <v>778</v>
      </c>
      <c r="H28" s="110" t="s">
        <v>1121</v>
      </c>
      <c r="M28" s="215" t="s">
        <v>779</v>
      </c>
      <c r="N28" s="215" t="s">
        <v>780</v>
      </c>
    </row>
    <row r="29" spans="1:17">
      <c r="A29" s="108">
        <v>2</v>
      </c>
      <c r="B29" s="225" t="s">
        <v>660</v>
      </c>
      <c r="C29" s="111" t="s">
        <v>781</v>
      </c>
      <c r="D29" s="111" t="s">
        <v>1557</v>
      </c>
      <c r="E29" s="111" t="s">
        <v>782</v>
      </c>
      <c r="H29" s="110" t="s">
        <v>1140</v>
      </c>
      <c r="M29" s="108" t="s">
        <v>701</v>
      </c>
      <c r="N29" s="108" t="s">
        <v>701</v>
      </c>
    </row>
    <row r="30" spans="1:17">
      <c r="A30" s="108">
        <v>3</v>
      </c>
      <c r="B30" s="225" t="s">
        <v>660</v>
      </c>
      <c r="C30" s="111" t="s">
        <v>783</v>
      </c>
      <c r="D30" s="111" t="s">
        <v>1558</v>
      </c>
      <c r="E30" s="111" t="s">
        <v>784</v>
      </c>
      <c r="H30" s="110" t="s">
        <v>1122</v>
      </c>
      <c r="N30" s="108" t="s">
        <v>785</v>
      </c>
    </row>
    <row r="31" spans="1:17">
      <c r="A31" s="108">
        <v>4</v>
      </c>
      <c r="B31" s="225" t="s">
        <v>660</v>
      </c>
      <c r="C31" s="111" t="s">
        <v>786</v>
      </c>
      <c r="D31" s="111" t="s">
        <v>1559</v>
      </c>
      <c r="E31" s="111" t="s">
        <v>787</v>
      </c>
      <c r="H31" s="112" t="s">
        <v>1141</v>
      </c>
      <c r="Q31" s="111"/>
    </row>
    <row r="32" spans="1:17">
      <c r="A32" s="108">
        <v>5</v>
      </c>
      <c r="B32" s="112" t="s">
        <v>684</v>
      </c>
      <c r="C32" s="111" t="s">
        <v>788</v>
      </c>
      <c r="D32" s="111" t="s">
        <v>1560</v>
      </c>
      <c r="E32" s="111" t="s">
        <v>789</v>
      </c>
      <c r="H32" s="112" t="s">
        <v>1123</v>
      </c>
      <c r="M32" s="215" t="s">
        <v>790</v>
      </c>
      <c r="Q32" s="111"/>
    </row>
    <row r="33" spans="1:19">
      <c r="A33" s="108">
        <v>6</v>
      </c>
      <c r="B33" s="112" t="s">
        <v>684</v>
      </c>
      <c r="C33" s="111" t="s">
        <v>791</v>
      </c>
      <c r="D33" s="111" t="s">
        <v>1561</v>
      </c>
      <c r="E33" s="111" t="s">
        <v>792</v>
      </c>
      <c r="H33" s="112" t="s">
        <v>1124</v>
      </c>
      <c r="M33" s="108" t="s">
        <v>701</v>
      </c>
    </row>
    <row r="34" spans="1:19">
      <c r="A34" s="108">
        <v>7</v>
      </c>
      <c r="B34" s="112" t="s">
        <v>684</v>
      </c>
      <c r="C34" s="111" t="s">
        <v>794</v>
      </c>
      <c r="D34" s="111" t="s">
        <v>1562</v>
      </c>
      <c r="E34" s="111" t="s">
        <v>795</v>
      </c>
      <c r="H34" s="113" t="s">
        <v>1142</v>
      </c>
      <c r="Q34" s="111"/>
    </row>
    <row r="35" spans="1:19">
      <c r="A35" s="108">
        <v>8</v>
      </c>
      <c r="B35" s="112" t="s">
        <v>684</v>
      </c>
      <c r="C35" s="111" t="s">
        <v>796</v>
      </c>
      <c r="D35" s="111" t="s">
        <v>1563</v>
      </c>
      <c r="E35" s="111" t="s">
        <v>797</v>
      </c>
      <c r="H35" s="113" t="s">
        <v>1143</v>
      </c>
      <c r="Q35" s="111"/>
    </row>
    <row r="36" spans="1:19">
      <c r="A36" s="108">
        <v>9</v>
      </c>
      <c r="B36" s="113" t="s">
        <v>704</v>
      </c>
      <c r="C36" s="111" t="s">
        <v>799</v>
      </c>
      <c r="D36" s="111" t="s">
        <v>1564</v>
      </c>
      <c r="E36" s="111" t="s">
        <v>800</v>
      </c>
      <c r="H36" s="113" t="s">
        <v>1125</v>
      </c>
      <c r="Q36" s="111"/>
    </row>
    <row r="37" spans="1:19">
      <c r="A37" s="108">
        <v>10</v>
      </c>
      <c r="B37" s="113" t="s">
        <v>704</v>
      </c>
      <c r="C37" s="111" t="s">
        <v>801</v>
      </c>
      <c r="D37" s="111" t="s">
        <v>1565</v>
      </c>
      <c r="E37" s="111" t="s">
        <v>802</v>
      </c>
      <c r="H37" s="116" t="s">
        <v>1144</v>
      </c>
      <c r="Q37" s="111"/>
    </row>
    <row r="38" spans="1:19">
      <c r="A38" s="108">
        <v>11</v>
      </c>
      <c r="B38" s="113" t="s">
        <v>704</v>
      </c>
      <c r="C38" s="111" t="s">
        <v>1585</v>
      </c>
      <c r="D38" s="111" t="s">
        <v>1566</v>
      </c>
      <c r="E38" s="111" t="s">
        <v>803</v>
      </c>
      <c r="H38" s="116" t="s">
        <v>1145</v>
      </c>
      <c r="Q38" s="111"/>
    </row>
    <row r="39" spans="1:19">
      <c r="A39" s="108">
        <v>12</v>
      </c>
      <c r="B39" s="113" t="s">
        <v>704</v>
      </c>
      <c r="C39" s="111" t="s">
        <v>804</v>
      </c>
      <c r="D39" s="111" t="s">
        <v>1567</v>
      </c>
      <c r="E39" s="111" t="s">
        <v>805</v>
      </c>
      <c r="H39" s="116" t="s">
        <v>1146</v>
      </c>
      <c r="Q39" s="111"/>
    </row>
    <row r="40" spans="1:19">
      <c r="A40" s="108">
        <v>13</v>
      </c>
      <c r="B40" s="116" t="s">
        <v>141</v>
      </c>
      <c r="C40" s="111" t="s">
        <v>829</v>
      </c>
      <c r="D40" s="111" t="s">
        <v>1568</v>
      </c>
      <c r="E40" s="111" t="s">
        <v>806</v>
      </c>
      <c r="H40" s="118" t="s">
        <v>1139</v>
      </c>
      <c r="L40" s="111"/>
      <c r="Q40" s="111"/>
    </row>
    <row r="41" spans="1:19">
      <c r="A41" s="108">
        <v>14</v>
      </c>
      <c r="B41" s="116" t="s">
        <v>141</v>
      </c>
      <c r="C41" s="111" t="s">
        <v>1586</v>
      </c>
      <c r="D41" s="111" t="s">
        <v>1569</v>
      </c>
      <c r="E41" s="111" t="s">
        <v>808</v>
      </c>
      <c r="H41" s="118" t="s">
        <v>1138</v>
      </c>
      <c r="Q41" s="111"/>
    </row>
    <row r="42" spans="1:19">
      <c r="A42" s="108">
        <v>15</v>
      </c>
      <c r="B42" s="116" t="s">
        <v>141</v>
      </c>
      <c r="C42" s="111" t="s">
        <v>807</v>
      </c>
      <c r="D42" s="111" t="s">
        <v>1570</v>
      </c>
      <c r="E42" s="111" t="s">
        <v>809</v>
      </c>
      <c r="H42" s="118" t="s">
        <v>1137</v>
      </c>
      <c r="Q42" s="111"/>
      <c r="R42" s="111"/>
    </row>
    <row r="43" spans="1:19">
      <c r="A43" s="108">
        <v>16</v>
      </c>
      <c r="B43" s="116" t="s">
        <v>141</v>
      </c>
      <c r="C43" s="111" t="s">
        <v>810</v>
      </c>
      <c r="D43" s="111" t="s">
        <v>1571</v>
      </c>
      <c r="E43" s="111" t="s">
        <v>811</v>
      </c>
      <c r="H43" s="119" t="s">
        <v>1134</v>
      </c>
      <c r="Q43" s="111"/>
      <c r="R43" s="111"/>
    </row>
    <row r="44" spans="1:19">
      <c r="A44" s="108">
        <v>17</v>
      </c>
      <c r="B44" s="118" t="s">
        <v>723</v>
      </c>
      <c r="C44" s="111" t="s">
        <v>812</v>
      </c>
      <c r="D44" s="111" t="s">
        <v>1572</v>
      </c>
      <c r="E44" s="111" t="s">
        <v>813</v>
      </c>
      <c r="H44" s="119" t="s">
        <v>1135</v>
      </c>
      <c r="Q44" s="111"/>
      <c r="R44" s="111"/>
    </row>
    <row r="45" spans="1:19">
      <c r="A45" s="108">
        <v>18</v>
      </c>
      <c r="B45" s="118" t="s">
        <v>723</v>
      </c>
      <c r="C45" s="111" t="s">
        <v>814</v>
      </c>
      <c r="D45" s="111" t="s">
        <v>1573</v>
      </c>
      <c r="E45" s="111" t="s">
        <v>815</v>
      </c>
      <c r="H45" s="119" t="s">
        <v>1136</v>
      </c>
      <c r="Q45" s="111"/>
      <c r="R45" s="111"/>
      <c r="S45" s="111"/>
    </row>
    <row r="46" spans="1:19">
      <c r="A46" s="108">
        <v>19</v>
      </c>
      <c r="B46" s="118" t="s">
        <v>723</v>
      </c>
      <c r="C46" s="111" t="s">
        <v>816</v>
      </c>
      <c r="D46" s="111" t="s">
        <v>1574</v>
      </c>
      <c r="E46" s="111" t="s">
        <v>817</v>
      </c>
      <c r="J46" s="111"/>
      <c r="Q46" s="111"/>
      <c r="R46" s="111"/>
      <c r="S46" s="111"/>
    </row>
    <row r="47" spans="1:19">
      <c r="A47" s="108">
        <v>20</v>
      </c>
      <c r="B47" s="118" t="s">
        <v>723</v>
      </c>
      <c r="C47" s="111" t="s">
        <v>820</v>
      </c>
      <c r="D47" s="111" t="s">
        <v>1575</v>
      </c>
      <c r="E47" s="111" t="s">
        <v>819</v>
      </c>
      <c r="G47" s="111"/>
      <c r="I47" s="111"/>
      <c r="J47" s="111"/>
      <c r="Q47" s="111"/>
      <c r="R47" s="111"/>
      <c r="S47" s="111"/>
    </row>
    <row r="48" spans="1:19">
      <c r="A48" s="108">
        <v>21</v>
      </c>
      <c r="B48" s="119" t="s">
        <v>793</v>
      </c>
      <c r="C48" s="111" t="s">
        <v>822</v>
      </c>
      <c r="D48" s="111" t="s">
        <v>1576</v>
      </c>
      <c r="E48" s="111" t="s">
        <v>821</v>
      </c>
      <c r="Q48" s="111"/>
      <c r="R48" s="111"/>
      <c r="S48" s="111"/>
    </row>
    <row r="49" spans="1:19">
      <c r="A49" s="108">
        <v>22</v>
      </c>
      <c r="B49" s="119" t="s">
        <v>793</v>
      </c>
      <c r="C49" s="111" t="s">
        <v>818</v>
      </c>
      <c r="D49" s="111" t="s">
        <v>1577</v>
      </c>
      <c r="E49" s="111" t="s">
        <v>823</v>
      </c>
      <c r="Q49" s="111"/>
      <c r="R49" s="111"/>
      <c r="S49" s="111"/>
    </row>
    <row r="50" spans="1:19">
      <c r="A50" s="108">
        <v>23</v>
      </c>
      <c r="B50" s="119" t="s">
        <v>793</v>
      </c>
      <c r="C50" s="111" t="s">
        <v>824</v>
      </c>
      <c r="D50" s="111" t="s">
        <v>1578</v>
      </c>
      <c r="E50" s="111" t="s">
        <v>825</v>
      </c>
      <c r="Q50" s="111"/>
      <c r="R50" s="111"/>
      <c r="S50" s="111"/>
    </row>
    <row r="51" spans="1:19">
      <c r="A51" s="108">
        <v>24</v>
      </c>
      <c r="B51" s="119" t="s">
        <v>793</v>
      </c>
      <c r="C51" s="111" t="s">
        <v>826</v>
      </c>
      <c r="D51" s="111" t="s">
        <v>1579</v>
      </c>
      <c r="E51" s="111" t="s">
        <v>827</v>
      </c>
      <c r="Q51" s="111"/>
      <c r="R51" s="111"/>
      <c r="S51" s="111"/>
    </row>
    <row r="52" spans="1:19">
      <c r="A52" s="108">
        <v>25</v>
      </c>
      <c r="B52" s="226" t="s">
        <v>828</v>
      </c>
      <c r="C52" s="111" t="s">
        <v>1587</v>
      </c>
      <c r="D52" s="111" t="s">
        <v>1580</v>
      </c>
      <c r="E52" s="111" t="s">
        <v>830</v>
      </c>
      <c r="Q52" s="111"/>
      <c r="R52" s="111"/>
      <c r="S52" s="111"/>
    </row>
    <row r="53" spans="1:19">
      <c r="A53" s="108">
        <v>26</v>
      </c>
      <c r="B53" s="227" t="s">
        <v>1583</v>
      </c>
      <c r="C53" s="111" t="s">
        <v>1581</v>
      </c>
      <c r="D53" s="111" t="s">
        <v>1582</v>
      </c>
    </row>
    <row r="54" spans="1:19">
      <c r="L54" s="111"/>
      <c r="M54" s="111"/>
      <c r="N54" s="111"/>
      <c r="O54" s="111"/>
      <c r="P54" s="111"/>
      <c r="Q54" s="111"/>
      <c r="R54" s="111"/>
      <c r="S54" s="111"/>
    </row>
    <row r="60" spans="1:19">
      <c r="C60" s="111"/>
      <c r="H60" s="111"/>
    </row>
    <row r="61" spans="1:19">
      <c r="C61" s="111"/>
      <c r="H61" s="111"/>
    </row>
    <row r="62" spans="1:19">
      <c r="C62" s="111"/>
      <c r="H62" s="111"/>
    </row>
    <row r="63" spans="1:19">
      <c r="C63" s="111"/>
      <c r="H63" s="111"/>
    </row>
    <row r="64" spans="1:19">
      <c r="C64" s="111"/>
      <c r="H64" s="111"/>
    </row>
    <row r="65" spans="1:8">
      <c r="C65" s="111"/>
      <c r="H65" s="111"/>
    </row>
    <row r="66" spans="1:8">
      <c r="C66" s="111"/>
      <c r="H66" s="111"/>
    </row>
    <row r="67" spans="1:8">
      <c r="C67" s="111"/>
      <c r="H67" s="111"/>
    </row>
    <row r="68" spans="1:8">
      <c r="C68" s="111"/>
      <c r="H68" s="111"/>
    </row>
    <row r="69" spans="1:8">
      <c r="C69" s="111"/>
      <c r="H69" s="111"/>
    </row>
    <row r="70" spans="1:8">
      <c r="A70" s="111"/>
      <c r="B70" s="111"/>
      <c r="C70" s="111"/>
      <c r="H70" s="111"/>
    </row>
    <row r="71" spans="1:8">
      <c r="A71" s="111"/>
      <c r="B71" s="111"/>
      <c r="C71" s="111"/>
      <c r="H71" s="111"/>
    </row>
    <row r="72" spans="1:8">
      <c r="A72" s="111"/>
      <c r="B72" s="111"/>
      <c r="C72" s="111"/>
      <c r="H72" s="111"/>
    </row>
    <row r="73" spans="1:8">
      <c r="A73" s="111"/>
      <c r="B73" s="111"/>
      <c r="C73" s="111"/>
      <c r="H73" s="111"/>
    </row>
    <row r="74" spans="1:8">
      <c r="A74" s="111"/>
      <c r="B74" s="111"/>
      <c r="C74" s="111"/>
      <c r="H74" s="111"/>
    </row>
    <row r="75" spans="1:8">
      <c r="A75" s="111"/>
      <c r="B75" s="111"/>
      <c r="C75" s="111"/>
      <c r="H75" s="111"/>
    </row>
    <row r="76" spans="1:8">
      <c r="A76" s="111"/>
      <c r="B76" s="111"/>
      <c r="C76" s="111"/>
      <c r="H76" s="111"/>
    </row>
    <row r="77" spans="1:8">
      <c r="A77" s="111"/>
      <c r="B77" s="111"/>
      <c r="C77" s="111"/>
      <c r="H77" s="111"/>
    </row>
    <row r="78" spans="1:8">
      <c r="A78" s="111"/>
      <c r="B78" s="111"/>
      <c r="C78" s="111"/>
      <c r="H78" s="11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Q303"/>
  <sheetViews>
    <sheetView topLeftCell="S1" zoomScaleNormal="100" workbookViewId="0">
      <pane ySplit="1" topLeftCell="A5" activePane="bottomLeft" state="frozen"/>
      <selection pane="bottomLeft" activeCell="AG19" sqref="AG19"/>
    </sheetView>
  </sheetViews>
  <sheetFormatPr defaultRowHeight="16.5"/>
  <cols>
    <col min="1" max="1" width="4.875" style="274" bestFit="1" customWidth="1"/>
    <col min="2" max="2" width="18.875" style="274" bestFit="1" customWidth="1"/>
    <col min="3" max="3" width="25.5" style="287" bestFit="1" customWidth="1"/>
    <col min="4" max="4" width="9" style="274" bestFit="1" customWidth="1"/>
    <col min="5" max="5" width="14.5" style="274" bestFit="1" customWidth="1"/>
    <col min="6" max="6" width="9.625" style="274" bestFit="1" customWidth="1"/>
    <col min="7" max="7" width="11" style="274" bestFit="1" customWidth="1"/>
    <col min="8" max="8" width="11.625" style="274" bestFit="1" customWidth="1"/>
    <col min="9" max="10" width="13.375" style="274" bestFit="1" customWidth="1"/>
    <col min="11" max="11" width="13" style="274" bestFit="1" customWidth="1"/>
    <col min="12" max="12" width="3.375" style="274" bestFit="1" customWidth="1"/>
    <col min="13" max="13" width="14.375" style="274" bestFit="1" customWidth="1"/>
    <col min="14" max="14" width="9.625" style="274" bestFit="1" customWidth="1"/>
    <col min="15" max="15" width="21" style="274" bestFit="1" customWidth="1"/>
    <col min="16" max="16" width="3.75" style="274" bestFit="1" customWidth="1"/>
    <col min="17" max="17" width="63.625" style="274" bestFit="1" customWidth="1"/>
    <col min="18" max="18" width="22.75" style="274" bestFit="1" customWidth="1"/>
    <col min="19" max="19" width="25.5" style="274" bestFit="1" customWidth="1"/>
    <col min="20" max="31" width="1.625" style="274" customWidth="1"/>
    <col min="32" max="32" width="4.25" style="274" customWidth="1"/>
    <col min="33" max="33" width="25.75" style="274" bestFit="1" customWidth="1"/>
    <col min="34" max="34" width="8" style="274" bestFit="1" customWidth="1"/>
    <col min="35" max="35" width="3.25" style="274" customWidth="1"/>
    <col min="36" max="36" width="10.5" style="274" bestFit="1" customWidth="1"/>
    <col min="37" max="37" width="32.125" style="274" bestFit="1" customWidth="1"/>
    <col min="38" max="38" width="8" style="274" bestFit="1" customWidth="1"/>
    <col min="39" max="39" width="9" style="274"/>
    <col min="40" max="40" width="10.5" style="274" bestFit="1" customWidth="1"/>
    <col min="41" max="41" width="5.875" style="274" bestFit="1" customWidth="1"/>
    <col min="42" max="42" width="5.625" style="274" customWidth="1"/>
    <col min="43" max="43" width="19.25" style="274" bestFit="1" customWidth="1"/>
    <col min="44" max="16384" width="9" style="274"/>
  </cols>
  <sheetData>
    <row r="1" spans="1:43" s="393" customFormat="1">
      <c r="A1" s="390" t="s">
        <v>136</v>
      </c>
      <c r="B1" s="390" t="s">
        <v>831</v>
      </c>
      <c r="C1" s="391" t="s">
        <v>1109</v>
      </c>
      <c r="D1" s="390" t="s">
        <v>832</v>
      </c>
      <c r="E1" s="390" t="s">
        <v>1096</v>
      </c>
      <c r="F1" s="390" t="s">
        <v>1097</v>
      </c>
      <c r="G1" s="390" t="s">
        <v>1131</v>
      </c>
      <c r="H1" s="390" t="s">
        <v>1130</v>
      </c>
      <c r="I1" s="390" t="s">
        <v>1160</v>
      </c>
      <c r="J1" s="390" t="s">
        <v>1161</v>
      </c>
      <c r="K1" s="390" t="s">
        <v>1147</v>
      </c>
      <c r="L1" s="392"/>
      <c r="N1" s="393" t="s">
        <v>1127</v>
      </c>
      <c r="O1" s="394" t="s">
        <v>1126</v>
      </c>
    </row>
    <row r="2" spans="1:43">
      <c r="A2" s="395">
        <v>1</v>
      </c>
      <c r="B2" s="395" t="s">
        <v>2</v>
      </c>
      <c r="C2" s="395" t="s">
        <v>1354</v>
      </c>
      <c r="D2" s="395">
        <v>1</v>
      </c>
      <c r="E2" s="396">
        <f>D2*10000/3</f>
        <v>3333.3333333333335</v>
      </c>
      <c r="F2" s="397" t="s">
        <v>319</v>
      </c>
      <c r="G2" s="395">
        <f>D2*8</f>
        <v>8</v>
      </c>
      <c r="H2" s="274">
        <f t="shared" ref="H2:H33" si="0">G2*60</f>
        <v>480</v>
      </c>
      <c r="I2" s="396">
        <f t="shared" ref="I2:I33" si="1">G2/2</f>
        <v>4</v>
      </c>
      <c r="J2" s="366">
        <f t="shared" ref="J2:J67" si="2">I2/60</f>
        <v>6.6666666666666666E-2</v>
      </c>
      <c r="K2" s="292">
        <f t="shared" ref="K2:K33" si="3">J2/D2</f>
        <v>6.6666666666666666E-2</v>
      </c>
      <c r="L2" s="292"/>
      <c r="N2" s="398" t="s">
        <v>1121</v>
      </c>
      <c r="O2" s="399">
        <f>M16</f>
        <v>121492</v>
      </c>
      <c r="Q2" s="274" t="s">
        <v>1110</v>
      </c>
      <c r="S2" s="494" t="s">
        <v>1098</v>
      </c>
      <c r="T2" s="495" t="s">
        <v>2608</v>
      </c>
      <c r="U2" s="495" t="s">
        <v>2612</v>
      </c>
      <c r="V2" s="495" t="s">
        <v>2613</v>
      </c>
      <c r="W2" s="400"/>
      <c r="X2" s="495" t="s">
        <v>2609</v>
      </c>
      <c r="Y2" s="495" t="s">
        <v>2612</v>
      </c>
      <c r="Z2" s="495" t="s">
        <v>2613</v>
      </c>
      <c r="AB2" s="495" t="s">
        <v>2610</v>
      </c>
      <c r="AC2" s="495" t="s">
        <v>2612</v>
      </c>
      <c r="AD2" s="495" t="s">
        <v>2613</v>
      </c>
      <c r="AF2" s="495" t="s">
        <v>2611</v>
      </c>
      <c r="AG2" s="495" t="s">
        <v>2612</v>
      </c>
      <c r="AH2" s="495" t="s">
        <v>2613</v>
      </c>
      <c r="AJ2" s="495" t="s">
        <v>2639</v>
      </c>
      <c r="AK2" s="495" t="s">
        <v>2612</v>
      </c>
      <c r="AL2" s="495" t="s">
        <v>2613</v>
      </c>
      <c r="AN2" s="304" t="s">
        <v>2638</v>
      </c>
      <c r="AQ2" s="401" t="s">
        <v>1320</v>
      </c>
    </row>
    <row r="3" spans="1:43">
      <c r="A3" s="402">
        <v>2</v>
      </c>
      <c r="B3" s="402" t="s">
        <v>833</v>
      </c>
      <c r="C3" s="402" t="s">
        <v>1434</v>
      </c>
      <c r="D3" s="402">
        <v>3</v>
      </c>
      <c r="E3" s="403">
        <f>D3*5000/3</f>
        <v>5000</v>
      </c>
      <c r="F3" s="404" t="s">
        <v>319</v>
      </c>
      <c r="G3" s="402">
        <f>D3*32</f>
        <v>96</v>
      </c>
      <c r="H3" s="274">
        <f t="shared" si="0"/>
        <v>5760</v>
      </c>
      <c r="I3" s="403">
        <f t="shared" si="1"/>
        <v>48</v>
      </c>
      <c r="J3" s="366">
        <f t="shared" si="2"/>
        <v>0.8</v>
      </c>
      <c r="K3" s="292">
        <f t="shared" si="3"/>
        <v>0.26666666666666666</v>
      </c>
      <c r="L3" s="292"/>
      <c r="N3" s="398" t="s">
        <v>1140</v>
      </c>
      <c r="O3" s="399">
        <f>M16/3</f>
        <v>40497.333333333336</v>
      </c>
      <c r="S3" s="309" t="s">
        <v>1371</v>
      </c>
      <c r="T3" s="274">
        <v>5</v>
      </c>
      <c r="U3" s="287" t="s">
        <v>2616</v>
      </c>
      <c r="V3" s="500">
        <v>330</v>
      </c>
      <c r="X3" s="274">
        <v>5</v>
      </c>
      <c r="Y3" s="287" t="s">
        <v>2614</v>
      </c>
      <c r="Z3" s="276">
        <v>670</v>
      </c>
      <c r="AB3" s="274">
        <v>3</v>
      </c>
      <c r="AC3" s="274" t="s">
        <v>2225</v>
      </c>
      <c r="AD3" s="500">
        <v>800</v>
      </c>
      <c r="AF3" s="502">
        <v>0</v>
      </c>
      <c r="AG3" s="502">
        <v>0</v>
      </c>
      <c r="AH3" s="503">
        <v>0</v>
      </c>
      <c r="AJ3" s="502">
        <v>0</v>
      </c>
      <c r="AK3" s="502">
        <v>0</v>
      </c>
      <c r="AL3" s="503">
        <v>0</v>
      </c>
      <c r="AN3" s="502">
        <f>V3+Z3+AD3+AH3+AL3</f>
        <v>1800</v>
      </c>
      <c r="AQ3" s="274" t="s">
        <v>2207</v>
      </c>
    </row>
    <row r="4" spans="1:43">
      <c r="A4" s="395">
        <v>3</v>
      </c>
      <c r="B4" s="395" t="s">
        <v>834</v>
      </c>
      <c r="C4" s="395" t="s">
        <v>1435</v>
      </c>
      <c r="D4" s="395">
        <v>3</v>
      </c>
      <c r="E4" s="396">
        <f>D4*6000/3</f>
        <v>6000</v>
      </c>
      <c r="F4" s="397" t="s">
        <v>319</v>
      </c>
      <c r="G4" s="395">
        <f>D4*120</f>
        <v>360</v>
      </c>
      <c r="H4" s="274">
        <f t="shared" si="0"/>
        <v>21600</v>
      </c>
      <c r="I4" s="396">
        <f t="shared" si="1"/>
        <v>180</v>
      </c>
      <c r="J4" s="366">
        <f t="shared" si="2"/>
        <v>3</v>
      </c>
      <c r="K4" s="292">
        <f t="shared" si="3"/>
        <v>1</v>
      </c>
      <c r="L4" s="292"/>
      <c r="N4" s="398" t="s">
        <v>1122</v>
      </c>
      <c r="O4" s="399">
        <f>M16/5</f>
        <v>24298.400000000001</v>
      </c>
      <c r="P4" s="405"/>
      <c r="Q4" s="274" t="s">
        <v>1108</v>
      </c>
      <c r="S4" s="274" t="s">
        <v>2207</v>
      </c>
      <c r="T4" s="502">
        <v>0</v>
      </c>
      <c r="U4" s="504" t="s">
        <v>140</v>
      </c>
      <c r="V4" s="503">
        <v>0</v>
      </c>
      <c r="X4" s="502">
        <v>0</v>
      </c>
      <c r="Y4" s="504" t="s">
        <v>140</v>
      </c>
      <c r="Z4" s="502">
        <v>0</v>
      </c>
      <c r="AB4" s="502">
        <v>0</v>
      </c>
      <c r="AC4" s="502"/>
      <c r="AD4" s="503">
        <v>0</v>
      </c>
      <c r="AF4" s="274">
        <v>6</v>
      </c>
      <c r="AG4" s="542" t="s">
        <v>2657</v>
      </c>
      <c r="AH4" s="500">
        <v>400</v>
      </c>
      <c r="AJ4" s="274">
        <v>7</v>
      </c>
      <c r="AK4" s="542" t="s">
        <v>2659</v>
      </c>
      <c r="AL4" s="500">
        <v>1200</v>
      </c>
      <c r="AN4" s="502">
        <f t="shared" ref="AN4:AN47" si="4">V4+Z4+AD4+AH4+AL4</f>
        <v>1600</v>
      </c>
      <c r="AQ4" s="274" t="s">
        <v>2206</v>
      </c>
    </row>
    <row r="5" spans="1:43">
      <c r="A5" s="395">
        <v>4</v>
      </c>
      <c r="B5" s="395" t="s">
        <v>835</v>
      </c>
      <c r="C5" s="395" t="s">
        <v>1346</v>
      </c>
      <c r="D5" s="395">
        <v>3</v>
      </c>
      <c r="E5" s="396">
        <f>D5*6000/3</f>
        <v>6000</v>
      </c>
      <c r="F5" s="397" t="s">
        <v>319</v>
      </c>
      <c r="G5" s="395">
        <f>D5*120</f>
        <v>360</v>
      </c>
      <c r="H5" s="274">
        <f t="shared" si="0"/>
        <v>21600</v>
      </c>
      <c r="I5" s="396">
        <f t="shared" si="1"/>
        <v>180</v>
      </c>
      <c r="J5" s="366">
        <f t="shared" si="2"/>
        <v>3</v>
      </c>
      <c r="K5" s="292">
        <f t="shared" si="3"/>
        <v>1</v>
      </c>
      <c r="L5" s="292"/>
      <c r="N5" s="406" t="s">
        <v>1141</v>
      </c>
      <c r="O5" s="407">
        <f>M16/10</f>
        <v>12149.2</v>
      </c>
      <c r="P5" s="408"/>
      <c r="Q5" s="274" t="s">
        <v>1104</v>
      </c>
      <c r="S5" s="274" t="s">
        <v>1372</v>
      </c>
      <c r="T5" s="274">
        <v>4</v>
      </c>
      <c r="U5" s="287" t="s">
        <v>2615</v>
      </c>
      <c r="V5" s="500">
        <v>280</v>
      </c>
      <c r="X5" s="274">
        <v>4</v>
      </c>
      <c r="Y5" s="287" t="s">
        <v>2617</v>
      </c>
      <c r="Z5" s="276">
        <v>720</v>
      </c>
      <c r="AB5" s="274">
        <v>2</v>
      </c>
      <c r="AC5" s="274" t="s">
        <v>2224</v>
      </c>
      <c r="AD5" s="500">
        <v>700</v>
      </c>
      <c r="AF5" s="502">
        <v>0</v>
      </c>
      <c r="AG5" s="502">
        <v>0</v>
      </c>
      <c r="AH5" s="503">
        <v>0</v>
      </c>
      <c r="AJ5" s="502">
        <v>0</v>
      </c>
      <c r="AK5" s="502">
        <v>0</v>
      </c>
      <c r="AL5" s="503">
        <v>0</v>
      </c>
      <c r="AN5" s="502">
        <f t="shared" si="4"/>
        <v>1700</v>
      </c>
      <c r="AQ5" s="274" t="s">
        <v>2208</v>
      </c>
    </row>
    <row r="6" spans="1:43">
      <c r="A6" s="395">
        <v>5</v>
      </c>
      <c r="B6" s="395" t="s">
        <v>836</v>
      </c>
      <c r="C6" s="395" t="s">
        <v>1433</v>
      </c>
      <c r="D6" s="395">
        <v>3</v>
      </c>
      <c r="E6" s="396">
        <f>D6*6000/3</f>
        <v>6000</v>
      </c>
      <c r="F6" s="397" t="s">
        <v>319</v>
      </c>
      <c r="G6" s="395">
        <f>D6*120</f>
        <v>360</v>
      </c>
      <c r="H6" s="274">
        <f t="shared" si="0"/>
        <v>21600</v>
      </c>
      <c r="I6" s="396">
        <f t="shared" si="1"/>
        <v>180</v>
      </c>
      <c r="J6" s="366">
        <f t="shared" si="2"/>
        <v>3</v>
      </c>
      <c r="K6" s="292">
        <f t="shared" si="3"/>
        <v>1</v>
      </c>
      <c r="L6" s="292"/>
      <c r="N6" s="406" t="s">
        <v>1123</v>
      </c>
      <c r="O6" s="407">
        <f>M16/15</f>
        <v>8099.4666666666662</v>
      </c>
      <c r="P6" s="408"/>
      <c r="Q6" s="274" t="s">
        <v>1111</v>
      </c>
      <c r="S6" s="274" t="s">
        <v>2206</v>
      </c>
      <c r="T6" s="502">
        <v>0</v>
      </c>
      <c r="U6" s="504" t="s">
        <v>140</v>
      </c>
      <c r="V6" s="503">
        <v>0</v>
      </c>
      <c r="X6" s="502">
        <v>0</v>
      </c>
      <c r="Y6" s="504" t="s">
        <v>140</v>
      </c>
      <c r="Z6" s="502">
        <v>0</v>
      </c>
      <c r="AB6" s="502">
        <v>0</v>
      </c>
      <c r="AC6" s="502"/>
      <c r="AD6" s="503">
        <v>0</v>
      </c>
      <c r="AF6" s="274">
        <v>4</v>
      </c>
      <c r="AG6" s="542" t="s">
        <v>2658</v>
      </c>
      <c r="AH6" s="500">
        <v>300</v>
      </c>
      <c r="AJ6" s="274">
        <v>5</v>
      </c>
      <c r="AK6" s="542" t="s">
        <v>2660</v>
      </c>
      <c r="AL6" s="500">
        <v>1000</v>
      </c>
      <c r="AN6" s="502">
        <f t="shared" si="4"/>
        <v>1300</v>
      </c>
      <c r="AQ6" s="274" t="s">
        <v>2201</v>
      </c>
    </row>
    <row r="7" spans="1:43">
      <c r="A7" s="402">
        <v>6</v>
      </c>
      <c r="B7" s="402" t="s">
        <v>3</v>
      </c>
      <c r="C7" s="402" t="s">
        <v>1355</v>
      </c>
      <c r="D7" s="402">
        <v>1</v>
      </c>
      <c r="E7" s="403">
        <f>D7*30000/3</f>
        <v>10000</v>
      </c>
      <c r="F7" s="404" t="s">
        <v>319</v>
      </c>
      <c r="G7" s="402">
        <f>D7*1000</f>
        <v>1000</v>
      </c>
      <c r="H7" s="274">
        <f t="shared" si="0"/>
        <v>60000</v>
      </c>
      <c r="I7" s="403">
        <f t="shared" si="1"/>
        <v>500</v>
      </c>
      <c r="J7" s="366">
        <f t="shared" si="2"/>
        <v>8.3333333333333339</v>
      </c>
      <c r="K7" s="292">
        <f t="shared" si="3"/>
        <v>8.3333333333333339</v>
      </c>
      <c r="L7" s="292"/>
      <c r="N7" s="406" t="s">
        <v>1124</v>
      </c>
      <c r="O7" s="409">
        <f>M16/30</f>
        <v>4049.7333333333331</v>
      </c>
      <c r="P7" s="408"/>
      <c r="U7" s="287"/>
      <c r="V7" s="500"/>
      <c r="Y7" s="287"/>
      <c r="Z7" s="276"/>
      <c r="AD7" s="500"/>
      <c r="AH7" s="500"/>
      <c r="AL7" s="500"/>
      <c r="AN7" s="502"/>
    </row>
    <row r="8" spans="1:43">
      <c r="A8" s="395">
        <v>7</v>
      </c>
      <c r="B8" s="395" t="s">
        <v>837</v>
      </c>
      <c r="C8" s="395" t="s">
        <v>1330</v>
      </c>
      <c r="D8" s="395">
        <v>5</v>
      </c>
      <c r="E8" s="396">
        <f>D8*8000/3</f>
        <v>13333.333333333334</v>
      </c>
      <c r="F8" s="397" t="s">
        <v>319</v>
      </c>
      <c r="G8" s="395">
        <f>D8*400</f>
        <v>2000</v>
      </c>
      <c r="H8" s="274">
        <f t="shared" si="0"/>
        <v>120000</v>
      </c>
      <c r="I8" s="396">
        <f t="shared" si="1"/>
        <v>1000</v>
      </c>
      <c r="J8" s="366">
        <f t="shared" si="2"/>
        <v>16.666666666666668</v>
      </c>
      <c r="K8" s="292">
        <f t="shared" si="3"/>
        <v>3.3333333333333335</v>
      </c>
      <c r="L8" s="292"/>
      <c r="N8" s="410" t="s">
        <v>1142</v>
      </c>
      <c r="O8" s="411">
        <f>M14/1</f>
        <v>2024.8666666666663</v>
      </c>
      <c r="P8" s="408"/>
      <c r="Q8" s="412" t="s">
        <v>1107</v>
      </c>
      <c r="S8" s="274" t="s">
        <v>1357</v>
      </c>
      <c r="T8" s="274">
        <v>3</v>
      </c>
      <c r="U8" s="287" t="s">
        <v>2618</v>
      </c>
      <c r="V8" s="500">
        <v>210</v>
      </c>
      <c r="X8" s="274">
        <v>2</v>
      </c>
      <c r="Y8" s="287" t="s">
        <v>2619</v>
      </c>
      <c r="Z8" s="276">
        <v>450</v>
      </c>
      <c r="AB8" s="274">
        <v>2</v>
      </c>
      <c r="AC8" s="274" t="s">
        <v>2227</v>
      </c>
      <c r="AD8" s="500">
        <v>1100</v>
      </c>
      <c r="AF8" s="274">
        <v>2</v>
      </c>
      <c r="AG8" s="542" t="s">
        <v>2640</v>
      </c>
      <c r="AH8" s="500">
        <v>2500</v>
      </c>
      <c r="AJ8" s="274">
        <v>2</v>
      </c>
      <c r="AK8" s="542" t="s">
        <v>2653</v>
      </c>
      <c r="AL8" s="500">
        <v>6000</v>
      </c>
      <c r="AN8" s="502">
        <f>V8+Z8+AD8+AH8+AL8</f>
        <v>10260</v>
      </c>
      <c r="AQ8" s="274" t="s">
        <v>2197</v>
      </c>
    </row>
    <row r="9" spans="1:43">
      <c r="A9" s="395">
        <v>8</v>
      </c>
      <c r="B9" s="395" t="s">
        <v>838</v>
      </c>
      <c r="C9" s="395" t="s">
        <v>1329</v>
      </c>
      <c r="D9" s="395">
        <v>5</v>
      </c>
      <c r="E9" s="396">
        <f>D9*8000/3</f>
        <v>13333.333333333334</v>
      </c>
      <c r="F9" s="397" t="s">
        <v>319</v>
      </c>
      <c r="G9" s="395">
        <f>D9*400</f>
        <v>2000</v>
      </c>
      <c r="H9" s="274">
        <f t="shared" si="0"/>
        <v>120000</v>
      </c>
      <c r="I9" s="396">
        <f t="shared" si="1"/>
        <v>1000</v>
      </c>
      <c r="J9" s="366">
        <f t="shared" si="2"/>
        <v>16.666666666666668</v>
      </c>
      <c r="K9" s="292">
        <f t="shared" si="3"/>
        <v>3.3333333333333335</v>
      </c>
      <c r="L9" s="292"/>
      <c r="N9" s="410" t="s">
        <v>1143</v>
      </c>
      <c r="O9" s="411">
        <f>M14/2</f>
        <v>1012.4333333333332</v>
      </c>
      <c r="P9" s="408"/>
      <c r="Q9" s="274" t="s">
        <v>1106</v>
      </c>
      <c r="S9" s="274" t="s">
        <v>1359</v>
      </c>
      <c r="T9" s="274">
        <v>2</v>
      </c>
      <c r="U9" s="287" t="s">
        <v>2620</v>
      </c>
      <c r="V9" s="500">
        <v>110</v>
      </c>
      <c r="X9" s="274">
        <v>2</v>
      </c>
      <c r="Y9" s="287" t="s">
        <v>2621</v>
      </c>
      <c r="Z9" s="276">
        <v>250</v>
      </c>
      <c r="AB9" s="274">
        <v>2</v>
      </c>
      <c r="AC9" s="274" t="s">
        <v>2216</v>
      </c>
      <c r="AD9" s="500">
        <v>1640</v>
      </c>
      <c r="AF9" s="274">
        <v>3</v>
      </c>
      <c r="AG9" s="16" t="s">
        <v>2641</v>
      </c>
      <c r="AH9" s="500">
        <v>3200</v>
      </c>
      <c r="AJ9" s="274">
        <v>2</v>
      </c>
      <c r="AK9" s="542" t="s">
        <v>2654</v>
      </c>
      <c r="AL9" s="500">
        <v>8000</v>
      </c>
      <c r="AN9" s="502">
        <f t="shared" si="4"/>
        <v>13200</v>
      </c>
      <c r="AQ9" s="274" t="s">
        <v>2198</v>
      </c>
    </row>
    <row r="10" spans="1:43">
      <c r="A10" s="395">
        <v>9</v>
      </c>
      <c r="B10" s="395" t="s">
        <v>839</v>
      </c>
      <c r="C10" s="395" t="s">
        <v>1345</v>
      </c>
      <c r="D10" s="395">
        <v>5</v>
      </c>
      <c r="E10" s="396">
        <f>D10*8000/3</f>
        <v>13333.333333333334</v>
      </c>
      <c r="F10" s="397" t="s">
        <v>319</v>
      </c>
      <c r="G10" s="395">
        <f>D10*400</f>
        <v>2000</v>
      </c>
      <c r="H10" s="274">
        <f t="shared" si="0"/>
        <v>120000</v>
      </c>
      <c r="I10" s="396">
        <f t="shared" si="1"/>
        <v>1000</v>
      </c>
      <c r="J10" s="366">
        <f t="shared" si="2"/>
        <v>16.666666666666668</v>
      </c>
      <c r="K10" s="292">
        <f t="shared" si="3"/>
        <v>3.3333333333333335</v>
      </c>
      <c r="L10" s="292"/>
      <c r="M10" s="413" t="s">
        <v>1162</v>
      </c>
      <c r="N10" s="410" t="s">
        <v>1125</v>
      </c>
      <c r="O10" s="411">
        <f>M14/3</f>
        <v>674.95555555555541</v>
      </c>
      <c r="P10" s="408"/>
      <c r="Q10" s="274" t="s">
        <v>1103</v>
      </c>
      <c r="S10" s="274" t="s">
        <v>1361</v>
      </c>
      <c r="T10" s="274">
        <v>3</v>
      </c>
      <c r="U10" s="287" t="s">
        <v>2618</v>
      </c>
      <c r="V10" s="500">
        <v>210</v>
      </c>
      <c r="X10" s="274">
        <v>1</v>
      </c>
      <c r="Y10" s="287">
        <v>450</v>
      </c>
      <c r="Z10" s="276">
        <v>450</v>
      </c>
      <c r="AB10" s="274">
        <v>2</v>
      </c>
      <c r="AC10" s="274" t="s">
        <v>2215</v>
      </c>
      <c r="AD10" s="500">
        <v>1340</v>
      </c>
      <c r="AF10" s="274">
        <v>3</v>
      </c>
      <c r="AG10" s="16" t="s">
        <v>2642</v>
      </c>
      <c r="AH10" s="500">
        <v>2500</v>
      </c>
      <c r="AJ10" s="274">
        <v>3</v>
      </c>
      <c r="AK10" s="542" t="s">
        <v>2655</v>
      </c>
      <c r="AL10" s="500">
        <v>6000</v>
      </c>
      <c r="AN10" s="502">
        <f t="shared" si="4"/>
        <v>10500</v>
      </c>
      <c r="AQ10" s="274" t="s">
        <v>2199</v>
      </c>
    </row>
    <row r="11" spans="1:43">
      <c r="A11" s="402">
        <v>10</v>
      </c>
      <c r="B11" s="402" t="s">
        <v>840</v>
      </c>
      <c r="C11" s="402" t="s">
        <v>1346</v>
      </c>
      <c r="D11" s="402">
        <v>5</v>
      </c>
      <c r="E11" s="403">
        <f>D11*10000/3</f>
        <v>16666.666666666668</v>
      </c>
      <c r="F11" s="404" t="s">
        <v>319</v>
      </c>
      <c r="G11" s="402">
        <f>D11*1000</f>
        <v>5000</v>
      </c>
      <c r="H11" s="274">
        <f t="shared" si="0"/>
        <v>300000</v>
      </c>
      <c r="I11" s="403">
        <f t="shared" si="1"/>
        <v>2500</v>
      </c>
      <c r="J11" s="366">
        <f t="shared" si="2"/>
        <v>41.666666666666664</v>
      </c>
      <c r="K11" s="292">
        <f t="shared" si="3"/>
        <v>8.3333333333333321</v>
      </c>
      <c r="L11" s="292"/>
      <c r="M11" s="371" t="s">
        <v>1118</v>
      </c>
      <c r="N11" s="414" t="s">
        <v>1144</v>
      </c>
      <c r="O11" s="409">
        <f>M14/5</f>
        <v>404.97333333333324</v>
      </c>
      <c r="P11" s="409"/>
      <c r="Q11" s="274" t="s">
        <v>1105</v>
      </c>
      <c r="S11" s="274" t="s">
        <v>1363</v>
      </c>
      <c r="T11" s="274">
        <v>2</v>
      </c>
      <c r="U11" s="287" t="s">
        <v>2620</v>
      </c>
      <c r="V11" s="500">
        <v>110</v>
      </c>
      <c r="X11" s="274">
        <v>1</v>
      </c>
      <c r="Y11" s="287">
        <v>250</v>
      </c>
      <c r="Z11" s="276">
        <v>250</v>
      </c>
      <c r="AB11" s="274">
        <v>2</v>
      </c>
      <c r="AC11" s="274" t="s">
        <v>2216</v>
      </c>
      <c r="AD11" s="500">
        <v>1640</v>
      </c>
      <c r="AF11" s="274">
        <v>3</v>
      </c>
      <c r="AG11" s="16" t="s">
        <v>2641</v>
      </c>
      <c r="AH11" s="500">
        <v>3200</v>
      </c>
      <c r="AJ11" s="274">
        <v>3</v>
      </c>
      <c r="AK11" s="542" t="s">
        <v>2656</v>
      </c>
      <c r="AL11" s="500">
        <v>8000</v>
      </c>
      <c r="AN11" s="502">
        <f t="shared" si="4"/>
        <v>13200</v>
      </c>
      <c r="AQ11" s="274" t="s">
        <v>2200</v>
      </c>
    </row>
    <row r="12" spans="1:43">
      <c r="A12" s="402">
        <v>11</v>
      </c>
      <c r="B12" s="402" t="s">
        <v>841</v>
      </c>
      <c r="C12" s="402" t="s">
        <v>1347</v>
      </c>
      <c r="D12" s="402">
        <v>5</v>
      </c>
      <c r="E12" s="403">
        <f>D12*10000/3</f>
        <v>16666.666666666668</v>
      </c>
      <c r="F12" s="404" t="s">
        <v>319</v>
      </c>
      <c r="G12" s="402">
        <f>D12*1000</f>
        <v>5000</v>
      </c>
      <c r="H12" s="274">
        <f t="shared" si="0"/>
        <v>300000</v>
      </c>
      <c r="I12" s="403">
        <f t="shared" si="1"/>
        <v>2500</v>
      </c>
      <c r="J12" s="366">
        <f t="shared" si="2"/>
        <v>41.666666666666664</v>
      </c>
      <c r="K12" s="292">
        <f t="shared" si="3"/>
        <v>8.3333333333333321</v>
      </c>
      <c r="L12" s="292"/>
      <c r="M12" s="415">
        <f>M14/24</f>
        <v>84.369444444444426</v>
      </c>
      <c r="N12" s="414" t="s">
        <v>1145</v>
      </c>
      <c r="O12" s="409">
        <f>M14/7</f>
        <v>289.26666666666659</v>
      </c>
      <c r="P12" s="409"/>
      <c r="U12" s="287"/>
      <c r="V12" s="500"/>
      <c r="Y12" s="287"/>
      <c r="Z12" s="276"/>
      <c r="AD12" s="500"/>
      <c r="AH12" s="500"/>
      <c r="AL12" s="500"/>
      <c r="AN12" s="502"/>
    </row>
    <row r="13" spans="1:43">
      <c r="A13" s="402">
        <v>12</v>
      </c>
      <c r="B13" s="402" t="s">
        <v>842</v>
      </c>
      <c r="C13" s="402" t="s">
        <v>1348</v>
      </c>
      <c r="D13" s="402">
        <v>5</v>
      </c>
      <c r="E13" s="403">
        <f>D13*10000/3</f>
        <v>16666.666666666668</v>
      </c>
      <c r="F13" s="404" t="s">
        <v>319</v>
      </c>
      <c r="G13" s="402">
        <f>D13*1000</f>
        <v>5000</v>
      </c>
      <c r="H13" s="274">
        <f t="shared" si="0"/>
        <v>300000</v>
      </c>
      <c r="I13" s="403">
        <f t="shared" si="1"/>
        <v>2500</v>
      </c>
      <c r="J13" s="366">
        <f t="shared" si="2"/>
        <v>41.666666666666664</v>
      </c>
      <c r="K13" s="292">
        <f t="shared" si="3"/>
        <v>8.3333333333333321</v>
      </c>
      <c r="L13" s="292"/>
      <c r="M13" s="371" t="s">
        <v>1117</v>
      </c>
      <c r="N13" s="414" t="s">
        <v>1146</v>
      </c>
      <c r="O13" s="409">
        <f>M14/9</f>
        <v>224.98518518518514</v>
      </c>
      <c r="P13" s="409"/>
      <c r="Q13" s="274" t="s">
        <v>1120</v>
      </c>
      <c r="S13" s="309" t="s">
        <v>1322</v>
      </c>
      <c r="T13" s="274">
        <v>3</v>
      </c>
      <c r="U13" s="287" t="s">
        <v>2622</v>
      </c>
      <c r="V13" s="500">
        <v>65</v>
      </c>
      <c r="X13" s="274">
        <v>3</v>
      </c>
      <c r="Y13" s="287" t="s">
        <v>2623</v>
      </c>
      <c r="Z13" s="276">
        <v>150</v>
      </c>
      <c r="AB13" s="274">
        <v>3</v>
      </c>
      <c r="AC13" s="274" t="s">
        <v>2228</v>
      </c>
      <c r="AD13" s="500">
        <v>510</v>
      </c>
      <c r="AF13" s="274">
        <v>2</v>
      </c>
      <c r="AG13" s="542" t="s">
        <v>2643</v>
      </c>
      <c r="AH13" s="500">
        <v>1500</v>
      </c>
      <c r="AJ13" s="274">
        <v>3</v>
      </c>
      <c r="AK13" s="542" t="s">
        <v>3162</v>
      </c>
      <c r="AL13" s="500">
        <v>5000</v>
      </c>
      <c r="AN13" s="502">
        <f t="shared" si="4"/>
        <v>7225</v>
      </c>
      <c r="AQ13" s="274" t="s">
        <v>2202</v>
      </c>
    </row>
    <row r="14" spans="1:43">
      <c r="A14" s="402">
        <v>13</v>
      </c>
      <c r="B14" s="402" t="s">
        <v>843</v>
      </c>
      <c r="C14" s="402" t="s">
        <v>1349</v>
      </c>
      <c r="D14" s="402">
        <v>5</v>
      </c>
      <c r="E14" s="403">
        <f>D14*10000/3</f>
        <v>16666.666666666668</v>
      </c>
      <c r="F14" s="404" t="s">
        <v>319</v>
      </c>
      <c r="G14" s="402">
        <f>D14*1000</f>
        <v>5000</v>
      </c>
      <c r="H14" s="274">
        <f t="shared" si="0"/>
        <v>300000</v>
      </c>
      <c r="I14" s="403">
        <f t="shared" si="1"/>
        <v>2500</v>
      </c>
      <c r="J14" s="366">
        <f t="shared" si="2"/>
        <v>41.666666666666664</v>
      </c>
      <c r="K14" s="292">
        <f t="shared" si="3"/>
        <v>8.3333333333333321</v>
      </c>
      <c r="L14" s="292"/>
      <c r="M14" s="415">
        <f>SUM(J2:J22)</f>
        <v>2024.8666666666663</v>
      </c>
      <c r="N14" s="416" t="s">
        <v>1139</v>
      </c>
      <c r="O14" s="409">
        <f>M14/12</f>
        <v>168.73888888888885</v>
      </c>
      <c r="P14" s="409"/>
      <c r="Q14" s="274" t="s">
        <v>1102</v>
      </c>
      <c r="U14" s="287"/>
      <c r="V14" s="500"/>
      <c r="Y14" s="287"/>
      <c r="Z14" s="276"/>
      <c r="AD14" s="500"/>
      <c r="AH14" s="500"/>
      <c r="AL14" s="500"/>
      <c r="AN14" s="502"/>
      <c r="AQ14" s="274" t="s">
        <v>2203</v>
      </c>
    </row>
    <row r="15" spans="1:43">
      <c r="A15" s="395">
        <v>14</v>
      </c>
      <c r="B15" s="395" t="s">
        <v>4</v>
      </c>
      <c r="C15" s="395" t="s">
        <v>1354</v>
      </c>
      <c r="D15" s="395">
        <v>1</v>
      </c>
      <c r="E15" s="396">
        <f>D15*40000/3</f>
        <v>13333.333333333334</v>
      </c>
      <c r="F15" s="397" t="s">
        <v>319</v>
      </c>
      <c r="G15" s="395">
        <f>D15*2800</f>
        <v>2800</v>
      </c>
      <c r="H15" s="274">
        <f t="shared" si="0"/>
        <v>168000</v>
      </c>
      <c r="I15" s="396">
        <f t="shared" si="1"/>
        <v>1400</v>
      </c>
      <c r="J15" s="366">
        <f t="shared" si="2"/>
        <v>23.333333333333332</v>
      </c>
      <c r="K15" s="366">
        <f t="shared" si="3"/>
        <v>23.333333333333332</v>
      </c>
      <c r="L15" s="292"/>
      <c r="M15" s="371" t="s">
        <v>1119</v>
      </c>
      <c r="N15" s="416" t="s">
        <v>1138</v>
      </c>
      <c r="O15" s="417">
        <f>M14/16</f>
        <v>126.55416666666665</v>
      </c>
      <c r="P15" s="409"/>
      <c r="Q15" s="274" t="s">
        <v>1128</v>
      </c>
      <c r="S15" s="274" t="s">
        <v>1323</v>
      </c>
      <c r="T15" s="274">
        <v>4</v>
      </c>
      <c r="U15" s="287" t="s">
        <v>2624</v>
      </c>
      <c r="V15" s="500">
        <v>140</v>
      </c>
      <c r="X15" s="274">
        <v>4</v>
      </c>
      <c r="Y15" s="287" t="s">
        <v>2625</v>
      </c>
      <c r="Z15" s="276">
        <v>300</v>
      </c>
      <c r="AB15" s="274">
        <v>2</v>
      </c>
      <c r="AC15" s="274" t="s">
        <v>2229</v>
      </c>
      <c r="AD15" s="500">
        <v>480</v>
      </c>
      <c r="AF15" s="274">
        <v>2</v>
      </c>
      <c r="AG15" s="542" t="s">
        <v>2644</v>
      </c>
      <c r="AH15" s="500">
        <v>1000</v>
      </c>
      <c r="AJ15" s="274">
        <v>3</v>
      </c>
      <c r="AK15" s="542" t="s">
        <v>2661</v>
      </c>
      <c r="AL15" s="500">
        <v>2500</v>
      </c>
      <c r="AN15" s="502">
        <f t="shared" si="4"/>
        <v>4420</v>
      </c>
      <c r="AQ15" s="274" t="s">
        <v>2204</v>
      </c>
    </row>
    <row r="16" spans="1:43">
      <c r="A16" s="402">
        <v>15</v>
      </c>
      <c r="B16" s="402" t="s">
        <v>844</v>
      </c>
      <c r="C16" s="402" t="s">
        <v>1355</v>
      </c>
      <c r="D16" s="402">
        <v>1</v>
      </c>
      <c r="E16" s="403">
        <f>D16*40000/3</f>
        <v>13333.333333333334</v>
      </c>
      <c r="F16" s="404" t="s">
        <v>319</v>
      </c>
      <c r="G16" s="402">
        <f>D16*4000</f>
        <v>4000</v>
      </c>
      <c r="H16" s="274">
        <f t="shared" si="0"/>
        <v>240000</v>
      </c>
      <c r="I16" s="403">
        <f t="shared" si="1"/>
        <v>2000</v>
      </c>
      <c r="J16" s="366">
        <f t="shared" si="2"/>
        <v>33.333333333333336</v>
      </c>
      <c r="K16" s="366">
        <f t="shared" si="3"/>
        <v>33.333333333333336</v>
      </c>
      <c r="L16" s="292"/>
      <c r="M16" s="389">
        <f>SUM(I2:I22)</f>
        <v>121492</v>
      </c>
      <c r="N16" s="416" t="s">
        <v>1137</v>
      </c>
      <c r="O16" s="409">
        <f>M14/24</f>
        <v>84.369444444444426</v>
      </c>
      <c r="P16" s="409"/>
      <c r="Q16" s="274" t="s">
        <v>1115</v>
      </c>
      <c r="S16" s="274" t="s">
        <v>1324</v>
      </c>
      <c r="T16" s="274">
        <v>3</v>
      </c>
      <c r="U16" s="287" t="s">
        <v>2626</v>
      </c>
      <c r="V16" s="500">
        <v>225</v>
      </c>
      <c r="X16" s="274">
        <v>1</v>
      </c>
      <c r="Y16" s="287">
        <v>450</v>
      </c>
      <c r="Z16" s="276">
        <v>450</v>
      </c>
      <c r="AB16" s="274">
        <v>2</v>
      </c>
      <c r="AC16" s="274" t="s">
        <v>2217</v>
      </c>
      <c r="AD16" s="500">
        <v>825</v>
      </c>
      <c r="AF16" s="274">
        <v>2</v>
      </c>
      <c r="AG16" s="542" t="s">
        <v>2645</v>
      </c>
      <c r="AH16" s="500">
        <v>2000</v>
      </c>
      <c r="AJ16" s="274">
        <v>3</v>
      </c>
      <c r="AK16" s="544" t="s">
        <v>3162</v>
      </c>
      <c r="AL16" s="500">
        <v>5000</v>
      </c>
      <c r="AN16" s="502">
        <f t="shared" si="4"/>
        <v>8500</v>
      </c>
      <c r="AQ16" s="274" t="s">
        <v>2205</v>
      </c>
    </row>
    <row r="17" spans="1:43">
      <c r="A17" s="395">
        <v>16</v>
      </c>
      <c r="B17" s="395" t="s">
        <v>845</v>
      </c>
      <c r="C17" s="395" t="s">
        <v>1329</v>
      </c>
      <c r="D17" s="395">
        <v>5</v>
      </c>
      <c r="E17" s="396">
        <f>D17*12000/3</f>
        <v>20000</v>
      </c>
      <c r="F17" s="397" t="s">
        <v>319</v>
      </c>
      <c r="G17" s="395">
        <f>D17*4800</f>
        <v>24000</v>
      </c>
      <c r="H17" s="274">
        <f t="shared" si="0"/>
        <v>1440000</v>
      </c>
      <c r="I17" s="396">
        <f t="shared" si="1"/>
        <v>12000</v>
      </c>
      <c r="J17" s="366">
        <f t="shared" si="2"/>
        <v>200</v>
      </c>
      <c r="K17" s="366">
        <f t="shared" si="3"/>
        <v>40</v>
      </c>
      <c r="L17" s="292"/>
      <c r="N17" s="418" t="s">
        <v>1134</v>
      </c>
      <c r="O17" s="419">
        <f>M12/3</f>
        <v>28.123148148148143</v>
      </c>
      <c r="P17" s="409"/>
      <c r="S17" s="274" t="s">
        <v>1325</v>
      </c>
      <c r="T17" s="274">
        <v>3</v>
      </c>
      <c r="U17" s="287" t="s">
        <v>2626</v>
      </c>
      <c r="V17" s="500">
        <v>225</v>
      </c>
      <c r="X17" s="274">
        <v>1</v>
      </c>
      <c r="Y17" s="287">
        <v>450</v>
      </c>
      <c r="Z17" s="276">
        <v>450</v>
      </c>
      <c r="AB17" s="274">
        <v>2</v>
      </c>
      <c r="AC17" s="274" t="s">
        <v>2217</v>
      </c>
      <c r="AD17" s="500">
        <v>825</v>
      </c>
      <c r="AF17" s="274">
        <v>2</v>
      </c>
      <c r="AG17" s="542" t="s">
        <v>2645</v>
      </c>
      <c r="AH17" s="500">
        <v>2000</v>
      </c>
      <c r="AJ17" s="274">
        <v>3</v>
      </c>
      <c r="AK17" s="542" t="s">
        <v>3162</v>
      </c>
      <c r="AL17" s="500">
        <v>5000</v>
      </c>
      <c r="AN17" s="502">
        <f t="shared" si="4"/>
        <v>8500</v>
      </c>
    </row>
    <row r="18" spans="1:43">
      <c r="A18" s="395">
        <v>17</v>
      </c>
      <c r="B18" s="395" t="s">
        <v>846</v>
      </c>
      <c r="C18" s="395" t="s">
        <v>1432</v>
      </c>
      <c r="D18" s="395">
        <v>5</v>
      </c>
      <c r="E18" s="396">
        <f>D18*12000/3</f>
        <v>20000</v>
      </c>
      <c r="F18" s="397" t="s">
        <v>319</v>
      </c>
      <c r="G18" s="395">
        <f>D18*4800</f>
        <v>24000</v>
      </c>
      <c r="H18" s="274">
        <f t="shared" si="0"/>
        <v>1440000</v>
      </c>
      <c r="I18" s="396">
        <f t="shared" si="1"/>
        <v>12000</v>
      </c>
      <c r="J18" s="366">
        <f t="shared" si="2"/>
        <v>200</v>
      </c>
      <c r="K18" s="366">
        <f t="shared" si="3"/>
        <v>40</v>
      </c>
      <c r="L18" s="292"/>
      <c r="M18" s="413" t="s">
        <v>1116</v>
      </c>
      <c r="N18" s="418" t="s">
        <v>1135</v>
      </c>
      <c r="O18" s="420">
        <f>M12/5</f>
        <v>16.873888888888885</v>
      </c>
      <c r="P18" s="409"/>
      <c r="Q18" s="274" t="s">
        <v>1352</v>
      </c>
      <c r="S18" s="274" t="s">
        <v>1326</v>
      </c>
      <c r="T18" s="274">
        <v>3</v>
      </c>
      <c r="U18" s="287" t="s">
        <v>2626</v>
      </c>
      <c r="V18" s="500">
        <v>225</v>
      </c>
      <c r="X18" s="274">
        <v>1</v>
      </c>
      <c r="Y18" s="287">
        <v>450</v>
      </c>
      <c r="Z18" s="276">
        <v>450</v>
      </c>
      <c r="AB18" s="274">
        <v>2</v>
      </c>
      <c r="AC18" s="274" t="s">
        <v>2217</v>
      </c>
      <c r="AD18" s="500">
        <v>825</v>
      </c>
      <c r="AF18" s="274">
        <v>3</v>
      </c>
      <c r="AG18" s="16" t="s">
        <v>2649</v>
      </c>
      <c r="AH18" s="500">
        <v>2000</v>
      </c>
      <c r="AJ18" s="274">
        <v>4</v>
      </c>
      <c r="AK18" s="542" t="s">
        <v>3161</v>
      </c>
      <c r="AL18" s="500">
        <v>5000</v>
      </c>
      <c r="AN18" s="502">
        <f t="shared" si="4"/>
        <v>8500</v>
      </c>
    </row>
    <row r="19" spans="1:43">
      <c r="A19" s="402">
        <v>18</v>
      </c>
      <c r="B19" s="402" t="s">
        <v>847</v>
      </c>
      <c r="C19" s="402" t="s">
        <v>1360</v>
      </c>
      <c r="D19" s="402">
        <v>10</v>
      </c>
      <c r="E19" s="403">
        <f>D19*15000/3</f>
        <v>50000</v>
      </c>
      <c r="F19" s="404" t="s">
        <v>319</v>
      </c>
      <c r="G19" s="402">
        <f>D19*4000</f>
        <v>40000</v>
      </c>
      <c r="H19" s="274">
        <f t="shared" si="0"/>
        <v>2400000</v>
      </c>
      <c r="I19" s="403">
        <f t="shared" si="1"/>
        <v>20000</v>
      </c>
      <c r="J19" s="366">
        <f t="shared" si="2"/>
        <v>333.33333333333331</v>
      </c>
      <c r="K19" s="366">
        <f t="shared" si="3"/>
        <v>33.333333333333329</v>
      </c>
      <c r="L19" s="292"/>
      <c r="M19" s="389">
        <f>SUM(E2:E22)</f>
        <v>409666.66666666674</v>
      </c>
      <c r="N19" s="418" t="s">
        <v>1136</v>
      </c>
      <c r="O19" s="421">
        <f>M12/7</f>
        <v>12.052777777777775</v>
      </c>
      <c r="P19" s="409"/>
      <c r="Q19" s="381" t="s">
        <v>1353</v>
      </c>
      <c r="R19" s="405"/>
      <c r="S19" s="274" t="s">
        <v>2208</v>
      </c>
      <c r="T19" s="502">
        <v>0</v>
      </c>
      <c r="U19" s="504" t="s">
        <v>140</v>
      </c>
      <c r="V19" s="503">
        <v>0</v>
      </c>
      <c r="X19" s="502">
        <v>0</v>
      </c>
      <c r="Y19" s="504" t="s">
        <v>140</v>
      </c>
      <c r="Z19" s="502">
        <v>0</v>
      </c>
      <c r="AB19" s="502">
        <v>0</v>
      </c>
      <c r="AC19" s="502" t="s">
        <v>140</v>
      </c>
      <c r="AD19" s="503">
        <v>0</v>
      </c>
      <c r="AF19" s="274">
        <v>2</v>
      </c>
      <c r="AG19" s="542" t="s">
        <v>2646</v>
      </c>
      <c r="AH19" s="500">
        <v>250</v>
      </c>
      <c r="AJ19" s="274">
        <v>3</v>
      </c>
      <c r="AK19" s="542" t="s">
        <v>2662</v>
      </c>
      <c r="AL19" s="500">
        <v>750</v>
      </c>
      <c r="AN19" s="502">
        <f t="shared" si="4"/>
        <v>1000</v>
      </c>
    </row>
    <row r="20" spans="1:43">
      <c r="A20" s="402">
        <v>19</v>
      </c>
      <c r="B20" s="402" t="s">
        <v>848</v>
      </c>
      <c r="C20" s="402" t="s">
        <v>1362</v>
      </c>
      <c r="D20" s="402">
        <v>10</v>
      </c>
      <c r="E20" s="403">
        <f>D20*15000/3</f>
        <v>50000</v>
      </c>
      <c r="F20" s="404" t="s">
        <v>319</v>
      </c>
      <c r="G20" s="402">
        <f>D20*4000</f>
        <v>40000</v>
      </c>
      <c r="H20" s="274">
        <f t="shared" si="0"/>
        <v>2400000</v>
      </c>
      <c r="I20" s="403">
        <f t="shared" si="1"/>
        <v>20000</v>
      </c>
      <c r="J20" s="366">
        <f t="shared" si="2"/>
        <v>333.33333333333331</v>
      </c>
      <c r="K20" s="366">
        <f t="shared" si="3"/>
        <v>33.333333333333329</v>
      </c>
      <c r="L20" s="292"/>
      <c r="P20" s="409"/>
      <c r="Q20" s="274" t="s">
        <v>1350</v>
      </c>
      <c r="U20" s="287"/>
      <c r="V20" s="500"/>
      <c r="Y20" s="287"/>
      <c r="Z20" s="276"/>
      <c r="AD20" s="500"/>
      <c r="AH20" s="500"/>
      <c r="AL20" s="500"/>
      <c r="AN20" s="502"/>
    </row>
    <row r="21" spans="1:43">
      <c r="A21" s="402">
        <v>20</v>
      </c>
      <c r="B21" s="402" t="s">
        <v>849</v>
      </c>
      <c r="C21" s="402" t="s">
        <v>1356</v>
      </c>
      <c r="D21" s="402">
        <v>10</v>
      </c>
      <c r="E21" s="403">
        <f>D21*15000/3</f>
        <v>50000</v>
      </c>
      <c r="F21" s="404" t="s">
        <v>319</v>
      </c>
      <c r="G21" s="402">
        <f>D21*4000</f>
        <v>40000</v>
      </c>
      <c r="H21" s="274">
        <f t="shared" si="0"/>
        <v>2400000</v>
      </c>
      <c r="I21" s="403">
        <f t="shared" si="1"/>
        <v>20000</v>
      </c>
      <c r="J21" s="366">
        <f t="shared" si="2"/>
        <v>333.33333333333331</v>
      </c>
      <c r="K21" s="366">
        <f t="shared" si="3"/>
        <v>33.333333333333329</v>
      </c>
      <c r="L21" s="292"/>
      <c r="N21" s="274" t="s">
        <v>1127</v>
      </c>
      <c r="O21" s="405" t="s">
        <v>1132</v>
      </c>
      <c r="P21" s="421"/>
      <c r="Q21" s="274" t="s">
        <v>1351</v>
      </c>
      <c r="S21" s="309" t="s">
        <v>1101</v>
      </c>
      <c r="T21" s="274">
        <v>4</v>
      </c>
      <c r="U21" s="287" t="s">
        <v>2627</v>
      </c>
      <c r="V21" s="500">
        <v>60</v>
      </c>
      <c r="X21" s="274">
        <v>3</v>
      </c>
      <c r="Y21" s="287" t="s">
        <v>2628</v>
      </c>
      <c r="Z21" s="276">
        <v>60</v>
      </c>
      <c r="AB21" s="274">
        <v>4</v>
      </c>
      <c r="AC21" s="274" t="s">
        <v>2218</v>
      </c>
      <c r="AD21" s="500">
        <v>80</v>
      </c>
      <c r="AF21" s="274">
        <v>2</v>
      </c>
      <c r="AG21" s="542" t="s">
        <v>2647</v>
      </c>
      <c r="AH21" s="500">
        <v>100</v>
      </c>
      <c r="AJ21" s="274">
        <v>3</v>
      </c>
      <c r="AK21" s="542" t="s">
        <v>2663</v>
      </c>
      <c r="AL21" s="500">
        <v>150</v>
      </c>
      <c r="AN21" s="502">
        <f t="shared" si="4"/>
        <v>450</v>
      </c>
    </row>
    <row r="22" spans="1:43">
      <c r="A22" s="402">
        <v>21</v>
      </c>
      <c r="B22" s="402" t="s">
        <v>1095</v>
      </c>
      <c r="C22" s="402" t="s">
        <v>1358</v>
      </c>
      <c r="D22" s="402">
        <v>10</v>
      </c>
      <c r="E22" s="403">
        <f>(D22*15000)/3</f>
        <v>50000</v>
      </c>
      <c r="F22" s="404" t="s">
        <v>319</v>
      </c>
      <c r="G22" s="402">
        <f>D22*4000</f>
        <v>40000</v>
      </c>
      <c r="H22" s="274">
        <f t="shared" si="0"/>
        <v>2400000</v>
      </c>
      <c r="I22" s="403">
        <f t="shared" si="1"/>
        <v>20000</v>
      </c>
      <c r="J22" s="366">
        <f>I22/60</f>
        <v>333.33333333333331</v>
      </c>
      <c r="K22" s="366">
        <f t="shared" si="3"/>
        <v>33.333333333333329</v>
      </c>
      <c r="L22" s="292"/>
      <c r="N22" s="398" t="s">
        <v>1121</v>
      </c>
      <c r="O22" s="399">
        <f>M36</f>
        <v>394500</v>
      </c>
      <c r="P22" s="423">
        <v>0</v>
      </c>
      <c r="U22" s="287"/>
      <c r="V22" s="500"/>
      <c r="Y22" s="287"/>
      <c r="Z22" s="276"/>
      <c r="AD22" s="500"/>
      <c r="AH22" s="500"/>
      <c r="AL22" s="500"/>
      <c r="AN22" s="502"/>
      <c r="AO22" s="496" t="s">
        <v>1550</v>
      </c>
    </row>
    <row r="23" spans="1:43">
      <c r="A23" s="424">
        <v>22</v>
      </c>
      <c r="B23" s="424" t="s">
        <v>6</v>
      </c>
      <c r="C23" s="424" t="s">
        <v>1345</v>
      </c>
      <c r="D23" s="424">
        <v>1</v>
      </c>
      <c r="E23" s="425">
        <f>D23*100000/3</f>
        <v>33333.333333333336</v>
      </c>
      <c r="F23" s="426" t="s">
        <v>319</v>
      </c>
      <c r="G23" s="424">
        <f>D23*8000</f>
        <v>8000</v>
      </c>
      <c r="H23" s="274">
        <f t="shared" si="0"/>
        <v>480000</v>
      </c>
      <c r="I23" s="425">
        <f t="shared" si="1"/>
        <v>4000</v>
      </c>
      <c r="J23" s="366">
        <f t="shared" si="2"/>
        <v>66.666666666666671</v>
      </c>
      <c r="K23" s="366">
        <f t="shared" si="3"/>
        <v>66.666666666666671</v>
      </c>
      <c r="L23" s="292"/>
      <c r="N23" s="398" t="s">
        <v>1140</v>
      </c>
      <c r="O23" s="399">
        <f>M36/3</f>
        <v>131500</v>
      </c>
      <c r="P23" s="423">
        <v>1</v>
      </c>
      <c r="S23" s="274" t="s">
        <v>1332</v>
      </c>
      <c r="T23" s="274">
        <v>2</v>
      </c>
      <c r="U23" s="498" t="s">
        <v>2636</v>
      </c>
      <c r="V23" s="500">
        <v>10</v>
      </c>
      <c r="X23" s="274">
        <v>1</v>
      </c>
      <c r="Y23" s="287">
        <v>20</v>
      </c>
      <c r="Z23" s="276">
        <v>20</v>
      </c>
      <c r="AB23" s="274">
        <v>1</v>
      </c>
      <c r="AC23" s="287">
        <v>80</v>
      </c>
      <c r="AD23" s="500">
        <v>80</v>
      </c>
      <c r="AF23" s="502">
        <v>0</v>
      </c>
      <c r="AG23" s="502">
        <v>0</v>
      </c>
      <c r="AH23" s="503">
        <v>0</v>
      </c>
      <c r="AJ23" s="502">
        <v>0</v>
      </c>
      <c r="AK23" s="502">
        <v>0</v>
      </c>
      <c r="AL23" s="503">
        <v>0</v>
      </c>
      <c r="AN23" s="502">
        <f t="shared" si="4"/>
        <v>110</v>
      </c>
      <c r="AO23" s="274">
        <f>AN23+60</f>
        <v>170</v>
      </c>
    </row>
    <row r="24" spans="1:43">
      <c r="A24" s="273">
        <v>23</v>
      </c>
      <c r="B24" s="273" t="s">
        <v>850</v>
      </c>
      <c r="C24" s="273" t="s">
        <v>1331</v>
      </c>
      <c r="D24" s="273">
        <v>3</v>
      </c>
      <c r="E24" s="427">
        <f>D24*12000/3</f>
        <v>12000</v>
      </c>
      <c r="F24" s="428" t="s">
        <v>319</v>
      </c>
      <c r="G24" s="273">
        <f>D24*5000</f>
        <v>15000</v>
      </c>
      <c r="H24" s="274">
        <f t="shared" si="0"/>
        <v>900000</v>
      </c>
      <c r="I24" s="427">
        <f t="shared" si="1"/>
        <v>7500</v>
      </c>
      <c r="J24" s="366">
        <f t="shared" si="2"/>
        <v>125</v>
      </c>
      <c r="K24" s="366">
        <f t="shared" si="3"/>
        <v>41.666666666666664</v>
      </c>
      <c r="L24" s="292"/>
      <c r="N24" s="398" t="s">
        <v>1122</v>
      </c>
      <c r="O24" s="399">
        <f>M36/5</f>
        <v>78900</v>
      </c>
      <c r="P24" s="423">
        <v>2</v>
      </c>
      <c r="Q24" s="429"/>
      <c r="S24" s="274" t="s">
        <v>1334</v>
      </c>
      <c r="T24" s="274">
        <v>2</v>
      </c>
      <c r="U24" s="287" t="s">
        <v>2629</v>
      </c>
      <c r="V24" s="500">
        <v>40</v>
      </c>
      <c r="X24" s="274">
        <v>1</v>
      </c>
      <c r="Y24" s="287">
        <v>60</v>
      </c>
      <c r="Z24" s="276">
        <v>60</v>
      </c>
      <c r="AB24" s="274">
        <v>1</v>
      </c>
      <c r="AC24" s="287">
        <v>100</v>
      </c>
      <c r="AD24" s="500">
        <v>100</v>
      </c>
      <c r="AF24" s="502">
        <v>0</v>
      </c>
      <c r="AG24" s="502">
        <v>0</v>
      </c>
      <c r="AH24" s="503">
        <v>0</v>
      </c>
      <c r="AJ24" s="502">
        <v>0</v>
      </c>
      <c r="AK24" s="502">
        <v>0</v>
      </c>
      <c r="AL24" s="503">
        <v>0</v>
      </c>
      <c r="AN24" s="502">
        <f t="shared" si="4"/>
        <v>200</v>
      </c>
      <c r="AO24" s="274">
        <f>AN24+200</f>
        <v>400</v>
      </c>
    </row>
    <row r="25" spans="1:43">
      <c r="A25" s="273">
        <v>24</v>
      </c>
      <c r="B25" s="273" t="s">
        <v>851</v>
      </c>
      <c r="C25" s="273" t="s">
        <v>1333</v>
      </c>
      <c r="D25" s="273">
        <v>3</v>
      </c>
      <c r="E25" s="427">
        <f>D25*12000/3</f>
        <v>12000</v>
      </c>
      <c r="F25" s="428" t="s">
        <v>319</v>
      </c>
      <c r="G25" s="273">
        <f>D25*5000</f>
        <v>15000</v>
      </c>
      <c r="H25" s="274">
        <f t="shared" si="0"/>
        <v>900000</v>
      </c>
      <c r="I25" s="427">
        <f t="shared" si="1"/>
        <v>7500</v>
      </c>
      <c r="J25" s="366">
        <f t="shared" si="2"/>
        <v>125</v>
      </c>
      <c r="K25" s="366">
        <f t="shared" si="3"/>
        <v>41.666666666666664</v>
      </c>
      <c r="L25" s="292"/>
      <c r="N25" s="406" t="s">
        <v>1141</v>
      </c>
      <c r="O25" s="407">
        <f>M36/10</f>
        <v>39450</v>
      </c>
      <c r="P25" s="423">
        <v>3</v>
      </c>
      <c r="Q25" s="429"/>
      <c r="S25" s="274" t="s">
        <v>1336</v>
      </c>
      <c r="T25" s="274">
        <v>2</v>
      </c>
      <c r="U25" s="287" t="s">
        <v>2629</v>
      </c>
      <c r="V25" s="500">
        <v>40</v>
      </c>
      <c r="X25" s="274">
        <v>1</v>
      </c>
      <c r="Y25" s="287">
        <v>60</v>
      </c>
      <c r="Z25" s="276">
        <v>60</v>
      </c>
      <c r="AB25" s="274">
        <v>1</v>
      </c>
      <c r="AC25" s="287">
        <v>100</v>
      </c>
      <c r="AD25" s="500">
        <v>100</v>
      </c>
      <c r="AF25" s="502">
        <v>0</v>
      </c>
      <c r="AG25" s="502">
        <v>0</v>
      </c>
      <c r="AH25" s="503">
        <v>0</v>
      </c>
      <c r="AJ25" s="502">
        <v>0</v>
      </c>
      <c r="AK25" s="502">
        <v>0</v>
      </c>
      <c r="AL25" s="503">
        <v>0</v>
      </c>
      <c r="AN25" s="502">
        <f t="shared" si="4"/>
        <v>200</v>
      </c>
      <c r="AO25" s="274">
        <f>AN25+300</f>
        <v>500</v>
      </c>
    </row>
    <row r="26" spans="1:43">
      <c r="A26" s="273">
        <v>25</v>
      </c>
      <c r="B26" s="273" t="s">
        <v>852</v>
      </c>
      <c r="C26" s="273" t="s">
        <v>1335</v>
      </c>
      <c r="D26" s="273">
        <v>3</v>
      </c>
      <c r="E26" s="427">
        <f>D26*12000/3</f>
        <v>12000</v>
      </c>
      <c r="F26" s="428" t="s">
        <v>319</v>
      </c>
      <c r="G26" s="273">
        <f>D26*5000</f>
        <v>15000</v>
      </c>
      <c r="H26" s="274">
        <f t="shared" si="0"/>
        <v>900000</v>
      </c>
      <c r="I26" s="427">
        <f t="shared" si="1"/>
        <v>7500</v>
      </c>
      <c r="J26" s="366">
        <f t="shared" si="2"/>
        <v>125</v>
      </c>
      <c r="K26" s="366">
        <f t="shared" si="3"/>
        <v>41.666666666666664</v>
      </c>
      <c r="L26" s="292"/>
      <c r="N26" s="406" t="s">
        <v>1123</v>
      </c>
      <c r="O26" s="407">
        <f>M36/15</f>
        <v>26300</v>
      </c>
      <c r="P26" s="423">
        <v>4</v>
      </c>
      <c r="Q26" s="429"/>
      <c r="U26" s="287"/>
      <c r="V26" s="500"/>
      <c r="Y26" s="287"/>
      <c r="Z26" s="276"/>
      <c r="AD26" s="500"/>
      <c r="AH26" s="500"/>
      <c r="AL26" s="500"/>
      <c r="AN26" s="502"/>
    </row>
    <row r="27" spans="1:43">
      <c r="A27" s="424">
        <v>26</v>
      </c>
      <c r="B27" s="424" t="s">
        <v>5</v>
      </c>
      <c r="C27" s="424" t="s">
        <v>1346</v>
      </c>
      <c r="D27" s="424">
        <v>1</v>
      </c>
      <c r="E27" s="425">
        <f>D27*80000/3</f>
        <v>26666.666666666668</v>
      </c>
      <c r="F27" s="426" t="s">
        <v>319</v>
      </c>
      <c r="G27" s="424">
        <f>D27*10000</f>
        <v>10000</v>
      </c>
      <c r="H27" s="274">
        <f t="shared" si="0"/>
        <v>600000</v>
      </c>
      <c r="I27" s="425">
        <f t="shared" si="1"/>
        <v>5000</v>
      </c>
      <c r="J27" s="366">
        <f t="shared" si="2"/>
        <v>83.333333333333329</v>
      </c>
      <c r="K27" s="366">
        <f t="shared" si="3"/>
        <v>83.333333333333329</v>
      </c>
      <c r="L27" s="292"/>
      <c r="N27" s="406" t="s">
        <v>1124</v>
      </c>
      <c r="O27" s="407">
        <f>M36/30</f>
        <v>13150</v>
      </c>
      <c r="P27" s="423">
        <v>5</v>
      </c>
      <c r="Q27" s="429"/>
      <c r="S27" s="274" t="s">
        <v>1364</v>
      </c>
      <c r="T27" s="274">
        <v>2</v>
      </c>
      <c r="U27" s="287" t="s">
        <v>2630</v>
      </c>
      <c r="V27" s="500">
        <v>200</v>
      </c>
      <c r="X27" s="274">
        <v>1</v>
      </c>
      <c r="Y27" s="287">
        <v>200</v>
      </c>
      <c r="Z27" s="276">
        <v>200</v>
      </c>
      <c r="AB27" s="274">
        <v>2</v>
      </c>
      <c r="AC27" s="274" t="s">
        <v>2219</v>
      </c>
      <c r="AD27" s="500">
        <v>200</v>
      </c>
      <c r="AF27" s="502">
        <v>0</v>
      </c>
      <c r="AG27" s="502">
        <v>0</v>
      </c>
      <c r="AH27" s="503">
        <v>0</v>
      </c>
      <c r="AJ27" s="502">
        <v>0</v>
      </c>
      <c r="AK27" s="502">
        <v>0</v>
      </c>
      <c r="AL27" s="503">
        <v>0</v>
      </c>
      <c r="AN27" s="502">
        <f t="shared" si="4"/>
        <v>600</v>
      </c>
      <c r="AO27" s="274">
        <f>AN27+200</f>
        <v>800</v>
      </c>
      <c r="AQ27" s="335" t="s">
        <v>1337</v>
      </c>
    </row>
    <row r="28" spans="1:43">
      <c r="A28" s="273">
        <v>27</v>
      </c>
      <c r="B28" s="273" t="s">
        <v>853</v>
      </c>
      <c r="C28" s="273" t="s">
        <v>1347</v>
      </c>
      <c r="D28" s="273">
        <v>10</v>
      </c>
      <c r="E28" s="427">
        <f>D28*15000/3</f>
        <v>50000</v>
      </c>
      <c r="F28" s="428" t="s">
        <v>319</v>
      </c>
      <c r="G28" s="273">
        <f>D28*4800</f>
        <v>48000</v>
      </c>
      <c r="H28" s="274">
        <f t="shared" si="0"/>
        <v>2880000</v>
      </c>
      <c r="I28" s="427">
        <f t="shared" si="1"/>
        <v>24000</v>
      </c>
      <c r="J28" s="366">
        <f t="shared" si="2"/>
        <v>400</v>
      </c>
      <c r="K28" s="366">
        <f t="shared" si="3"/>
        <v>40</v>
      </c>
      <c r="L28" s="292"/>
      <c r="N28" s="410" t="s">
        <v>1142</v>
      </c>
      <c r="O28" s="411">
        <f>M34/1</f>
        <v>6575</v>
      </c>
      <c r="P28" s="423">
        <v>6</v>
      </c>
      <c r="Q28" s="429"/>
      <c r="S28" s="274" t="s">
        <v>1365</v>
      </c>
      <c r="T28" s="274">
        <v>2</v>
      </c>
      <c r="U28" s="287" t="s">
        <v>2630</v>
      </c>
      <c r="V28" s="500">
        <v>200</v>
      </c>
      <c r="X28" s="274">
        <v>1</v>
      </c>
      <c r="Y28" s="287">
        <v>200</v>
      </c>
      <c r="Z28" s="276">
        <v>200</v>
      </c>
      <c r="AB28" s="274">
        <v>1</v>
      </c>
      <c r="AC28" s="287">
        <v>200</v>
      </c>
      <c r="AD28" s="500">
        <v>200</v>
      </c>
      <c r="AF28" s="502">
        <v>0</v>
      </c>
      <c r="AG28" s="502">
        <v>0</v>
      </c>
      <c r="AH28" s="503">
        <v>0</v>
      </c>
      <c r="AJ28" s="502">
        <v>0</v>
      </c>
      <c r="AK28" s="502">
        <v>0</v>
      </c>
      <c r="AL28" s="503">
        <v>0</v>
      </c>
      <c r="AN28" s="502">
        <f t="shared" si="4"/>
        <v>600</v>
      </c>
      <c r="AO28" s="274">
        <f t="shared" ref="AO28:AO33" si="5">AN28+200</f>
        <v>800</v>
      </c>
      <c r="AQ28" s="335" t="s">
        <v>1338</v>
      </c>
    </row>
    <row r="29" spans="1:43">
      <c r="A29" s="273">
        <v>28</v>
      </c>
      <c r="B29" s="273" t="s">
        <v>854</v>
      </c>
      <c r="C29" s="273" t="s">
        <v>1330</v>
      </c>
      <c r="D29" s="273">
        <v>10</v>
      </c>
      <c r="E29" s="427">
        <f>D29*15000/3</f>
        <v>50000</v>
      </c>
      <c r="F29" s="428" t="s">
        <v>319</v>
      </c>
      <c r="G29" s="273">
        <f>D29*4800</f>
        <v>48000</v>
      </c>
      <c r="H29" s="274">
        <f t="shared" si="0"/>
        <v>2880000</v>
      </c>
      <c r="I29" s="427">
        <f t="shared" si="1"/>
        <v>24000</v>
      </c>
      <c r="J29" s="366">
        <f t="shared" si="2"/>
        <v>400</v>
      </c>
      <c r="K29" s="366">
        <f t="shared" si="3"/>
        <v>40</v>
      </c>
      <c r="L29" s="292"/>
      <c r="N29" s="410" t="s">
        <v>1143</v>
      </c>
      <c r="O29" s="411">
        <f>M34/2</f>
        <v>3287.5</v>
      </c>
      <c r="P29" s="423">
        <v>7</v>
      </c>
      <c r="Q29" s="429"/>
      <c r="S29" s="274" t="s">
        <v>1366</v>
      </c>
      <c r="T29" s="274">
        <v>2</v>
      </c>
      <c r="U29" s="287" t="s">
        <v>2630</v>
      </c>
      <c r="V29" s="500">
        <v>200</v>
      </c>
      <c r="X29" s="274">
        <v>1</v>
      </c>
      <c r="Y29" s="287">
        <v>200</v>
      </c>
      <c r="Z29" s="276">
        <v>200</v>
      </c>
      <c r="AB29" s="274">
        <v>1</v>
      </c>
      <c r="AC29" s="287">
        <v>200</v>
      </c>
      <c r="AD29" s="500">
        <v>200</v>
      </c>
      <c r="AF29" s="502">
        <v>0</v>
      </c>
      <c r="AG29" s="502">
        <v>0</v>
      </c>
      <c r="AH29" s="503">
        <v>0</v>
      </c>
      <c r="AJ29" s="502">
        <v>0</v>
      </c>
      <c r="AK29" s="502">
        <v>0</v>
      </c>
      <c r="AL29" s="503">
        <v>0</v>
      </c>
      <c r="AN29" s="502">
        <f t="shared" si="4"/>
        <v>600</v>
      </c>
      <c r="AO29" s="274">
        <f t="shared" si="5"/>
        <v>800</v>
      </c>
      <c r="AQ29" s="274" t="s">
        <v>2209</v>
      </c>
    </row>
    <row r="30" spans="1:43">
      <c r="A30" s="424">
        <v>29</v>
      </c>
      <c r="B30" s="424" t="s">
        <v>7</v>
      </c>
      <c r="C30" s="424" t="s">
        <v>1354</v>
      </c>
      <c r="D30" s="424">
        <v>10</v>
      </c>
      <c r="E30" s="425">
        <f>D30*30000/3</f>
        <v>100000</v>
      </c>
      <c r="F30" s="426" t="s">
        <v>319</v>
      </c>
      <c r="G30" s="424">
        <f>D30*7000</f>
        <v>70000</v>
      </c>
      <c r="H30" s="274">
        <f t="shared" si="0"/>
        <v>4200000</v>
      </c>
      <c r="I30" s="425">
        <f t="shared" si="1"/>
        <v>35000</v>
      </c>
      <c r="J30" s="366">
        <f t="shared" si="2"/>
        <v>583.33333333333337</v>
      </c>
      <c r="K30" s="366">
        <f t="shared" si="3"/>
        <v>58.333333333333336</v>
      </c>
      <c r="L30" s="292"/>
      <c r="M30" s="413" t="s">
        <v>1162</v>
      </c>
      <c r="N30" s="410" t="s">
        <v>1125</v>
      </c>
      <c r="O30" s="411">
        <f>M34/3</f>
        <v>2191.6666666666665</v>
      </c>
      <c r="P30" s="423">
        <v>8</v>
      </c>
      <c r="S30" s="274" t="s">
        <v>1367</v>
      </c>
      <c r="T30" s="274">
        <v>2</v>
      </c>
      <c r="U30" s="287" t="s">
        <v>2630</v>
      </c>
      <c r="V30" s="500">
        <v>200</v>
      </c>
      <c r="X30" s="274">
        <v>1</v>
      </c>
      <c r="Y30" s="287">
        <v>200</v>
      </c>
      <c r="Z30" s="276">
        <v>200</v>
      </c>
      <c r="AB30" s="274">
        <v>1</v>
      </c>
      <c r="AC30" s="287">
        <v>200</v>
      </c>
      <c r="AD30" s="500">
        <v>200</v>
      </c>
      <c r="AF30" s="502">
        <v>0</v>
      </c>
      <c r="AG30" s="502">
        <v>0</v>
      </c>
      <c r="AH30" s="503">
        <v>0</v>
      </c>
      <c r="AJ30" s="502">
        <v>0</v>
      </c>
      <c r="AK30" s="502">
        <v>0</v>
      </c>
      <c r="AL30" s="503">
        <v>0</v>
      </c>
      <c r="AN30" s="502">
        <f t="shared" si="4"/>
        <v>600</v>
      </c>
      <c r="AO30" s="274">
        <f t="shared" si="5"/>
        <v>800</v>
      </c>
      <c r="AQ30" s="274" t="s">
        <v>2210</v>
      </c>
    </row>
    <row r="31" spans="1:43">
      <c r="A31" s="424">
        <v>30</v>
      </c>
      <c r="B31" s="424" t="s">
        <v>8</v>
      </c>
      <c r="C31" s="424" t="s">
        <v>1349</v>
      </c>
      <c r="D31" s="424">
        <v>10</v>
      </c>
      <c r="E31" s="425">
        <f>D31*30000/3</f>
        <v>100000</v>
      </c>
      <c r="F31" s="426" t="s">
        <v>319</v>
      </c>
      <c r="G31" s="424">
        <f>D31*7000</f>
        <v>70000</v>
      </c>
      <c r="H31" s="274">
        <f t="shared" si="0"/>
        <v>4200000</v>
      </c>
      <c r="I31" s="425">
        <f t="shared" si="1"/>
        <v>35000</v>
      </c>
      <c r="J31" s="366">
        <f t="shared" si="2"/>
        <v>583.33333333333337</v>
      </c>
      <c r="K31" s="366">
        <f t="shared" si="3"/>
        <v>58.333333333333336</v>
      </c>
      <c r="L31" s="292"/>
      <c r="M31" s="371" t="s">
        <v>1118</v>
      </c>
      <c r="N31" s="414" t="s">
        <v>1144</v>
      </c>
      <c r="O31" s="430">
        <f>M34/5</f>
        <v>1315</v>
      </c>
      <c r="P31" s="423">
        <v>9</v>
      </c>
      <c r="S31" s="274" t="s">
        <v>1368</v>
      </c>
      <c r="T31" s="274">
        <v>2</v>
      </c>
      <c r="U31" s="287" t="s">
        <v>2630</v>
      </c>
      <c r="V31" s="500">
        <v>200</v>
      </c>
      <c r="X31" s="274">
        <v>1</v>
      </c>
      <c r="Y31" s="287">
        <v>200</v>
      </c>
      <c r="Z31" s="276">
        <v>200</v>
      </c>
      <c r="AB31" s="274">
        <v>1</v>
      </c>
      <c r="AC31" s="287">
        <v>200</v>
      </c>
      <c r="AD31" s="500">
        <v>200</v>
      </c>
      <c r="AF31" s="502">
        <v>0</v>
      </c>
      <c r="AG31" s="502">
        <v>0</v>
      </c>
      <c r="AH31" s="503">
        <v>0</v>
      </c>
      <c r="AJ31" s="502">
        <v>0</v>
      </c>
      <c r="AK31" s="502">
        <v>0</v>
      </c>
      <c r="AL31" s="503">
        <v>0</v>
      </c>
      <c r="AN31" s="502">
        <f t="shared" si="4"/>
        <v>600</v>
      </c>
      <c r="AO31" s="274">
        <f t="shared" si="5"/>
        <v>800</v>
      </c>
    </row>
    <row r="32" spans="1:43">
      <c r="A32" s="424">
        <v>31</v>
      </c>
      <c r="B32" s="424" t="s">
        <v>9</v>
      </c>
      <c r="C32" s="424" t="s">
        <v>1355</v>
      </c>
      <c r="D32" s="424">
        <v>10</v>
      </c>
      <c r="E32" s="425">
        <f>D32*30000/3</f>
        <v>100000</v>
      </c>
      <c r="F32" s="426" t="s">
        <v>319</v>
      </c>
      <c r="G32" s="424">
        <f>D32*7000</f>
        <v>70000</v>
      </c>
      <c r="H32" s="274">
        <f t="shared" si="0"/>
        <v>4200000</v>
      </c>
      <c r="I32" s="425">
        <f t="shared" si="1"/>
        <v>35000</v>
      </c>
      <c r="J32" s="366">
        <f t="shared" si="2"/>
        <v>583.33333333333337</v>
      </c>
      <c r="K32" s="366">
        <f t="shared" si="3"/>
        <v>58.333333333333336</v>
      </c>
      <c r="L32" s="292"/>
      <c r="M32" s="415">
        <f>M34/24</f>
        <v>273.95833333333331</v>
      </c>
      <c r="N32" s="414" t="s">
        <v>1145</v>
      </c>
      <c r="O32" s="430">
        <f>M34/7</f>
        <v>939.28571428571433</v>
      </c>
      <c r="P32" s="423">
        <v>10</v>
      </c>
      <c r="S32" s="274" t="s">
        <v>1369</v>
      </c>
      <c r="T32" s="274">
        <v>2</v>
      </c>
      <c r="U32" s="287" t="s">
        <v>2630</v>
      </c>
      <c r="V32" s="500">
        <v>200</v>
      </c>
      <c r="X32" s="274">
        <v>1</v>
      </c>
      <c r="Y32" s="287">
        <v>200</v>
      </c>
      <c r="Z32" s="276">
        <v>200</v>
      </c>
      <c r="AB32" s="274">
        <v>1</v>
      </c>
      <c r="AC32" s="287">
        <v>200</v>
      </c>
      <c r="AD32" s="500">
        <v>200</v>
      </c>
      <c r="AF32" s="502">
        <v>0</v>
      </c>
      <c r="AG32" s="502">
        <v>0</v>
      </c>
      <c r="AH32" s="503">
        <v>0</v>
      </c>
      <c r="AJ32" s="502">
        <v>0</v>
      </c>
      <c r="AK32" s="502">
        <v>0</v>
      </c>
      <c r="AL32" s="503">
        <v>0</v>
      </c>
      <c r="AN32" s="502">
        <f t="shared" si="4"/>
        <v>600</v>
      </c>
      <c r="AO32" s="274">
        <f t="shared" si="5"/>
        <v>800</v>
      </c>
    </row>
    <row r="33" spans="1:41">
      <c r="A33" s="424">
        <v>32</v>
      </c>
      <c r="B33" s="424" t="s">
        <v>10</v>
      </c>
      <c r="C33" s="424" t="s">
        <v>1431</v>
      </c>
      <c r="D33" s="424">
        <v>10</v>
      </c>
      <c r="E33" s="425">
        <f>D33*30000/3</f>
        <v>100000</v>
      </c>
      <c r="F33" s="426" t="s">
        <v>319</v>
      </c>
      <c r="G33" s="424">
        <f>D33*7000</f>
        <v>70000</v>
      </c>
      <c r="H33" s="274">
        <f t="shared" si="0"/>
        <v>4200000</v>
      </c>
      <c r="I33" s="425">
        <f t="shared" si="1"/>
        <v>35000</v>
      </c>
      <c r="J33" s="366">
        <f t="shared" si="2"/>
        <v>583.33333333333337</v>
      </c>
      <c r="K33" s="366">
        <f t="shared" si="3"/>
        <v>58.333333333333336</v>
      </c>
      <c r="L33" s="292"/>
      <c r="M33" s="371" t="s">
        <v>1117</v>
      </c>
      <c r="N33" s="414" t="s">
        <v>1146</v>
      </c>
      <c r="O33" s="430">
        <f>M34/9</f>
        <v>730.55555555555554</v>
      </c>
      <c r="P33" s="423">
        <v>11</v>
      </c>
      <c r="S33" s="274" t="s">
        <v>1370</v>
      </c>
      <c r="T33" s="274">
        <v>2</v>
      </c>
      <c r="U33" s="287" t="s">
        <v>2630</v>
      </c>
      <c r="V33" s="500">
        <v>200</v>
      </c>
      <c r="X33" s="274">
        <v>1</v>
      </c>
      <c r="Y33" s="287">
        <v>200</v>
      </c>
      <c r="Z33" s="276">
        <v>200</v>
      </c>
      <c r="AB33" s="274">
        <v>1</v>
      </c>
      <c r="AC33" s="287">
        <v>200</v>
      </c>
      <c r="AD33" s="500">
        <v>200</v>
      </c>
      <c r="AF33" s="502">
        <v>0</v>
      </c>
      <c r="AG33" s="502">
        <v>0</v>
      </c>
      <c r="AH33" s="503">
        <v>0</v>
      </c>
      <c r="AJ33" s="502">
        <v>0</v>
      </c>
      <c r="AK33" s="502">
        <v>0</v>
      </c>
      <c r="AL33" s="503">
        <v>0</v>
      </c>
      <c r="AN33" s="502">
        <f t="shared" si="4"/>
        <v>600</v>
      </c>
      <c r="AO33" s="274">
        <f t="shared" si="5"/>
        <v>800</v>
      </c>
    </row>
    <row r="34" spans="1:41">
      <c r="A34" s="424">
        <v>33</v>
      </c>
      <c r="B34" s="424" t="s">
        <v>11</v>
      </c>
      <c r="C34" s="424" t="s">
        <v>1348</v>
      </c>
      <c r="D34" s="424">
        <v>10</v>
      </c>
      <c r="E34" s="425">
        <f>D34*30000/3</f>
        <v>100000</v>
      </c>
      <c r="F34" s="426" t="s">
        <v>319</v>
      </c>
      <c r="G34" s="424">
        <f>D34*7000</f>
        <v>70000</v>
      </c>
      <c r="H34" s="274">
        <f t="shared" ref="H34:H65" si="6">G34*60</f>
        <v>4200000</v>
      </c>
      <c r="I34" s="425">
        <f t="shared" ref="I34:I65" si="7">G34/2</f>
        <v>35000</v>
      </c>
      <c r="J34" s="366">
        <f t="shared" si="2"/>
        <v>583.33333333333337</v>
      </c>
      <c r="K34" s="366">
        <f t="shared" ref="K34:K65" si="8">J34/D34</f>
        <v>58.333333333333336</v>
      </c>
      <c r="L34" s="292"/>
      <c r="M34" s="415">
        <f>SUM(J23:J39)</f>
        <v>6575</v>
      </c>
      <c r="N34" s="416" t="s">
        <v>1139</v>
      </c>
      <c r="O34" s="417">
        <f>M34/12</f>
        <v>547.91666666666663</v>
      </c>
      <c r="P34" s="423">
        <v>12</v>
      </c>
      <c r="U34" s="287"/>
      <c r="V34" s="500"/>
      <c r="Y34" s="287"/>
      <c r="Z34" s="276"/>
      <c r="AD34" s="500"/>
      <c r="AH34" s="500"/>
      <c r="AL34" s="500"/>
      <c r="AN34" s="502"/>
    </row>
    <row r="35" spans="1:41">
      <c r="A35" s="273">
        <v>34</v>
      </c>
      <c r="B35" s="273" t="s">
        <v>855</v>
      </c>
      <c r="C35" s="273" t="s">
        <v>1436</v>
      </c>
      <c r="D35" s="273">
        <v>10</v>
      </c>
      <c r="E35" s="427">
        <f>D35*50000/3</f>
        <v>166666.66666666666</v>
      </c>
      <c r="F35" s="428" t="s">
        <v>319</v>
      </c>
      <c r="G35" s="273">
        <f>D35*10000</f>
        <v>100000</v>
      </c>
      <c r="H35" s="274">
        <f t="shared" si="6"/>
        <v>6000000</v>
      </c>
      <c r="I35" s="427">
        <f t="shared" si="7"/>
        <v>50000</v>
      </c>
      <c r="J35" s="366">
        <f t="shared" si="2"/>
        <v>833.33333333333337</v>
      </c>
      <c r="K35" s="366">
        <f t="shared" si="8"/>
        <v>83.333333333333343</v>
      </c>
      <c r="L35" s="292"/>
      <c r="M35" s="371" t="s">
        <v>1119</v>
      </c>
      <c r="N35" s="416" t="s">
        <v>1138</v>
      </c>
      <c r="O35" s="417">
        <f>M34/16</f>
        <v>410.9375</v>
      </c>
      <c r="P35" s="423">
        <v>13</v>
      </c>
      <c r="S35" s="309" t="s">
        <v>1321</v>
      </c>
      <c r="T35" s="274">
        <v>5</v>
      </c>
      <c r="U35" s="287" t="s">
        <v>2631</v>
      </c>
      <c r="V35" s="500">
        <v>500</v>
      </c>
      <c r="X35" s="274">
        <v>4</v>
      </c>
      <c r="Y35" s="287" t="s">
        <v>2632</v>
      </c>
      <c r="Z35" s="276">
        <v>500</v>
      </c>
      <c r="AB35" s="274">
        <v>3</v>
      </c>
      <c r="AC35" s="274" t="s">
        <v>2220</v>
      </c>
      <c r="AD35" s="500">
        <v>1000</v>
      </c>
      <c r="AF35" s="274">
        <v>6</v>
      </c>
      <c r="AG35" s="16" t="s">
        <v>2650</v>
      </c>
      <c r="AH35" s="500">
        <v>2000</v>
      </c>
      <c r="AJ35" s="274">
        <v>7</v>
      </c>
      <c r="AK35" s="542" t="s">
        <v>2664</v>
      </c>
      <c r="AL35" s="500">
        <v>4000</v>
      </c>
      <c r="AN35" s="502">
        <f t="shared" si="4"/>
        <v>8000</v>
      </c>
      <c r="AO35" s="274">
        <f>AN35+300</f>
        <v>8300</v>
      </c>
    </row>
    <row r="36" spans="1:41">
      <c r="A36" s="273">
        <v>35</v>
      </c>
      <c r="B36" s="273" t="s">
        <v>856</v>
      </c>
      <c r="C36" s="273" t="s">
        <v>1437</v>
      </c>
      <c r="D36" s="273">
        <v>10</v>
      </c>
      <c r="E36" s="427">
        <f>D36*25000/3</f>
        <v>83333.333333333328</v>
      </c>
      <c r="F36" s="428" t="s">
        <v>319</v>
      </c>
      <c r="G36" s="273">
        <f>D36*6000</f>
        <v>60000</v>
      </c>
      <c r="H36" s="274">
        <f t="shared" si="6"/>
        <v>3600000</v>
      </c>
      <c r="I36" s="427">
        <f t="shared" si="7"/>
        <v>30000</v>
      </c>
      <c r="J36" s="366">
        <f t="shared" si="2"/>
        <v>500</v>
      </c>
      <c r="K36" s="366">
        <f t="shared" si="8"/>
        <v>50</v>
      </c>
      <c r="L36" s="292"/>
      <c r="M36" s="389">
        <f>SUM(I23:I39)</f>
        <v>394500</v>
      </c>
      <c r="N36" s="416" t="s">
        <v>1137</v>
      </c>
      <c r="O36" s="417">
        <f>M34/24</f>
        <v>273.95833333333331</v>
      </c>
      <c r="P36" s="423">
        <v>14</v>
      </c>
      <c r="U36" s="287"/>
      <c r="V36" s="500"/>
      <c r="Y36" s="287"/>
      <c r="Z36" s="276"/>
      <c r="AD36" s="500"/>
      <c r="AH36" s="500"/>
      <c r="AL36" s="500"/>
      <c r="AN36" s="502"/>
    </row>
    <row r="37" spans="1:41">
      <c r="A37" s="273">
        <v>36</v>
      </c>
      <c r="B37" s="273" t="s">
        <v>857</v>
      </c>
      <c r="C37" s="273" t="s">
        <v>1431</v>
      </c>
      <c r="D37" s="273">
        <v>10</v>
      </c>
      <c r="E37" s="427">
        <f>D37*20000/3</f>
        <v>66666.666666666672</v>
      </c>
      <c r="F37" s="428" t="s">
        <v>319</v>
      </c>
      <c r="G37" s="273">
        <f>D37*5000</f>
        <v>50000</v>
      </c>
      <c r="H37" s="274">
        <f t="shared" si="6"/>
        <v>3000000</v>
      </c>
      <c r="I37" s="427">
        <f t="shared" si="7"/>
        <v>25000</v>
      </c>
      <c r="J37" s="366">
        <f t="shared" si="2"/>
        <v>416.66666666666669</v>
      </c>
      <c r="K37" s="366">
        <f t="shared" si="8"/>
        <v>41.666666666666671</v>
      </c>
      <c r="L37" s="292"/>
      <c r="N37" s="418" t="s">
        <v>1134</v>
      </c>
      <c r="O37" s="419">
        <f>M32/3</f>
        <v>91.319444444444443</v>
      </c>
      <c r="P37" s="423">
        <v>15</v>
      </c>
      <c r="S37" s="274" t="s">
        <v>1545</v>
      </c>
      <c r="T37" s="502">
        <v>0</v>
      </c>
      <c r="U37" s="504" t="s">
        <v>140</v>
      </c>
      <c r="V37" s="503">
        <v>0</v>
      </c>
      <c r="X37" s="274">
        <v>2</v>
      </c>
      <c r="Y37" s="287" t="s">
        <v>2221</v>
      </c>
      <c r="Z37" s="276">
        <v>50</v>
      </c>
      <c r="AB37" s="274">
        <v>2</v>
      </c>
      <c r="AC37" s="274" t="s">
        <v>2221</v>
      </c>
      <c r="AD37" s="500">
        <v>50</v>
      </c>
      <c r="AF37" s="502">
        <v>0</v>
      </c>
      <c r="AG37" s="502">
        <v>0</v>
      </c>
      <c r="AH37" s="503">
        <v>0</v>
      </c>
      <c r="AJ37" s="502">
        <v>0</v>
      </c>
      <c r="AK37" s="502">
        <v>0</v>
      </c>
      <c r="AL37" s="503">
        <v>0</v>
      </c>
      <c r="AN37" s="502">
        <f t="shared" si="4"/>
        <v>100</v>
      </c>
    </row>
    <row r="38" spans="1:41">
      <c r="A38" s="273">
        <v>37</v>
      </c>
      <c r="B38" s="273" t="s">
        <v>858</v>
      </c>
      <c r="C38" s="273" t="s">
        <v>1432</v>
      </c>
      <c r="D38" s="273">
        <v>10</v>
      </c>
      <c r="E38" s="427">
        <f>D38*15000/3</f>
        <v>50000</v>
      </c>
      <c r="F38" s="428" t="s">
        <v>319</v>
      </c>
      <c r="G38" s="273">
        <f>D38*4000</f>
        <v>40000</v>
      </c>
      <c r="H38" s="274">
        <f t="shared" si="6"/>
        <v>2400000</v>
      </c>
      <c r="I38" s="427">
        <f t="shared" si="7"/>
        <v>20000</v>
      </c>
      <c r="J38" s="366">
        <f t="shared" si="2"/>
        <v>333.33333333333331</v>
      </c>
      <c r="K38" s="366">
        <f t="shared" si="8"/>
        <v>33.333333333333329</v>
      </c>
      <c r="L38" s="292"/>
      <c r="M38" s="413" t="s">
        <v>1116</v>
      </c>
      <c r="N38" s="418" t="s">
        <v>1135</v>
      </c>
      <c r="O38" s="420">
        <f>M32/5</f>
        <v>54.791666666666664</v>
      </c>
      <c r="P38" s="423">
        <v>16</v>
      </c>
      <c r="S38" s="274" t="s">
        <v>1546</v>
      </c>
      <c r="T38" s="502">
        <v>0</v>
      </c>
      <c r="U38" s="504" t="s">
        <v>140</v>
      </c>
      <c r="V38" s="503">
        <v>0</v>
      </c>
      <c r="X38" s="274">
        <v>3</v>
      </c>
      <c r="Y38" s="287" t="s">
        <v>2633</v>
      </c>
      <c r="Z38" s="276">
        <v>45</v>
      </c>
      <c r="AB38" s="274">
        <v>2</v>
      </c>
      <c r="AC38" s="274" t="s">
        <v>2222</v>
      </c>
      <c r="AD38" s="500">
        <v>55</v>
      </c>
      <c r="AF38" s="502">
        <v>0</v>
      </c>
      <c r="AG38" s="502">
        <v>0</v>
      </c>
      <c r="AH38" s="503">
        <v>0</v>
      </c>
      <c r="AJ38" s="502">
        <v>0</v>
      </c>
      <c r="AK38" s="502">
        <v>0</v>
      </c>
      <c r="AL38" s="503">
        <v>0</v>
      </c>
      <c r="AN38" s="502">
        <f t="shared" si="4"/>
        <v>100</v>
      </c>
    </row>
    <row r="39" spans="1:41">
      <c r="A39" s="273">
        <v>38</v>
      </c>
      <c r="B39" s="273" t="s">
        <v>859</v>
      </c>
      <c r="C39" s="273" t="s">
        <v>1433</v>
      </c>
      <c r="D39" s="273">
        <v>10</v>
      </c>
      <c r="E39" s="427">
        <f>D39*12000/3</f>
        <v>40000</v>
      </c>
      <c r="F39" s="428" t="s">
        <v>319</v>
      </c>
      <c r="G39" s="273">
        <f>D39*3000</f>
        <v>30000</v>
      </c>
      <c r="H39" s="274">
        <f t="shared" si="6"/>
        <v>1800000</v>
      </c>
      <c r="I39" s="427">
        <f t="shared" si="7"/>
        <v>15000</v>
      </c>
      <c r="J39" s="366">
        <f t="shared" si="2"/>
        <v>250</v>
      </c>
      <c r="K39" s="366">
        <f t="shared" si="8"/>
        <v>25</v>
      </c>
      <c r="L39" s="292"/>
      <c r="M39" s="389">
        <f>SUM(E23:E39)</f>
        <v>1102666.6666666665</v>
      </c>
      <c r="N39" s="418" t="s">
        <v>1136</v>
      </c>
      <c r="O39" s="420">
        <f>M32/7</f>
        <v>39.136904761904759</v>
      </c>
      <c r="P39" s="423">
        <v>17</v>
      </c>
      <c r="U39" s="287"/>
      <c r="V39" s="500"/>
      <c r="Y39" s="287"/>
      <c r="Z39" s="276"/>
      <c r="AD39" s="500"/>
      <c r="AH39" s="500"/>
      <c r="AL39" s="500"/>
      <c r="AN39" s="502"/>
    </row>
    <row r="40" spans="1:41">
      <c r="A40" s="335">
        <v>39</v>
      </c>
      <c r="B40" s="335" t="s">
        <v>860</v>
      </c>
      <c r="C40" s="335" t="s">
        <v>1354</v>
      </c>
      <c r="D40" s="335">
        <v>1</v>
      </c>
      <c r="E40" s="431">
        <f>D40*100000/3</f>
        <v>33333.333333333336</v>
      </c>
      <c r="F40" s="432" t="s">
        <v>319</v>
      </c>
      <c r="G40" s="335">
        <f>D40*20000</f>
        <v>20000</v>
      </c>
      <c r="H40" s="274">
        <f t="shared" si="6"/>
        <v>1200000</v>
      </c>
      <c r="I40" s="431">
        <f t="shared" si="7"/>
        <v>10000</v>
      </c>
      <c r="J40" s="366">
        <f t="shared" si="2"/>
        <v>166.66666666666666</v>
      </c>
      <c r="K40" s="366">
        <f t="shared" si="8"/>
        <v>166.66666666666666</v>
      </c>
      <c r="L40" s="292"/>
      <c r="S40" s="274" t="s">
        <v>1548</v>
      </c>
      <c r="T40" s="502">
        <v>0</v>
      </c>
      <c r="U40" s="504" t="s">
        <v>140</v>
      </c>
      <c r="V40" s="503">
        <v>0</v>
      </c>
      <c r="X40" s="274">
        <v>3</v>
      </c>
      <c r="Y40" s="287" t="s">
        <v>2634</v>
      </c>
      <c r="Z40" s="276">
        <v>100</v>
      </c>
      <c r="AB40" s="274">
        <v>3</v>
      </c>
      <c r="AC40" s="274" t="s">
        <v>2226</v>
      </c>
      <c r="AD40" s="500">
        <v>500</v>
      </c>
      <c r="AF40" s="502">
        <v>0</v>
      </c>
      <c r="AG40" s="502">
        <v>0</v>
      </c>
      <c r="AH40" s="503">
        <v>0</v>
      </c>
      <c r="AJ40" s="502">
        <v>0</v>
      </c>
      <c r="AK40" s="502">
        <v>0</v>
      </c>
      <c r="AL40" s="503">
        <v>0</v>
      </c>
      <c r="AN40" s="502">
        <f t="shared" si="4"/>
        <v>600</v>
      </c>
    </row>
    <row r="41" spans="1:41">
      <c r="A41" s="325">
        <v>40</v>
      </c>
      <c r="B41" s="325" t="s">
        <v>861</v>
      </c>
      <c r="C41" s="325" t="s">
        <v>1329</v>
      </c>
      <c r="D41" s="325">
        <v>5</v>
      </c>
      <c r="E41" s="433">
        <f>D41*25000/3</f>
        <v>41666.666666666664</v>
      </c>
      <c r="F41" s="434" t="s">
        <v>319</v>
      </c>
      <c r="G41" s="325">
        <f>D41*10000</f>
        <v>50000</v>
      </c>
      <c r="H41" s="274">
        <f t="shared" si="6"/>
        <v>3000000</v>
      </c>
      <c r="I41" s="433">
        <f t="shared" si="7"/>
        <v>25000</v>
      </c>
      <c r="J41" s="366">
        <f t="shared" si="2"/>
        <v>416.66666666666669</v>
      </c>
      <c r="K41" s="366">
        <f t="shared" si="8"/>
        <v>83.333333333333343</v>
      </c>
      <c r="L41" s="292"/>
      <c r="U41" s="287"/>
      <c r="V41" s="500"/>
      <c r="Y41" s="287"/>
      <c r="Z41" s="276"/>
      <c r="AD41" s="500"/>
      <c r="AF41" s="499"/>
      <c r="AG41" s="499"/>
      <c r="AH41" s="500"/>
      <c r="AJ41" s="499"/>
      <c r="AK41" s="499"/>
      <c r="AL41" s="500"/>
      <c r="AN41" s="502"/>
    </row>
    <row r="42" spans="1:41">
      <c r="A42" s="325">
        <v>41</v>
      </c>
      <c r="B42" s="325" t="s">
        <v>862</v>
      </c>
      <c r="C42" s="325" t="s">
        <v>1434</v>
      </c>
      <c r="D42" s="325">
        <v>5</v>
      </c>
      <c r="E42" s="433">
        <f>D42*25000/3</f>
        <v>41666.666666666664</v>
      </c>
      <c r="F42" s="434" t="s">
        <v>319</v>
      </c>
      <c r="G42" s="325">
        <f>D42*5100</f>
        <v>25500</v>
      </c>
      <c r="H42" s="274">
        <f t="shared" si="6"/>
        <v>1530000</v>
      </c>
      <c r="I42" s="433">
        <f t="shared" si="7"/>
        <v>12750</v>
      </c>
      <c r="J42" s="366">
        <f t="shared" si="2"/>
        <v>212.5</v>
      </c>
      <c r="K42" s="366">
        <f t="shared" si="8"/>
        <v>42.5</v>
      </c>
      <c r="L42" s="292"/>
      <c r="S42" s="335" t="s">
        <v>2637</v>
      </c>
      <c r="T42" s="502">
        <v>0</v>
      </c>
      <c r="U42" s="504" t="s">
        <v>140</v>
      </c>
      <c r="V42" s="503">
        <v>0</v>
      </c>
      <c r="X42" s="502">
        <v>0</v>
      </c>
      <c r="Y42" s="504" t="s">
        <v>140</v>
      </c>
      <c r="Z42" s="502">
        <v>0</v>
      </c>
      <c r="AB42" s="502">
        <v>0</v>
      </c>
      <c r="AC42" s="502" t="s">
        <v>140</v>
      </c>
      <c r="AD42" s="502">
        <v>0</v>
      </c>
      <c r="AF42" s="274">
        <v>2</v>
      </c>
      <c r="AG42" s="543" t="s">
        <v>2648</v>
      </c>
      <c r="AH42" s="500">
        <v>25</v>
      </c>
      <c r="AJ42" s="274">
        <v>3</v>
      </c>
      <c r="AK42" s="543" t="s">
        <v>2651</v>
      </c>
      <c r="AL42" s="500">
        <v>25</v>
      </c>
      <c r="AN42" s="502">
        <f t="shared" si="4"/>
        <v>50</v>
      </c>
    </row>
    <row r="43" spans="1:41">
      <c r="A43" s="325">
        <v>42</v>
      </c>
      <c r="B43" s="325" t="s">
        <v>863</v>
      </c>
      <c r="C43" s="325" t="s">
        <v>1330</v>
      </c>
      <c r="D43" s="325">
        <v>5</v>
      </c>
      <c r="E43" s="433">
        <f>D43*25000/3</f>
        <v>41666.666666666664</v>
      </c>
      <c r="F43" s="434" t="s">
        <v>319</v>
      </c>
      <c r="G43" s="325">
        <f>D43*10000</f>
        <v>50000</v>
      </c>
      <c r="H43" s="274">
        <f t="shared" si="6"/>
        <v>3000000</v>
      </c>
      <c r="I43" s="433">
        <f t="shared" si="7"/>
        <v>25000</v>
      </c>
      <c r="J43" s="366">
        <f t="shared" si="2"/>
        <v>416.66666666666669</v>
      </c>
      <c r="K43" s="366">
        <f t="shared" si="8"/>
        <v>83.333333333333343</v>
      </c>
      <c r="L43" s="292"/>
      <c r="S43" s="335" t="s">
        <v>1339</v>
      </c>
      <c r="T43" s="502">
        <v>0</v>
      </c>
      <c r="U43" s="504" t="s">
        <v>140</v>
      </c>
      <c r="V43" s="502">
        <v>0</v>
      </c>
      <c r="X43" s="502">
        <v>0</v>
      </c>
      <c r="Y43" s="504" t="s">
        <v>140</v>
      </c>
      <c r="Z43" s="502">
        <v>0</v>
      </c>
      <c r="AB43" s="274">
        <v>2</v>
      </c>
      <c r="AC43" s="497" t="s">
        <v>2635</v>
      </c>
      <c r="AD43" s="500">
        <v>20</v>
      </c>
      <c r="AF43" s="274">
        <v>3</v>
      </c>
      <c r="AG43" s="543" t="s">
        <v>2652</v>
      </c>
      <c r="AH43" s="500">
        <v>20</v>
      </c>
      <c r="AJ43" s="274">
        <v>2</v>
      </c>
      <c r="AK43" s="543" t="s">
        <v>2635</v>
      </c>
      <c r="AL43" s="500">
        <v>20</v>
      </c>
      <c r="AN43" s="502">
        <f t="shared" si="4"/>
        <v>60</v>
      </c>
    </row>
    <row r="44" spans="1:41">
      <c r="A44" s="325">
        <v>43</v>
      </c>
      <c r="B44" s="325" t="s">
        <v>864</v>
      </c>
      <c r="C44" s="325" t="s">
        <v>1345</v>
      </c>
      <c r="D44" s="325">
        <v>5</v>
      </c>
      <c r="E44" s="433">
        <f>D44*25000/3</f>
        <v>41666.666666666664</v>
      </c>
      <c r="F44" s="434" t="s">
        <v>319</v>
      </c>
      <c r="G44" s="325">
        <f>D44*10000</f>
        <v>50000</v>
      </c>
      <c r="H44" s="274">
        <f t="shared" si="6"/>
        <v>3000000</v>
      </c>
      <c r="I44" s="433">
        <f t="shared" si="7"/>
        <v>25000</v>
      </c>
      <c r="J44" s="366">
        <f t="shared" si="2"/>
        <v>416.66666666666669</v>
      </c>
      <c r="K44" s="366">
        <f t="shared" si="8"/>
        <v>83.333333333333343</v>
      </c>
      <c r="L44" s="292"/>
      <c r="S44" s="335" t="s">
        <v>1340</v>
      </c>
      <c r="T44" s="502">
        <v>0</v>
      </c>
      <c r="U44" s="504" t="s">
        <v>140</v>
      </c>
      <c r="V44" s="502">
        <v>0</v>
      </c>
      <c r="X44" s="502">
        <v>0</v>
      </c>
      <c r="Y44" s="504" t="s">
        <v>140</v>
      </c>
      <c r="Z44" s="502">
        <v>0</v>
      </c>
      <c r="AB44" s="274">
        <v>2</v>
      </c>
      <c r="AC44" s="497" t="s">
        <v>2635</v>
      </c>
      <c r="AD44" s="500">
        <v>20</v>
      </c>
      <c r="AF44" s="274">
        <v>3</v>
      </c>
      <c r="AG44" s="543" t="s">
        <v>2652</v>
      </c>
      <c r="AH44" s="500">
        <v>20</v>
      </c>
      <c r="AJ44" s="274">
        <v>3</v>
      </c>
      <c r="AK44" s="543" t="s">
        <v>2652</v>
      </c>
      <c r="AL44" s="500">
        <v>20</v>
      </c>
      <c r="AN44" s="502">
        <f t="shared" si="4"/>
        <v>60</v>
      </c>
    </row>
    <row r="45" spans="1:41">
      <c r="A45" s="335">
        <v>44</v>
      </c>
      <c r="B45" s="335" t="s">
        <v>865</v>
      </c>
      <c r="C45" s="335" t="s">
        <v>1356</v>
      </c>
      <c r="D45" s="335">
        <v>10</v>
      </c>
      <c r="E45" s="431">
        <f>D45*20000/3</f>
        <v>66666.666666666672</v>
      </c>
      <c r="F45" s="432" t="s">
        <v>319</v>
      </c>
      <c r="G45" s="335">
        <f t="shared" ref="G45:G50" si="9">D45*6000</f>
        <v>60000</v>
      </c>
      <c r="H45" s="274">
        <f t="shared" si="6"/>
        <v>3600000</v>
      </c>
      <c r="I45" s="431">
        <f t="shared" si="7"/>
        <v>30000</v>
      </c>
      <c r="J45" s="366">
        <f t="shared" si="2"/>
        <v>500</v>
      </c>
      <c r="K45" s="366">
        <f t="shared" si="8"/>
        <v>50</v>
      </c>
      <c r="L45" s="292"/>
      <c r="N45" s="274" t="s">
        <v>1127</v>
      </c>
      <c r="O45" s="405" t="s">
        <v>1133</v>
      </c>
      <c r="P45" s="421"/>
      <c r="S45" s="335" t="s">
        <v>1341</v>
      </c>
      <c r="T45" s="502">
        <v>0</v>
      </c>
      <c r="U45" s="504" t="s">
        <v>140</v>
      </c>
      <c r="V45" s="502">
        <v>0</v>
      </c>
      <c r="X45" s="502">
        <v>0</v>
      </c>
      <c r="Y45" s="504" t="s">
        <v>140</v>
      </c>
      <c r="Z45" s="502">
        <v>0</v>
      </c>
      <c r="AB45" s="274">
        <v>2</v>
      </c>
      <c r="AC45" s="497" t="s">
        <v>2635</v>
      </c>
      <c r="AD45" s="500">
        <v>20</v>
      </c>
      <c r="AF45" s="274">
        <v>3</v>
      </c>
      <c r="AG45" s="543" t="s">
        <v>2652</v>
      </c>
      <c r="AH45" s="500">
        <v>20</v>
      </c>
      <c r="AJ45" s="274">
        <v>2</v>
      </c>
      <c r="AK45" s="543" t="s">
        <v>2635</v>
      </c>
      <c r="AL45" s="500">
        <v>20</v>
      </c>
      <c r="AN45" s="502">
        <f t="shared" si="4"/>
        <v>60</v>
      </c>
    </row>
    <row r="46" spans="1:41">
      <c r="A46" s="335">
        <v>45</v>
      </c>
      <c r="B46" s="335" t="s">
        <v>866</v>
      </c>
      <c r="C46" s="335" t="s">
        <v>1360</v>
      </c>
      <c r="D46" s="335">
        <v>10</v>
      </c>
      <c r="E46" s="431">
        <f>D46*20000/3</f>
        <v>66666.666666666672</v>
      </c>
      <c r="F46" s="432" t="s">
        <v>319</v>
      </c>
      <c r="G46" s="335">
        <f t="shared" si="9"/>
        <v>60000</v>
      </c>
      <c r="H46" s="274">
        <f t="shared" si="6"/>
        <v>3600000</v>
      </c>
      <c r="I46" s="431">
        <f t="shared" si="7"/>
        <v>30000</v>
      </c>
      <c r="J46" s="366">
        <f t="shared" si="2"/>
        <v>500</v>
      </c>
      <c r="K46" s="366">
        <f t="shared" si="8"/>
        <v>50</v>
      </c>
      <c r="L46" s="292"/>
      <c r="M46" s="413" t="s">
        <v>1162</v>
      </c>
      <c r="N46" s="398" t="s">
        <v>1121</v>
      </c>
      <c r="O46" s="399">
        <f>M52</f>
        <v>693750</v>
      </c>
      <c r="P46" s="423">
        <v>0</v>
      </c>
      <c r="S46" s="335" t="s">
        <v>1342</v>
      </c>
      <c r="T46" s="502">
        <v>0</v>
      </c>
      <c r="U46" s="504" t="s">
        <v>140</v>
      </c>
      <c r="V46" s="502">
        <v>0</v>
      </c>
      <c r="X46" s="502">
        <v>0</v>
      </c>
      <c r="Y46" s="504" t="s">
        <v>140</v>
      </c>
      <c r="Z46" s="502">
        <v>0</v>
      </c>
      <c r="AB46" s="274">
        <v>2</v>
      </c>
      <c r="AC46" s="497" t="s">
        <v>2635</v>
      </c>
      <c r="AD46" s="500">
        <v>20</v>
      </c>
      <c r="AF46" s="274">
        <v>2</v>
      </c>
      <c r="AG46" s="543" t="s">
        <v>2635</v>
      </c>
      <c r="AH46" s="500">
        <v>20</v>
      </c>
      <c r="AJ46" s="274">
        <v>3</v>
      </c>
      <c r="AK46" s="543" t="s">
        <v>2652</v>
      </c>
      <c r="AL46" s="500">
        <v>20</v>
      </c>
      <c r="AN46" s="502">
        <f t="shared" si="4"/>
        <v>60</v>
      </c>
    </row>
    <row r="47" spans="1:41">
      <c r="A47" s="335">
        <v>46</v>
      </c>
      <c r="B47" s="335" t="s">
        <v>8</v>
      </c>
      <c r="C47" s="335" t="s">
        <v>1329</v>
      </c>
      <c r="D47" s="335">
        <v>10</v>
      </c>
      <c r="E47" s="431">
        <f>D47*20000/3</f>
        <v>66666.666666666672</v>
      </c>
      <c r="F47" s="432" t="s">
        <v>319</v>
      </c>
      <c r="G47" s="335">
        <f t="shared" si="9"/>
        <v>60000</v>
      </c>
      <c r="H47" s="274">
        <f t="shared" si="6"/>
        <v>3600000</v>
      </c>
      <c r="I47" s="431">
        <f t="shared" si="7"/>
        <v>30000</v>
      </c>
      <c r="J47" s="366">
        <f t="shared" si="2"/>
        <v>500</v>
      </c>
      <c r="K47" s="366">
        <f t="shared" si="8"/>
        <v>50</v>
      </c>
      <c r="L47" s="292"/>
      <c r="M47" s="371" t="s">
        <v>1118</v>
      </c>
      <c r="N47" s="398" t="s">
        <v>1140</v>
      </c>
      <c r="O47" s="399">
        <f>M52/3</f>
        <v>231250</v>
      </c>
      <c r="P47" s="423">
        <v>1</v>
      </c>
      <c r="Q47" s="436" t="s">
        <v>1129</v>
      </c>
      <c r="S47" s="335" t="s">
        <v>2201</v>
      </c>
      <c r="T47" s="502">
        <v>0</v>
      </c>
      <c r="U47" s="504" t="s">
        <v>140</v>
      </c>
      <c r="V47" s="502">
        <v>0</v>
      </c>
      <c r="X47" s="502">
        <v>0</v>
      </c>
      <c r="Y47" s="504" t="s">
        <v>140</v>
      </c>
      <c r="Z47" s="502">
        <v>0</v>
      </c>
      <c r="AB47" s="502">
        <v>0</v>
      </c>
      <c r="AC47" s="502" t="s">
        <v>140</v>
      </c>
      <c r="AD47" s="502">
        <v>0</v>
      </c>
      <c r="AF47" s="274">
        <v>3</v>
      </c>
      <c r="AG47" s="543" t="s">
        <v>2651</v>
      </c>
      <c r="AH47" s="500">
        <v>25</v>
      </c>
      <c r="AJ47" s="274">
        <v>2</v>
      </c>
      <c r="AK47" s="543" t="s">
        <v>2648</v>
      </c>
      <c r="AL47" s="500">
        <v>25</v>
      </c>
      <c r="AN47" s="502">
        <f t="shared" si="4"/>
        <v>50</v>
      </c>
    </row>
    <row r="48" spans="1:41">
      <c r="A48" s="325">
        <v>47</v>
      </c>
      <c r="B48" s="325" t="s">
        <v>867</v>
      </c>
      <c r="C48" s="325" t="s">
        <v>1347</v>
      </c>
      <c r="D48" s="325">
        <v>7</v>
      </c>
      <c r="E48" s="433">
        <f>D48*15000/3</f>
        <v>35000</v>
      </c>
      <c r="F48" s="434" t="s">
        <v>319</v>
      </c>
      <c r="G48" s="325">
        <f t="shared" si="9"/>
        <v>42000</v>
      </c>
      <c r="H48" s="274">
        <f t="shared" si="6"/>
        <v>2520000</v>
      </c>
      <c r="I48" s="433">
        <f t="shared" si="7"/>
        <v>21000</v>
      </c>
      <c r="J48" s="366">
        <f t="shared" si="2"/>
        <v>350</v>
      </c>
      <c r="K48" s="366">
        <f t="shared" si="8"/>
        <v>50</v>
      </c>
      <c r="L48" s="292"/>
      <c r="M48" s="415">
        <f>M50/24</f>
        <v>481.77083333333331</v>
      </c>
      <c r="N48" s="398" t="s">
        <v>1122</v>
      </c>
      <c r="O48" s="399">
        <f>M52/5</f>
        <v>138750</v>
      </c>
      <c r="P48" s="423">
        <v>2</v>
      </c>
      <c r="S48" s="276">
        <f>COUNTA(S3:S46)</f>
        <v>34</v>
      </c>
      <c r="T48" s="324">
        <f>SUM(T3:T47)</f>
        <v>64</v>
      </c>
      <c r="U48" s="324"/>
      <c r="X48" s="324">
        <f>SUM(X3:X47)</f>
        <v>50</v>
      </c>
      <c r="Y48" s="324"/>
      <c r="AB48" s="324">
        <f>SUM(AB3:AB47)</f>
        <v>57</v>
      </c>
      <c r="AC48" s="324"/>
      <c r="AD48" s="405"/>
      <c r="AF48" s="324">
        <f>SUM(AF3:AF47)</f>
        <v>58</v>
      </c>
      <c r="AG48" s="324"/>
      <c r="AH48" s="501"/>
      <c r="AJ48" s="324">
        <f>SUM(AJ3:AJ47)</f>
        <v>66</v>
      </c>
      <c r="AK48" s="324"/>
      <c r="AL48" s="501"/>
    </row>
    <row r="49" spans="1:32">
      <c r="A49" s="325">
        <v>48</v>
      </c>
      <c r="B49" s="325" t="s">
        <v>868</v>
      </c>
      <c r="C49" s="325" t="s">
        <v>1348</v>
      </c>
      <c r="D49" s="325">
        <v>7</v>
      </c>
      <c r="E49" s="433">
        <f>D49*15000/3</f>
        <v>35000</v>
      </c>
      <c r="F49" s="434" t="s">
        <v>319</v>
      </c>
      <c r="G49" s="325">
        <f t="shared" si="9"/>
        <v>42000</v>
      </c>
      <c r="H49" s="274">
        <f t="shared" si="6"/>
        <v>2520000</v>
      </c>
      <c r="I49" s="433">
        <f t="shared" si="7"/>
        <v>21000</v>
      </c>
      <c r="J49" s="366">
        <f t="shared" si="2"/>
        <v>350</v>
      </c>
      <c r="K49" s="366">
        <f t="shared" si="8"/>
        <v>50</v>
      </c>
      <c r="L49" s="292"/>
      <c r="M49" s="371" t="s">
        <v>1117</v>
      </c>
      <c r="N49" s="406" t="s">
        <v>1141</v>
      </c>
      <c r="O49" s="407">
        <f>M52/10</f>
        <v>69375</v>
      </c>
      <c r="P49" s="423">
        <v>3</v>
      </c>
      <c r="AD49" s="435"/>
      <c r="AE49" s="435"/>
      <c r="AF49" s="405"/>
    </row>
    <row r="50" spans="1:32">
      <c r="A50" s="325">
        <v>49</v>
      </c>
      <c r="B50" s="325" t="s">
        <v>662</v>
      </c>
      <c r="C50" s="325" t="s">
        <v>1349</v>
      </c>
      <c r="D50" s="325">
        <v>7</v>
      </c>
      <c r="E50" s="433">
        <f>D50*15000/3</f>
        <v>35000</v>
      </c>
      <c r="F50" s="434" t="s">
        <v>319</v>
      </c>
      <c r="G50" s="325">
        <f t="shared" si="9"/>
        <v>42000</v>
      </c>
      <c r="H50" s="274">
        <f t="shared" si="6"/>
        <v>2520000</v>
      </c>
      <c r="I50" s="433">
        <f t="shared" si="7"/>
        <v>21000</v>
      </c>
      <c r="J50" s="366">
        <f t="shared" si="2"/>
        <v>350</v>
      </c>
      <c r="K50" s="366">
        <f t="shared" si="8"/>
        <v>50</v>
      </c>
      <c r="L50" s="292"/>
      <c r="M50" s="415">
        <f>SUM(J40:J65)</f>
        <v>11562.5</v>
      </c>
      <c r="N50" s="406" t="s">
        <v>1123</v>
      </c>
      <c r="O50" s="407">
        <f>M52/15</f>
        <v>46250</v>
      </c>
      <c r="P50" s="423">
        <v>4</v>
      </c>
      <c r="AD50" s="435"/>
      <c r="AE50" s="435"/>
      <c r="AF50" s="405"/>
    </row>
    <row r="51" spans="1:32">
      <c r="A51" s="335">
        <v>50</v>
      </c>
      <c r="B51" s="335" t="s">
        <v>18</v>
      </c>
      <c r="C51" s="335" t="s">
        <v>1331</v>
      </c>
      <c r="D51" s="335">
        <v>5</v>
      </c>
      <c r="E51" s="431">
        <f>D51*20000/3</f>
        <v>33333.333333333336</v>
      </c>
      <c r="F51" s="432" t="s">
        <v>319</v>
      </c>
      <c r="G51" s="335">
        <f>D51*7000</f>
        <v>35000</v>
      </c>
      <c r="H51" s="274">
        <f t="shared" si="6"/>
        <v>2100000</v>
      </c>
      <c r="I51" s="431">
        <f t="shared" si="7"/>
        <v>17500</v>
      </c>
      <c r="J51" s="366">
        <f t="shared" si="2"/>
        <v>291.66666666666669</v>
      </c>
      <c r="K51" s="366">
        <f t="shared" si="8"/>
        <v>58.333333333333336</v>
      </c>
      <c r="L51" s="292"/>
      <c r="M51" s="371" t="s">
        <v>1119</v>
      </c>
      <c r="N51" s="406" t="s">
        <v>1124</v>
      </c>
      <c r="O51" s="407">
        <f>M52/30</f>
        <v>23125</v>
      </c>
      <c r="P51" s="423">
        <v>5</v>
      </c>
      <c r="AD51" s="437"/>
      <c r="AE51" s="437"/>
      <c r="AF51" s="405"/>
    </row>
    <row r="52" spans="1:32">
      <c r="A52" s="335">
        <v>51</v>
      </c>
      <c r="B52" s="335" t="s">
        <v>21</v>
      </c>
      <c r="C52" s="335" t="s">
        <v>1333</v>
      </c>
      <c r="D52" s="335">
        <v>5</v>
      </c>
      <c r="E52" s="431">
        <f>D52*20000/3</f>
        <v>33333.333333333336</v>
      </c>
      <c r="F52" s="432" t="s">
        <v>319</v>
      </c>
      <c r="G52" s="335">
        <f>D52*7000</f>
        <v>35000</v>
      </c>
      <c r="H52" s="274">
        <f t="shared" si="6"/>
        <v>2100000</v>
      </c>
      <c r="I52" s="431">
        <f t="shared" si="7"/>
        <v>17500</v>
      </c>
      <c r="J52" s="366">
        <f t="shared" si="2"/>
        <v>291.66666666666669</v>
      </c>
      <c r="K52" s="366">
        <f t="shared" si="8"/>
        <v>58.333333333333336</v>
      </c>
      <c r="L52" s="292"/>
      <c r="M52" s="389">
        <f>SUM(I40:I65)</f>
        <v>693750</v>
      </c>
      <c r="N52" s="410" t="s">
        <v>1142</v>
      </c>
      <c r="O52" s="411">
        <f>M50/1</f>
        <v>11562.5</v>
      </c>
      <c r="P52" s="423">
        <v>6</v>
      </c>
      <c r="AD52" s="437"/>
      <c r="AE52" s="437"/>
      <c r="AF52" s="405"/>
    </row>
    <row r="53" spans="1:32">
      <c r="A53" s="335">
        <v>52</v>
      </c>
      <c r="B53" s="335" t="s">
        <v>15</v>
      </c>
      <c r="C53" s="335" t="s">
        <v>1335</v>
      </c>
      <c r="D53" s="335">
        <v>5</v>
      </c>
      <c r="E53" s="431">
        <f>D53*20000/3</f>
        <v>33333.333333333336</v>
      </c>
      <c r="F53" s="432" t="s">
        <v>319</v>
      </c>
      <c r="G53" s="335">
        <f>D53*7000</f>
        <v>35000</v>
      </c>
      <c r="H53" s="274">
        <f t="shared" si="6"/>
        <v>2100000</v>
      </c>
      <c r="I53" s="431">
        <f t="shared" si="7"/>
        <v>17500</v>
      </c>
      <c r="J53" s="366">
        <f t="shared" si="2"/>
        <v>291.66666666666669</v>
      </c>
      <c r="K53" s="366">
        <f t="shared" si="8"/>
        <v>58.333333333333336</v>
      </c>
      <c r="L53" s="292"/>
      <c r="N53" s="410" t="s">
        <v>1143</v>
      </c>
      <c r="O53" s="411">
        <f>M50/2</f>
        <v>5781.25</v>
      </c>
      <c r="P53" s="423">
        <v>7</v>
      </c>
      <c r="AD53" s="437"/>
      <c r="AE53" s="437"/>
      <c r="AF53" s="405"/>
    </row>
    <row r="54" spans="1:32">
      <c r="A54" s="325">
        <v>53</v>
      </c>
      <c r="B54" s="325" t="s">
        <v>869</v>
      </c>
      <c r="C54" s="325" t="s">
        <v>1330</v>
      </c>
      <c r="D54" s="325">
        <v>10</v>
      </c>
      <c r="E54" s="433">
        <f>D54*20000/3</f>
        <v>66666.666666666672</v>
      </c>
      <c r="F54" s="434" t="s">
        <v>319</v>
      </c>
      <c r="G54" s="325">
        <f>D54*8000</f>
        <v>80000</v>
      </c>
      <c r="H54" s="274">
        <f t="shared" si="6"/>
        <v>4800000</v>
      </c>
      <c r="I54" s="433">
        <f t="shared" si="7"/>
        <v>40000</v>
      </c>
      <c r="J54" s="366">
        <f t="shared" si="2"/>
        <v>666.66666666666663</v>
      </c>
      <c r="K54" s="366">
        <f t="shared" si="8"/>
        <v>66.666666666666657</v>
      </c>
      <c r="L54" s="292"/>
      <c r="M54" s="413" t="s">
        <v>1116</v>
      </c>
      <c r="N54" s="410" t="s">
        <v>1125</v>
      </c>
      <c r="O54" s="411">
        <f>M50/3</f>
        <v>3854.1666666666665</v>
      </c>
      <c r="P54" s="423">
        <v>8</v>
      </c>
      <c r="AD54" s="437"/>
      <c r="AE54" s="437"/>
      <c r="AF54" s="405"/>
    </row>
    <row r="55" spans="1:32">
      <c r="A55" s="325">
        <v>54</v>
      </c>
      <c r="B55" s="325" t="s">
        <v>870</v>
      </c>
      <c r="C55" s="325" t="s">
        <v>1329</v>
      </c>
      <c r="D55" s="325">
        <v>10</v>
      </c>
      <c r="E55" s="433">
        <f>D55*20000/3</f>
        <v>66666.666666666672</v>
      </c>
      <c r="F55" s="434" t="s">
        <v>319</v>
      </c>
      <c r="G55" s="325">
        <f>D55*8000</f>
        <v>80000</v>
      </c>
      <c r="H55" s="274">
        <f t="shared" si="6"/>
        <v>4800000</v>
      </c>
      <c r="I55" s="433">
        <f t="shared" si="7"/>
        <v>40000</v>
      </c>
      <c r="J55" s="366">
        <f t="shared" si="2"/>
        <v>666.66666666666663</v>
      </c>
      <c r="K55" s="366">
        <f t="shared" si="8"/>
        <v>66.666666666666657</v>
      </c>
      <c r="L55" s="292"/>
      <c r="M55" s="389">
        <f>SUM(E40:E65)</f>
        <v>1101666.6666666667</v>
      </c>
      <c r="N55" s="414" t="s">
        <v>1144</v>
      </c>
      <c r="O55" s="430">
        <f>M50/5</f>
        <v>2312.5</v>
      </c>
      <c r="P55" s="423">
        <v>9</v>
      </c>
      <c r="AD55" s="437"/>
      <c r="AE55" s="437"/>
      <c r="AF55" s="405"/>
    </row>
    <row r="56" spans="1:32">
      <c r="A56" s="335">
        <v>55</v>
      </c>
      <c r="B56" s="335" t="s">
        <v>871</v>
      </c>
      <c r="C56" s="335" t="s">
        <v>1435</v>
      </c>
      <c r="D56" s="335">
        <v>5</v>
      </c>
      <c r="E56" s="431">
        <f>D56*25000/3</f>
        <v>41666.666666666664</v>
      </c>
      <c r="F56" s="432" t="s">
        <v>319</v>
      </c>
      <c r="G56" s="335">
        <f>D56*5100</f>
        <v>25500</v>
      </c>
      <c r="H56" s="274">
        <f t="shared" si="6"/>
        <v>1530000</v>
      </c>
      <c r="I56" s="431">
        <f t="shared" si="7"/>
        <v>12750</v>
      </c>
      <c r="J56" s="366">
        <f t="shared" si="2"/>
        <v>212.5</v>
      </c>
      <c r="K56" s="366">
        <f t="shared" si="8"/>
        <v>42.5</v>
      </c>
      <c r="L56" s="292"/>
      <c r="N56" s="414" t="s">
        <v>1145</v>
      </c>
      <c r="O56" s="430">
        <f>M50/7</f>
        <v>1651.7857142857142</v>
      </c>
      <c r="P56" s="423">
        <v>10</v>
      </c>
      <c r="AD56" s="437"/>
      <c r="AE56" s="437"/>
      <c r="AF56" s="405"/>
    </row>
    <row r="57" spans="1:32">
      <c r="A57" s="335">
        <v>56</v>
      </c>
      <c r="B57" s="335" t="s">
        <v>724</v>
      </c>
      <c r="C57" s="335" t="s">
        <v>1346</v>
      </c>
      <c r="D57" s="335">
        <v>5</v>
      </c>
      <c r="E57" s="431">
        <f>D57*25000/3</f>
        <v>41666.666666666664</v>
      </c>
      <c r="F57" s="432" t="s">
        <v>319</v>
      </c>
      <c r="G57" s="335">
        <f>D57*10000</f>
        <v>50000</v>
      </c>
      <c r="H57" s="274">
        <f t="shared" si="6"/>
        <v>3000000</v>
      </c>
      <c r="I57" s="431">
        <f t="shared" si="7"/>
        <v>25000</v>
      </c>
      <c r="J57" s="366">
        <f t="shared" si="2"/>
        <v>416.66666666666669</v>
      </c>
      <c r="K57" s="366">
        <f t="shared" si="8"/>
        <v>83.333333333333343</v>
      </c>
      <c r="L57" s="292"/>
      <c r="M57" s="439" t="s">
        <v>1759</v>
      </c>
      <c r="N57" s="414" t="s">
        <v>1146</v>
      </c>
      <c r="O57" s="430">
        <f>M50/9</f>
        <v>1284.7222222222222</v>
      </c>
      <c r="P57" s="423">
        <v>11</v>
      </c>
      <c r="AD57" s="437"/>
      <c r="AE57" s="437"/>
      <c r="AF57" s="405"/>
    </row>
    <row r="58" spans="1:32">
      <c r="A58" s="325">
        <v>57</v>
      </c>
      <c r="B58" s="325" t="s">
        <v>872</v>
      </c>
      <c r="C58" s="325" t="s">
        <v>1356</v>
      </c>
      <c r="D58" s="325">
        <v>3</v>
      </c>
      <c r="E58" s="433">
        <f t="shared" ref="E58:E65" si="10">D58*20000/3</f>
        <v>20000</v>
      </c>
      <c r="F58" s="434" t="s">
        <v>319</v>
      </c>
      <c r="G58" s="325">
        <f>D58*12000</f>
        <v>36000</v>
      </c>
      <c r="H58" s="274">
        <f t="shared" si="6"/>
        <v>2160000</v>
      </c>
      <c r="I58" s="433">
        <f t="shared" si="7"/>
        <v>18000</v>
      </c>
      <c r="J58" s="366">
        <f t="shared" si="2"/>
        <v>300</v>
      </c>
      <c r="K58" s="366">
        <f t="shared" si="8"/>
        <v>100</v>
      </c>
      <c r="L58" s="292"/>
      <c r="M58" s="389">
        <f>SUM(M14,M34,M50)</f>
        <v>20162.366666666669</v>
      </c>
      <c r="N58" s="416" t="s">
        <v>1139</v>
      </c>
      <c r="O58" s="417">
        <f>M50/12</f>
        <v>963.54166666666663</v>
      </c>
      <c r="P58" s="423">
        <v>12</v>
      </c>
      <c r="AD58" s="437"/>
      <c r="AE58" s="437"/>
      <c r="AF58" s="405"/>
    </row>
    <row r="59" spans="1:32">
      <c r="A59" s="325">
        <v>58</v>
      </c>
      <c r="B59" s="325" t="s">
        <v>873</v>
      </c>
      <c r="C59" s="325" t="s">
        <v>1358</v>
      </c>
      <c r="D59" s="325">
        <v>3</v>
      </c>
      <c r="E59" s="433">
        <f t="shared" si="10"/>
        <v>20000</v>
      </c>
      <c r="F59" s="434" t="s">
        <v>319</v>
      </c>
      <c r="G59" s="325">
        <f>D59*12000</f>
        <v>36000</v>
      </c>
      <c r="H59" s="274">
        <f t="shared" si="6"/>
        <v>2160000</v>
      </c>
      <c r="I59" s="433">
        <f t="shared" si="7"/>
        <v>18000</v>
      </c>
      <c r="J59" s="366">
        <f t="shared" si="2"/>
        <v>300</v>
      </c>
      <c r="K59" s="366">
        <f t="shared" si="8"/>
        <v>100</v>
      </c>
      <c r="L59" s="292"/>
      <c r="M59" s="439" t="s">
        <v>1761</v>
      </c>
      <c r="N59" s="416" t="s">
        <v>1138</v>
      </c>
      <c r="O59" s="417">
        <f>M50/16</f>
        <v>722.65625</v>
      </c>
      <c r="P59" s="423">
        <v>13</v>
      </c>
      <c r="AB59" s="438"/>
      <c r="AD59" s="437"/>
      <c r="AE59" s="437"/>
      <c r="AF59" s="405"/>
    </row>
    <row r="60" spans="1:32">
      <c r="A60" s="325">
        <v>59</v>
      </c>
      <c r="B60" s="325" t="s">
        <v>874</v>
      </c>
      <c r="C60" s="325" t="s">
        <v>1360</v>
      </c>
      <c r="D60" s="325">
        <v>3</v>
      </c>
      <c r="E60" s="433">
        <f t="shared" si="10"/>
        <v>20000</v>
      </c>
      <c r="F60" s="434" t="s">
        <v>319</v>
      </c>
      <c r="G60" s="325">
        <f>D60*12000</f>
        <v>36000</v>
      </c>
      <c r="H60" s="274">
        <f t="shared" si="6"/>
        <v>2160000</v>
      </c>
      <c r="I60" s="433">
        <f t="shared" si="7"/>
        <v>18000</v>
      </c>
      <c r="J60" s="366">
        <f t="shared" si="2"/>
        <v>300</v>
      </c>
      <c r="K60" s="366">
        <f t="shared" si="8"/>
        <v>100</v>
      </c>
      <c r="L60" s="292"/>
      <c r="M60" s="389">
        <f>SUM(M12,M32,M48)</f>
        <v>840.09861111111104</v>
      </c>
      <c r="N60" s="416" t="s">
        <v>1137</v>
      </c>
      <c r="O60" s="417">
        <f>M50/24</f>
        <v>481.77083333333331</v>
      </c>
      <c r="P60" s="423">
        <v>14</v>
      </c>
      <c r="AB60" s="438"/>
      <c r="AD60" s="435"/>
      <c r="AE60" s="435"/>
      <c r="AF60" s="405"/>
    </row>
    <row r="61" spans="1:32">
      <c r="A61" s="325">
        <v>60</v>
      </c>
      <c r="B61" s="325" t="s">
        <v>875</v>
      </c>
      <c r="C61" s="325" t="s">
        <v>1362</v>
      </c>
      <c r="D61" s="325">
        <v>3</v>
      </c>
      <c r="E61" s="433">
        <f t="shared" si="10"/>
        <v>20000</v>
      </c>
      <c r="F61" s="434" t="s">
        <v>319</v>
      </c>
      <c r="G61" s="325">
        <f>D61*12000</f>
        <v>36000</v>
      </c>
      <c r="H61" s="274">
        <f t="shared" si="6"/>
        <v>2160000</v>
      </c>
      <c r="I61" s="433">
        <f t="shared" si="7"/>
        <v>18000</v>
      </c>
      <c r="J61" s="366">
        <f t="shared" si="2"/>
        <v>300</v>
      </c>
      <c r="K61" s="366">
        <f t="shared" si="8"/>
        <v>100</v>
      </c>
      <c r="L61" s="292"/>
      <c r="M61" s="441" t="s">
        <v>1760</v>
      </c>
      <c r="N61" s="418" t="s">
        <v>1134</v>
      </c>
      <c r="O61" s="419">
        <f>M48/3</f>
        <v>160.59027777777777</v>
      </c>
      <c r="P61" s="423">
        <v>15</v>
      </c>
      <c r="AB61" s="438"/>
      <c r="AD61" s="435"/>
      <c r="AE61" s="435"/>
      <c r="AF61" s="405"/>
    </row>
    <row r="62" spans="1:32">
      <c r="A62" s="335">
        <v>61</v>
      </c>
      <c r="B62" s="335" t="s">
        <v>876</v>
      </c>
      <c r="C62" s="335" t="s">
        <v>1436</v>
      </c>
      <c r="D62" s="335">
        <v>5</v>
      </c>
      <c r="E62" s="431">
        <f t="shared" si="10"/>
        <v>33333.333333333336</v>
      </c>
      <c r="F62" s="432" t="s">
        <v>319</v>
      </c>
      <c r="G62" s="335">
        <f>D62*13000</f>
        <v>65000</v>
      </c>
      <c r="H62" s="274">
        <f t="shared" si="6"/>
        <v>3900000</v>
      </c>
      <c r="I62" s="431">
        <f t="shared" si="7"/>
        <v>32500</v>
      </c>
      <c r="J62" s="366">
        <f t="shared" si="2"/>
        <v>541.66666666666663</v>
      </c>
      <c r="K62" s="366">
        <f t="shared" si="8"/>
        <v>108.33333333333333</v>
      </c>
      <c r="L62" s="292"/>
      <c r="M62" s="389">
        <f>SUM(M19,M39,M55)</f>
        <v>2614000</v>
      </c>
      <c r="N62" s="418" t="s">
        <v>1135</v>
      </c>
      <c r="O62" s="420">
        <f>M48/5</f>
        <v>96.354166666666657</v>
      </c>
      <c r="P62" s="423">
        <v>16</v>
      </c>
      <c r="AD62" s="435"/>
      <c r="AE62" s="435"/>
      <c r="AF62" s="405"/>
    </row>
    <row r="63" spans="1:32">
      <c r="A63" s="335">
        <v>62</v>
      </c>
      <c r="B63" s="335" t="s">
        <v>877</v>
      </c>
      <c r="C63" s="335" t="s">
        <v>1437</v>
      </c>
      <c r="D63" s="335">
        <v>5</v>
      </c>
      <c r="E63" s="431">
        <f t="shared" si="10"/>
        <v>33333.333333333336</v>
      </c>
      <c r="F63" s="432" t="s">
        <v>319</v>
      </c>
      <c r="G63" s="335">
        <f>D63*7300</f>
        <v>36500</v>
      </c>
      <c r="H63" s="274">
        <f t="shared" si="6"/>
        <v>2190000</v>
      </c>
      <c r="I63" s="431">
        <f t="shared" si="7"/>
        <v>18250</v>
      </c>
      <c r="J63" s="366">
        <f t="shared" si="2"/>
        <v>304.16666666666669</v>
      </c>
      <c r="K63" s="366">
        <f t="shared" si="8"/>
        <v>60.833333333333336</v>
      </c>
      <c r="L63" s="292"/>
      <c r="N63" s="418" t="s">
        <v>1136</v>
      </c>
      <c r="O63" s="420">
        <f>M48/7</f>
        <v>68.824404761904759</v>
      </c>
      <c r="P63" s="423">
        <v>17</v>
      </c>
      <c r="AD63" s="440"/>
      <c r="AE63" s="440"/>
      <c r="AF63" s="405"/>
    </row>
    <row r="64" spans="1:32">
      <c r="A64" s="325">
        <v>63</v>
      </c>
      <c r="B64" s="325" t="s">
        <v>878</v>
      </c>
      <c r="C64" s="325" t="s">
        <v>1354</v>
      </c>
      <c r="D64" s="325">
        <v>10</v>
      </c>
      <c r="E64" s="433">
        <f t="shared" si="10"/>
        <v>66666.666666666672</v>
      </c>
      <c r="F64" s="434" t="s">
        <v>319</v>
      </c>
      <c r="G64" s="325">
        <f>D64*15000</f>
        <v>150000</v>
      </c>
      <c r="H64" s="274">
        <f t="shared" si="6"/>
        <v>9000000</v>
      </c>
      <c r="I64" s="433">
        <f t="shared" si="7"/>
        <v>75000</v>
      </c>
      <c r="J64" s="366">
        <f t="shared" si="2"/>
        <v>1250</v>
      </c>
      <c r="K64" s="366">
        <f t="shared" si="8"/>
        <v>125</v>
      </c>
      <c r="L64" s="292"/>
      <c r="AD64" s="440"/>
      <c r="AE64" s="440"/>
      <c r="AF64" s="405"/>
    </row>
    <row r="65" spans="1:32">
      <c r="A65" s="325">
        <v>64</v>
      </c>
      <c r="B65" s="325" t="s">
        <v>879</v>
      </c>
      <c r="C65" s="325" t="s">
        <v>1355</v>
      </c>
      <c r="D65" s="325">
        <v>10</v>
      </c>
      <c r="E65" s="433">
        <f t="shared" si="10"/>
        <v>66666.666666666672</v>
      </c>
      <c r="F65" s="434" t="s">
        <v>319</v>
      </c>
      <c r="G65" s="325">
        <f>D65*15000</f>
        <v>150000</v>
      </c>
      <c r="H65" s="274">
        <f t="shared" si="6"/>
        <v>9000000</v>
      </c>
      <c r="I65" s="433">
        <f t="shared" si="7"/>
        <v>75000</v>
      </c>
      <c r="J65" s="366">
        <f t="shared" si="2"/>
        <v>1250</v>
      </c>
      <c r="K65" s="366">
        <f t="shared" si="8"/>
        <v>125</v>
      </c>
      <c r="L65" s="292"/>
      <c r="Q65" s="274" t="s">
        <v>1549</v>
      </c>
      <c r="AD65" s="440"/>
      <c r="AE65" s="440"/>
      <c r="AF65" s="405"/>
    </row>
    <row r="66" spans="1:32">
      <c r="C66" s="274"/>
      <c r="D66" s="276">
        <f>SUM(D2:D65)</f>
        <v>391</v>
      </c>
      <c r="E66" s="442">
        <f>SUM(E2:E65)</f>
        <v>2614000</v>
      </c>
      <c r="F66" s="371"/>
      <c r="I66" s="300"/>
      <c r="J66" s="366"/>
      <c r="K66" s="366"/>
      <c r="N66" s="274" t="s">
        <v>1127</v>
      </c>
      <c r="O66" s="405" t="s">
        <v>1540</v>
      </c>
    </row>
    <row r="67" spans="1:32">
      <c r="A67" s="402">
        <v>65</v>
      </c>
      <c r="B67" s="402" t="s">
        <v>880</v>
      </c>
      <c r="C67" s="422" t="s">
        <v>1371</v>
      </c>
      <c r="D67" s="402">
        <v>1</v>
      </c>
      <c r="E67" s="403">
        <f>D67*150000/3</f>
        <v>50000</v>
      </c>
      <c r="F67" s="404" t="s">
        <v>319</v>
      </c>
      <c r="G67" s="402">
        <f>D67*40000</f>
        <v>40000</v>
      </c>
      <c r="H67" s="274">
        <f t="shared" ref="H67:H98" si="11">G67*60</f>
        <v>2400000</v>
      </c>
      <c r="I67" s="403">
        <f t="shared" ref="I67:I98" si="12">G67/2</f>
        <v>20000</v>
      </c>
      <c r="J67" s="366">
        <f t="shared" si="2"/>
        <v>333.33333333333331</v>
      </c>
      <c r="K67" s="366">
        <f t="shared" ref="K67:K98" si="13">J67/D67</f>
        <v>333.33333333333331</v>
      </c>
      <c r="N67" s="398" t="s">
        <v>1121</v>
      </c>
      <c r="O67" s="399">
        <f>M81</f>
        <v>925000</v>
      </c>
    </row>
    <row r="68" spans="1:32">
      <c r="A68" s="443">
        <v>66</v>
      </c>
      <c r="B68" s="443" t="s">
        <v>881</v>
      </c>
      <c r="C68" s="444" t="s">
        <v>1545</v>
      </c>
      <c r="D68" s="443">
        <v>5</v>
      </c>
      <c r="E68" s="445">
        <f>D68*30000/3</f>
        <v>50000</v>
      </c>
      <c r="F68" s="446" t="s">
        <v>319</v>
      </c>
      <c r="G68" s="443">
        <f>D68*20000</f>
        <v>100000</v>
      </c>
      <c r="H68" s="274">
        <f t="shared" si="11"/>
        <v>6000000</v>
      </c>
      <c r="I68" s="445">
        <f t="shared" si="12"/>
        <v>50000</v>
      </c>
      <c r="J68" s="366">
        <f t="shared" ref="J68:J131" si="14">I68/60</f>
        <v>833.33333333333337</v>
      </c>
      <c r="K68" s="366">
        <f t="shared" si="13"/>
        <v>166.66666666666669</v>
      </c>
      <c r="N68" s="398" t="s">
        <v>1140</v>
      </c>
      <c r="O68" s="399">
        <f>M81/3</f>
        <v>308333.33333333331</v>
      </c>
    </row>
    <row r="69" spans="1:32">
      <c r="A69" s="443">
        <v>67</v>
      </c>
      <c r="B69" s="443" t="s">
        <v>882</v>
      </c>
      <c r="C69" s="444" t="s">
        <v>1546</v>
      </c>
      <c r="D69" s="443">
        <v>5</v>
      </c>
      <c r="E69" s="445">
        <f>D69*30000/3</f>
        <v>50000</v>
      </c>
      <c r="F69" s="446" t="s">
        <v>319</v>
      </c>
      <c r="G69" s="443">
        <f>D69*20000</f>
        <v>100000</v>
      </c>
      <c r="H69" s="274">
        <f t="shared" si="11"/>
        <v>6000000</v>
      </c>
      <c r="I69" s="445">
        <f t="shared" si="12"/>
        <v>50000</v>
      </c>
      <c r="J69" s="366">
        <f t="shared" si="14"/>
        <v>833.33333333333337</v>
      </c>
      <c r="K69" s="366">
        <f t="shared" si="13"/>
        <v>166.66666666666669</v>
      </c>
      <c r="N69" s="398" t="s">
        <v>1122</v>
      </c>
      <c r="O69" s="399">
        <f>M81/5</f>
        <v>185000</v>
      </c>
    </row>
    <row r="70" spans="1:32">
      <c r="A70" s="443">
        <v>68</v>
      </c>
      <c r="B70" s="443" t="s">
        <v>883</v>
      </c>
      <c r="C70" s="444" t="s">
        <v>1548</v>
      </c>
      <c r="D70" s="443">
        <v>5</v>
      </c>
      <c r="E70" s="445">
        <f>D70*30000/3</f>
        <v>50000</v>
      </c>
      <c r="F70" s="446" t="s">
        <v>319</v>
      </c>
      <c r="G70" s="443">
        <f>D70*20000</f>
        <v>100000</v>
      </c>
      <c r="H70" s="274">
        <f t="shared" si="11"/>
        <v>6000000</v>
      </c>
      <c r="I70" s="445">
        <f t="shared" si="12"/>
        <v>50000</v>
      </c>
      <c r="J70" s="366">
        <f t="shared" si="14"/>
        <v>833.33333333333337</v>
      </c>
      <c r="K70" s="366">
        <f t="shared" si="13"/>
        <v>166.66666666666669</v>
      </c>
      <c r="N70" s="406" t="s">
        <v>1141</v>
      </c>
      <c r="O70" s="407">
        <f>M81/10</f>
        <v>92500</v>
      </c>
    </row>
    <row r="71" spans="1:32">
      <c r="A71" s="402">
        <v>69</v>
      </c>
      <c r="B71" s="402" t="s">
        <v>884</v>
      </c>
      <c r="C71" s="422" t="s">
        <v>1322</v>
      </c>
      <c r="D71" s="402">
        <v>3</v>
      </c>
      <c r="E71" s="403">
        <f>D71*50000/3</f>
        <v>50000</v>
      </c>
      <c r="F71" s="404" t="s">
        <v>319</v>
      </c>
      <c r="G71" s="402">
        <f>D71*30000</f>
        <v>90000</v>
      </c>
      <c r="H71" s="274">
        <f t="shared" si="11"/>
        <v>5400000</v>
      </c>
      <c r="I71" s="403">
        <f t="shared" si="12"/>
        <v>45000</v>
      </c>
      <c r="J71" s="366">
        <f t="shared" si="14"/>
        <v>750</v>
      </c>
      <c r="K71" s="366">
        <f t="shared" si="13"/>
        <v>250</v>
      </c>
      <c r="N71" s="406" t="s">
        <v>1123</v>
      </c>
      <c r="O71" s="407">
        <f>M81/15</f>
        <v>61666.666666666664</v>
      </c>
    </row>
    <row r="72" spans="1:32">
      <c r="A72" s="443">
        <v>70</v>
      </c>
      <c r="B72" s="443" t="s">
        <v>885</v>
      </c>
      <c r="C72" s="444" t="s">
        <v>1372</v>
      </c>
      <c r="D72" s="443">
        <v>1</v>
      </c>
      <c r="E72" s="445">
        <f>D72*200000/3</f>
        <v>66666.666666666672</v>
      </c>
      <c r="F72" s="446" t="s">
        <v>319</v>
      </c>
      <c r="G72" s="443">
        <f>D72*50000</f>
        <v>50000</v>
      </c>
      <c r="H72" s="274">
        <f t="shared" si="11"/>
        <v>3000000</v>
      </c>
      <c r="I72" s="445">
        <f t="shared" si="12"/>
        <v>25000</v>
      </c>
      <c r="J72" s="366">
        <f t="shared" si="14"/>
        <v>416.66666666666669</v>
      </c>
      <c r="K72" s="366">
        <f t="shared" si="13"/>
        <v>416.66666666666669</v>
      </c>
      <c r="N72" s="406" t="s">
        <v>1124</v>
      </c>
      <c r="O72" s="407">
        <f>M81/30</f>
        <v>30833.333333333332</v>
      </c>
    </row>
    <row r="73" spans="1:32">
      <c r="A73" s="402">
        <v>71</v>
      </c>
      <c r="B73" s="402" t="s">
        <v>886</v>
      </c>
      <c r="C73" s="422" t="s">
        <v>1321</v>
      </c>
      <c r="D73" s="402">
        <v>10</v>
      </c>
      <c r="E73" s="403">
        <f>D73*25000/3</f>
        <v>83333.333333333328</v>
      </c>
      <c r="F73" s="404" t="s">
        <v>319</v>
      </c>
      <c r="G73" s="402">
        <f>D73*10000</f>
        <v>100000</v>
      </c>
      <c r="H73" s="274">
        <f t="shared" si="11"/>
        <v>6000000</v>
      </c>
      <c r="I73" s="403">
        <f t="shared" si="12"/>
        <v>50000</v>
      </c>
      <c r="J73" s="366">
        <f t="shared" si="14"/>
        <v>833.33333333333337</v>
      </c>
      <c r="K73" s="366">
        <f t="shared" si="13"/>
        <v>83.333333333333343</v>
      </c>
      <c r="N73" s="410" t="s">
        <v>1142</v>
      </c>
      <c r="O73" s="411">
        <f>M79/1</f>
        <v>15416.666666666668</v>
      </c>
    </row>
    <row r="74" spans="1:32">
      <c r="A74" s="402">
        <v>72</v>
      </c>
      <c r="B74" s="402" t="s">
        <v>887</v>
      </c>
      <c r="C74" s="422" t="s">
        <v>1101</v>
      </c>
      <c r="D74" s="402">
        <v>10</v>
      </c>
      <c r="E74" s="403">
        <f>D74*25000/3</f>
        <v>83333.333333333328</v>
      </c>
      <c r="F74" s="404" t="s">
        <v>319</v>
      </c>
      <c r="G74" s="402">
        <f>D74*10000</f>
        <v>100000</v>
      </c>
      <c r="H74" s="274">
        <f t="shared" si="11"/>
        <v>6000000</v>
      </c>
      <c r="I74" s="403">
        <f t="shared" si="12"/>
        <v>50000</v>
      </c>
      <c r="J74" s="366">
        <f t="shared" si="14"/>
        <v>833.33333333333337</v>
      </c>
      <c r="K74" s="366">
        <f t="shared" si="13"/>
        <v>83.333333333333343</v>
      </c>
      <c r="N74" s="410" t="s">
        <v>1143</v>
      </c>
      <c r="O74" s="411">
        <f>M79/2</f>
        <v>7708.3333333333339</v>
      </c>
    </row>
    <row r="75" spans="1:32">
      <c r="A75" s="402">
        <v>73</v>
      </c>
      <c r="B75" s="402" t="s">
        <v>30</v>
      </c>
      <c r="C75" s="422" t="s">
        <v>1323</v>
      </c>
      <c r="D75" s="402">
        <v>10</v>
      </c>
      <c r="E75" s="403">
        <f>D75*25000/3</f>
        <v>83333.333333333328</v>
      </c>
      <c r="F75" s="404" t="s">
        <v>319</v>
      </c>
      <c r="G75" s="402">
        <f>D75*10000</f>
        <v>100000</v>
      </c>
      <c r="H75" s="274">
        <f t="shared" si="11"/>
        <v>6000000</v>
      </c>
      <c r="I75" s="403">
        <f t="shared" si="12"/>
        <v>50000</v>
      </c>
      <c r="J75" s="366">
        <f t="shared" si="14"/>
        <v>833.33333333333337</v>
      </c>
      <c r="K75" s="366">
        <f t="shared" si="13"/>
        <v>83.333333333333343</v>
      </c>
      <c r="M75" s="413" t="s">
        <v>1162</v>
      </c>
      <c r="N75" s="410" t="s">
        <v>1125</v>
      </c>
      <c r="O75" s="411">
        <f>M79/3</f>
        <v>5138.8888888888896</v>
      </c>
      <c r="Q75" s="274" t="s">
        <v>1148</v>
      </c>
    </row>
    <row r="76" spans="1:32">
      <c r="A76" s="443">
        <v>74</v>
      </c>
      <c r="B76" s="443" t="s">
        <v>888</v>
      </c>
      <c r="C76" s="447" t="s">
        <v>1357</v>
      </c>
      <c r="D76" s="443">
        <v>1</v>
      </c>
      <c r="E76" s="445">
        <f>D76*230000/3</f>
        <v>76666.666666666672</v>
      </c>
      <c r="F76" s="446" t="s">
        <v>319</v>
      </c>
      <c r="G76" s="443">
        <v>50000</v>
      </c>
      <c r="H76" s="274">
        <f t="shared" si="11"/>
        <v>3000000</v>
      </c>
      <c r="I76" s="445">
        <f t="shared" si="12"/>
        <v>25000</v>
      </c>
      <c r="J76" s="366">
        <f t="shared" si="14"/>
        <v>416.66666666666669</v>
      </c>
      <c r="K76" s="366">
        <f t="shared" si="13"/>
        <v>416.66666666666669</v>
      </c>
      <c r="M76" s="371" t="s">
        <v>1118</v>
      </c>
      <c r="N76" s="414" t="s">
        <v>1144</v>
      </c>
      <c r="O76" s="430">
        <f>M79/5</f>
        <v>3083.3333333333335</v>
      </c>
      <c r="Q76" s="274" t="s">
        <v>1112</v>
      </c>
      <c r="R76" s="274" t="s">
        <v>1113</v>
      </c>
    </row>
    <row r="77" spans="1:32">
      <c r="A77" s="402">
        <v>75</v>
      </c>
      <c r="B77" s="402" t="s">
        <v>889</v>
      </c>
      <c r="C77" s="422" t="s">
        <v>1332</v>
      </c>
      <c r="D77" s="402">
        <v>7</v>
      </c>
      <c r="E77" s="403">
        <f>D77*40000/3</f>
        <v>93333.333333333328</v>
      </c>
      <c r="F77" s="404" t="s">
        <v>319</v>
      </c>
      <c r="G77" s="402">
        <f>D77*15000</f>
        <v>105000</v>
      </c>
      <c r="H77" s="274">
        <f t="shared" si="11"/>
        <v>6300000</v>
      </c>
      <c r="I77" s="403">
        <f t="shared" si="12"/>
        <v>52500</v>
      </c>
      <c r="J77" s="366">
        <f t="shared" si="14"/>
        <v>875</v>
      </c>
      <c r="K77" s="366">
        <f t="shared" si="13"/>
        <v>125</v>
      </c>
      <c r="M77" s="415">
        <f>M79/24</f>
        <v>642.3611111111112</v>
      </c>
      <c r="N77" s="414" t="s">
        <v>1145</v>
      </c>
      <c r="O77" s="430">
        <f>M79/7</f>
        <v>2202.3809523809527</v>
      </c>
      <c r="Q77" s="274" t="s">
        <v>284</v>
      </c>
      <c r="R77" s="274">
        <v>65</v>
      </c>
    </row>
    <row r="78" spans="1:32">
      <c r="A78" s="402">
        <v>76</v>
      </c>
      <c r="B78" s="402" t="s">
        <v>890</v>
      </c>
      <c r="C78" s="422" t="s">
        <v>1334</v>
      </c>
      <c r="D78" s="402">
        <v>7</v>
      </c>
      <c r="E78" s="403">
        <f>D78*40000/3</f>
        <v>93333.333333333328</v>
      </c>
      <c r="F78" s="404" t="s">
        <v>319</v>
      </c>
      <c r="G78" s="402">
        <f>D78*15000</f>
        <v>105000</v>
      </c>
      <c r="H78" s="274">
        <f t="shared" si="11"/>
        <v>6300000</v>
      </c>
      <c r="I78" s="403">
        <f t="shared" si="12"/>
        <v>52500</v>
      </c>
      <c r="J78" s="366">
        <f t="shared" si="14"/>
        <v>875</v>
      </c>
      <c r="K78" s="366">
        <f t="shared" si="13"/>
        <v>125</v>
      </c>
      <c r="M78" s="371" t="s">
        <v>1117</v>
      </c>
      <c r="N78" s="414" t="s">
        <v>1146</v>
      </c>
      <c r="O78" s="430">
        <f>M79/9</f>
        <v>1712.962962962963</v>
      </c>
      <c r="Q78" s="274" t="s">
        <v>1149</v>
      </c>
      <c r="R78" s="274">
        <v>46.8</v>
      </c>
    </row>
    <row r="79" spans="1:32">
      <c r="A79" s="402">
        <v>77</v>
      </c>
      <c r="B79" s="402" t="s">
        <v>891</v>
      </c>
      <c r="C79" s="422" t="s">
        <v>1336</v>
      </c>
      <c r="D79" s="402">
        <v>7</v>
      </c>
      <c r="E79" s="403">
        <f>D79*40000/3</f>
        <v>93333.333333333328</v>
      </c>
      <c r="F79" s="404" t="s">
        <v>319</v>
      </c>
      <c r="G79" s="402">
        <f>D79*15000</f>
        <v>105000</v>
      </c>
      <c r="H79" s="274">
        <f t="shared" si="11"/>
        <v>6300000</v>
      </c>
      <c r="I79" s="403">
        <f t="shared" si="12"/>
        <v>52500</v>
      </c>
      <c r="J79" s="366">
        <f t="shared" si="14"/>
        <v>875</v>
      </c>
      <c r="K79" s="366">
        <f t="shared" si="13"/>
        <v>125</v>
      </c>
      <c r="M79" s="389">
        <f>SUM(J67:J85)</f>
        <v>15416.666666666668</v>
      </c>
      <c r="N79" s="416" t="s">
        <v>1139</v>
      </c>
      <c r="O79" s="417">
        <f>M79/12</f>
        <v>1284.7222222222224</v>
      </c>
    </row>
    <row r="80" spans="1:32">
      <c r="A80" s="443">
        <v>78</v>
      </c>
      <c r="B80" s="443" t="s">
        <v>892</v>
      </c>
      <c r="C80" s="444" t="s">
        <v>1433</v>
      </c>
      <c r="D80" s="443">
        <v>10</v>
      </c>
      <c r="E80" s="445">
        <f>D80*20000/3</f>
        <v>66666.666666666672</v>
      </c>
      <c r="F80" s="446" t="s">
        <v>319</v>
      </c>
      <c r="G80" s="443">
        <f>D80*15000</f>
        <v>150000</v>
      </c>
      <c r="H80" s="274">
        <f t="shared" si="11"/>
        <v>9000000</v>
      </c>
      <c r="I80" s="445">
        <f t="shared" si="12"/>
        <v>75000</v>
      </c>
      <c r="J80" s="366">
        <f t="shared" si="14"/>
        <v>1250</v>
      </c>
      <c r="K80" s="366">
        <f t="shared" si="13"/>
        <v>125</v>
      </c>
      <c r="M80" s="371" t="s">
        <v>1119</v>
      </c>
      <c r="N80" s="416" t="s">
        <v>1138</v>
      </c>
      <c r="O80" s="417">
        <f>M79/16</f>
        <v>963.54166666666674</v>
      </c>
      <c r="Q80" s="274" t="s">
        <v>1153</v>
      </c>
      <c r="S80" s="274" t="s">
        <v>684</v>
      </c>
      <c r="T80" s="274" t="s">
        <v>704</v>
      </c>
      <c r="V80" s="274" t="s">
        <v>141</v>
      </c>
      <c r="W80" s="274" t="s">
        <v>723</v>
      </c>
      <c r="X80" s="274" t="s">
        <v>1114</v>
      </c>
    </row>
    <row r="81" spans="1:24">
      <c r="A81" s="443">
        <v>79</v>
      </c>
      <c r="B81" s="443" t="s">
        <v>893</v>
      </c>
      <c r="C81" s="444" t="s">
        <v>1435</v>
      </c>
      <c r="D81" s="443">
        <v>10</v>
      </c>
      <c r="E81" s="445">
        <f>D81*15000/3</f>
        <v>50000</v>
      </c>
      <c r="F81" s="446" t="s">
        <v>319</v>
      </c>
      <c r="G81" s="443">
        <f>D81*13000</f>
        <v>130000</v>
      </c>
      <c r="H81" s="274">
        <f t="shared" si="11"/>
        <v>7800000</v>
      </c>
      <c r="I81" s="445">
        <f t="shared" si="12"/>
        <v>65000</v>
      </c>
      <c r="J81" s="366">
        <f t="shared" si="14"/>
        <v>1083.3333333333333</v>
      </c>
      <c r="K81" s="366">
        <f t="shared" si="13"/>
        <v>108.33333333333333</v>
      </c>
      <c r="M81" s="389">
        <f>SUM(I67:I85)</f>
        <v>925000</v>
      </c>
      <c r="N81" s="416" t="s">
        <v>1137</v>
      </c>
      <c r="O81" s="417">
        <f>M79/24</f>
        <v>642.3611111111112</v>
      </c>
      <c r="Q81" s="274" t="s">
        <v>1154</v>
      </c>
      <c r="S81" s="274">
        <v>29.7</v>
      </c>
      <c r="T81" s="274">
        <v>5</v>
      </c>
      <c r="V81" s="274">
        <v>0.3</v>
      </c>
      <c r="W81" s="274">
        <v>0</v>
      </c>
      <c r="X81" s="274">
        <v>0</v>
      </c>
    </row>
    <row r="82" spans="1:24">
      <c r="A82" s="443">
        <v>80</v>
      </c>
      <c r="B82" s="443" t="s">
        <v>894</v>
      </c>
      <c r="C82" s="444" t="s">
        <v>1434</v>
      </c>
      <c r="D82" s="443">
        <v>10</v>
      </c>
      <c r="E82" s="445">
        <f>D82*10000/3</f>
        <v>33333.333333333336</v>
      </c>
      <c r="F82" s="446" t="s">
        <v>319</v>
      </c>
      <c r="G82" s="443">
        <f>D82*11000</f>
        <v>110000</v>
      </c>
      <c r="H82" s="274">
        <f t="shared" si="11"/>
        <v>6600000</v>
      </c>
      <c r="I82" s="445">
        <f t="shared" si="12"/>
        <v>55000</v>
      </c>
      <c r="J82" s="366">
        <f t="shared" si="14"/>
        <v>916.66666666666663</v>
      </c>
      <c r="K82" s="366">
        <f t="shared" si="13"/>
        <v>91.666666666666657</v>
      </c>
      <c r="N82" s="418" t="s">
        <v>1134</v>
      </c>
      <c r="O82" s="419">
        <f>M77/3</f>
        <v>214.12037037037041</v>
      </c>
      <c r="S82" s="274">
        <v>37.840000000000003</v>
      </c>
      <c r="T82" s="274">
        <v>14.72</v>
      </c>
      <c r="V82" s="274">
        <v>0.5</v>
      </c>
      <c r="W82" s="274">
        <v>0.12</v>
      </c>
      <c r="X82" s="274">
        <v>0.02</v>
      </c>
    </row>
    <row r="83" spans="1:24">
      <c r="A83" s="402">
        <v>81</v>
      </c>
      <c r="B83" s="402" t="s">
        <v>895</v>
      </c>
      <c r="C83" s="422" t="s">
        <v>1322</v>
      </c>
      <c r="D83" s="402">
        <v>10</v>
      </c>
      <c r="E83" s="403">
        <f>D83*25000/3</f>
        <v>83333.333333333328</v>
      </c>
      <c r="F83" s="404" t="s">
        <v>319</v>
      </c>
      <c r="G83" s="402">
        <f>D83*13000</f>
        <v>130000</v>
      </c>
      <c r="H83" s="274">
        <f t="shared" si="11"/>
        <v>7800000</v>
      </c>
      <c r="I83" s="403">
        <f t="shared" si="12"/>
        <v>65000</v>
      </c>
      <c r="J83" s="366">
        <f t="shared" si="14"/>
        <v>1083.3333333333333</v>
      </c>
      <c r="K83" s="366">
        <f t="shared" si="13"/>
        <v>108.33333333333333</v>
      </c>
      <c r="M83" s="413" t="s">
        <v>1116</v>
      </c>
      <c r="N83" s="418" t="s">
        <v>1135</v>
      </c>
      <c r="O83" s="420">
        <f>M77/5</f>
        <v>128.47222222222223</v>
      </c>
      <c r="Q83" s="448" t="s">
        <v>1150</v>
      </c>
      <c r="R83" s="448" t="s">
        <v>1127</v>
      </c>
    </row>
    <row r="84" spans="1:24">
      <c r="A84" s="402">
        <v>82</v>
      </c>
      <c r="B84" s="402" t="s">
        <v>896</v>
      </c>
      <c r="C84" s="422" t="s">
        <v>1321</v>
      </c>
      <c r="D84" s="402">
        <v>10</v>
      </c>
      <c r="E84" s="403">
        <f>D84*25000/3</f>
        <v>83333.333333333328</v>
      </c>
      <c r="F84" s="404" t="s">
        <v>319</v>
      </c>
      <c r="G84" s="402">
        <f>D84*13000</f>
        <v>130000</v>
      </c>
      <c r="H84" s="274">
        <f t="shared" si="11"/>
        <v>7800000</v>
      </c>
      <c r="I84" s="403">
        <f t="shared" si="12"/>
        <v>65000</v>
      </c>
      <c r="J84" s="366">
        <f t="shared" si="14"/>
        <v>1083.3333333333333</v>
      </c>
      <c r="K84" s="366">
        <f t="shared" si="13"/>
        <v>108.33333333333333</v>
      </c>
      <c r="M84" s="389">
        <f>SUM(E67:E85)</f>
        <v>1323333.333333333</v>
      </c>
      <c r="N84" s="418" t="s">
        <v>1136</v>
      </c>
      <c r="O84" s="420">
        <f>M77/7</f>
        <v>91.765873015873026</v>
      </c>
      <c r="Q84" s="274">
        <v>0</v>
      </c>
      <c r="R84" s="398" t="s">
        <v>1412</v>
      </c>
    </row>
    <row r="85" spans="1:24">
      <c r="A85" s="443">
        <v>83</v>
      </c>
      <c r="B85" s="443" t="s">
        <v>897</v>
      </c>
      <c r="C85" s="444" t="s">
        <v>1371</v>
      </c>
      <c r="D85" s="443">
        <v>1</v>
      </c>
      <c r="E85" s="445">
        <f>D85*250000/3</f>
        <v>83333.333333333328</v>
      </c>
      <c r="F85" s="446" t="s">
        <v>319</v>
      </c>
      <c r="G85" s="443">
        <f>D85*55000</f>
        <v>55000</v>
      </c>
      <c r="H85" s="274">
        <f t="shared" si="11"/>
        <v>3300000</v>
      </c>
      <c r="I85" s="445">
        <f t="shared" si="12"/>
        <v>27500</v>
      </c>
      <c r="J85" s="366">
        <f t="shared" si="14"/>
        <v>458.33333333333331</v>
      </c>
      <c r="K85" s="366">
        <f t="shared" si="13"/>
        <v>458.33333333333331</v>
      </c>
      <c r="Q85" s="274">
        <v>1</v>
      </c>
      <c r="R85" s="398" t="s">
        <v>1418</v>
      </c>
    </row>
    <row r="86" spans="1:24">
      <c r="A86" s="412">
        <v>84</v>
      </c>
      <c r="B86" s="412" t="s">
        <v>34</v>
      </c>
      <c r="C86" s="451" t="s">
        <v>1323</v>
      </c>
      <c r="D86" s="412">
        <v>1</v>
      </c>
      <c r="E86" s="452">
        <f>D86*250000/3</f>
        <v>83333.333333333328</v>
      </c>
      <c r="F86" s="413" t="s">
        <v>319</v>
      </c>
      <c r="G86" s="412">
        <f>D86*60000</f>
        <v>60000</v>
      </c>
      <c r="H86" s="274">
        <f t="shared" si="11"/>
        <v>3600000</v>
      </c>
      <c r="I86" s="412">
        <f t="shared" si="12"/>
        <v>30000</v>
      </c>
      <c r="J86" s="366">
        <f t="shared" si="14"/>
        <v>500</v>
      </c>
      <c r="K86" s="366">
        <f t="shared" si="13"/>
        <v>500</v>
      </c>
      <c r="N86" s="274" t="s">
        <v>1127</v>
      </c>
      <c r="O86" s="405" t="s">
        <v>1541</v>
      </c>
      <c r="Q86" s="274">
        <v>2</v>
      </c>
      <c r="R86" s="398" t="s">
        <v>1424</v>
      </c>
    </row>
    <row r="87" spans="1:24">
      <c r="A87" s="453">
        <v>85</v>
      </c>
      <c r="B87" s="453" t="s">
        <v>1762</v>
      </c>
      <c r="C87" s="454" t="s">
        <v>1101</v>
      </c>
      <c r="D87" s="453">
        <v>3</v>
      </c>
      <c r="E87" s="455">
        <f>D87*80000/3</f>
        <v>80000</v>
      </c>
      <c r="F87" s="456" t="s">
        <v>319</v>
      </c>
      <c r="G87" s="453">
        <f>D87*25000</f>
        <v>75000</v>
      </c>
      <c r="H87" s="274">
        <f t="shared" si="11"/>
        <v>4500000</v>
      </c>
      <c r="I87" s="453">
        <f t="shared" si="12"/>
        <v>37500</v>
      </c>
      <c r="J87" s="366">
        <f t="shared" si="14"/>
        <v>625</v>
      </c>
      <c r="K87" s="366">
        <f t="shared" si="13"/>
        <v>208.33333333333334</v>
      </c>
      <c r="N87" s="398" t="s">
        <v>1121</v>
      </c>
      <c r="O87" s="399">
        <f>M101</f>
        <v>1247500</v>
      </c>
      <c r="Q87" s="274">
        <v>3</v>
      </c>
      <c r="R87" s="406" t="s">
        <v>1413</v>
      </c>
      <c r="S87" s="449" t="s">
        <v>1151</v>
      </c>
      <c r="T87" s="448" t="s">
        <v>1155</v>
      </c>
      <c r="U87" s="448"/>
    </row>
    <row r="88" spans="1:24">
      <c r="A88" s="453">
        <v>86</v>
      </c>
      <c r="B88" s="453" t="s">
        <v>35</v>
      </c>
      <c r="C88" s="454" t="s">
        <v>1545</v>
      </c>
      <c r="D88" s="453">
        <v>3</v>
      </c>
      <c r="E88" s="455">
        <f>D88*80000/3</f>
        <v>80000</v>
      </c>
      <c r="F88" s="456" t="s">
        <v>319</v>
      </c>
      <c r="G88" s="453">
        <f>D88*25000</f>
        <v>75000</v>
      </c>
      <c r="H88" s="274">
        <f t="shared" si="11"/>
        <v>4500000</v>
      </c>
      <c r="I88" s="453">
        <f t="shared" si="12"/>
        <v>37500</v>
      </c>
      <c r="J88" s="366">
        <f t="shared" si="14"/>
        <v>625</v>
      </c>
      <c r="K88" s="366">
        <f t="shared" si="13"/>
        <v>208.33333333333334</v>
      </c>
      <c r="N88" s="398" t="s">
        <v>1140</v>
      </c>
      <c r="O88" s="399">
        <f>M101/3</f>
        <v>415833.33333333331</v>
      </c>
      <c r="Q88" s="274">
        <v>4</v>
      </c>
      <c r="R88" s="406" t="s">
        <v>1419</v>
      </c>
      <c r="S88" s="450">
        <v>2714</v>
      </c>
      <c r="T88" s="300">
        <f>S88</f>
        <v>2714</v>
      </c>
      <c r="U88" s="300"/>
    </row>
    <row r="89" spans="1:24">
      <c r="A89" s="412">
        <v>87</v>
      </c>
      <c r="B89" s="412" t="s">
        <v>898</v>
      </c>
      <c r="C89" s="451" t="s">
        <v>1372</v>
      </c>
      <c r="D89" s="412">
        <v>1</v>
      </c>
      <c r="E89" s="452">
        <f>280000/3</f>
        <v>93333.333333333328</v>
      </c>
      <c r="F89" s="413" t="s">
        <v>319</v>
      </c>
      <c r="G89" s="412">
        <f>D89*65000</f>
        <v>65000</v>
      </c>
      <c r="H89" s="274">
        <f t="shared" si="11"/>
        <v>3900000</v>
      </c>
      <c r="I89" s="412">
        <f t="shared" si="12"/>
        <v>32500</v>
      </c>
      <c r="J89" s="366">
        <f t="shared" si="14"/>
        <v>541.66666666666663</v>
      </c>
      <c r="K89" s="366">
        <f t="shared" si="13"/>
        <v>541.66666666666663</v>
      </c>
      <c r="N89" s="398" t="s">
        <v>1122</v>
      </c>
      <c r="O89" s="399">
        <f>M101/5</f>
        <v>249500</v>
      </c>
      <c r="Q89" s="274">
        <v>5</v>
      </c>
      <c r="R89" s="406" t="s">
        <v>1425</v>
      </c>
      <c r="S89" s="450">
        <v>1680</v>
      </c>
      <c r="T89" s="274">
        <f>S89*3</f>
        <v>5040</v>
      </c>
    </row>
    <row r="90" spans="1:24">
      <c r="A90" s="453">
        <v>88</v>
      </c>
      <c r="B90" s="453" t="s">
        <v>36</v>
      </c>
      <c r="C90" s="454" t="s">
        <v>1431</v>
      </c>
      <c r="D90" s="453">
        <v>10</v>
      </c>
      <c r="E90" s="455">
        <f>D90*30000/3</f>
        <v>100000</v>
      </c>
      <c r="F90" s="456" t="s">
        <v>319</v>
      </c>
      <c r="G90" s="453">
        <f>D90*25000</f>
        <v>250000</v>
      </c>
      <c r="H90" s="274">
        <f t="shared" si="11"/>
        <v>15000000</v>
      </c>
      <c r="I90" s="453">
        <f t="shared" si="12"/>
        <v>125000</v>
      </c>
      <c r="J90" s="366">
        <f t="shared" si="14"/>
        <v>2083.3333333333335</v>
      </c>
      <c r="K90" s="366">
        <f t="shared" si="13"/>
        <v>208.33333333333334</v>
      </c>
      <c r="N90" s="406" t="s">
        <v>1141</v>
      </c>
      <c r="O90" s="407">
        <f>M101/10</f>
        <v>124750</v>
      </c>
      <c r="Q90" s="274">
        <v>6</v>
      </c>
      <c r="R90" s="410" t="s">
        <v>1414</v>
      </c>
      <c r="S90" s="450">
        <v>1179</v>
      </c>
      <c r="T90" s="274">
        <f>S90*5</f>
        <v>5895</v>
      </c>
    </row>
    <row r="91" spans="1:24">
      <c r="A91" s="453">
        <v>89</v>
      </c>
      <c r="B91" s="453" t="s">
        <v>899</v>
      </c>
      <c r="C91" s="454" t="s">
        <v>1432</v>
      </c>
      <c r="D91" s="453">
        <v>10</v>
      </c>
      <c r="E91" s="455">
        <f>D91*25000/3</f>
        <v>83333.333333333328</v>
      </c>
      <c r="F91" s="456" t="s">
        <v>319</v>
      </c>
      <c r="G91" s="453">
        <f>D91*20000</f>
        <v>200000</v>
      </c>
      <c r="H91" s="274">
        <f t="shared" si="11"/>
        <v>12000000</v>
      </c>
      <c r="I91" s="453">
        <f t="shared" si="12"/>
        <v>100000</v>
      </c>
      <c r="J91" s="366">
        <f t="shared" si="14"/>
        <v>1666.6666666666667</v>
      </c>
      <c r="K91" s="366">
        <f t="shared" si="13"/>
        <v>166.66666666666669</v>
      </c>
      <c r="N91" s="406" t="s">
        <v>1123</v>
      </c>
      <c r="O91" s="407">
        <f>M101/15</f>
        <v>83166.666666666672</v>
      </c>
      <c r="Q91" s="274">
        <v>7</v>
      </c>
      <c r="R91" s="410" t="s">
        <v>1420</v>
      </c>
      <c r="S91" s="457">
        <v>1036</v>
      </c>
      <c r="T91" s="274">
        <f>S91*10</f>
        <v>10360</v>
      </c>
    </row>
    <row r="92" spans="1:24">
      <c r="A92" s="412">
        <v>90</v>
      </c>
      <c r="B92" s="412" t="s">
        <v>900</v>
      </c>
      <c r="C92" s="451" t="s">
        <v>1548</v>
      </c>
      <c r="D92" s="412">
        <v>1</v>
      </c>
      <c r="E92" s="452">
        <f>300000/3</f>
        <v>100000</v>
      </c>
      <c r="F92" s="413" t="s">
        <v>319</v>
      </c>
      <c r="G92" s="412">
        <f>D92*70000</f>
        <v>70000</v>
      </c>
      <c r="H92" s="274">
        <f t="shared" si="11"/>
        <v>4200000</v>
      </c>
      <c r="I92" s="412">
        <f t="shared" si="12"/>
        <v>35000</v>
      </c>
      <c r="J92" s="366">
        <f t="shared" si="14"/>
        <v>583.33333333333337</v>
      </c>
      <c r="K92" s="366">
        <f t="shared" si="13"/>
        <v>583.33333333333337</v>
      </c>
      <c r="N92" s="406" t="s">
        <v>1124</v>
      </c>
      <c r="O92" s="407">
        <f>M101/30</f>
        <v>41583.333333333336</v>
      </c>
      <c r="Q92" s="274">
        <v>8</v>
      </c>
      <c r="R92" s="410" t="s">
        <v>1125</v>
      </c>
      <c r="S92" s="457">
        <v>631</v>
      </c>
      <c r="T92" s="274">
        <f>S92*15</f>
        <v>9465</v>
      </c>
    </row>
    <row r="93" spans="1:24">
      <c r="A93" s="453">
        <v>91</v>
      </c>
      <c r="B93" s="453" t="s">
        <v>901</v>
      </c>
      <c r="C93" s="454" t="s">
        <v>1356</v>
      </c>
      <c r="D93" s="453">
        <v>5</v>
      </c>
      <c r="E93" s="455">
        <f>D93*80000/3</f>
        <v>133333.33333333334</v>
      </c>
      <c r="F93" s="456" t="s">
        <v>319</v>
      </c>
      <c r="G93" s="453">
        <f>D93*25000</f>
        <v>125000</v>
      </c>
      <c r="H93" s="274">
        <f t="shared" si="11"/>
        <v>7500000</v>
      </c>
      <c r="I93" s="453">
        <f t="shared" si="12"/>
        <v>62500</v>
      </c>
      <c r="J93" s="366">
        <f t="shared" si="14"/>
        <v>1041.6666666666667</v>
      </c>
      <c r="K93" s="366">
        <f t="shared" si="13"/>
        <v>208.33333333333334</v>
      </c>
      <c r="N93" s="410" t="s">
        <v>1142</v>
      </c>
      <c r="O93" s="411">
        <f>M99/1</f>
        <v>20791.666666666664</v>
      </c>
      <c r="Q93" s="274">
        <v>9</v>
      </c>
      <c r="R93" s="414" t="s">
        <v>1415</v>
      </c>
      <c r="S93" s="457">
        <v>436</v>
      </c>
      <c r="T93" s="274">
        <f>S93*30</f>
        <v>13080</v>
      </c>
    </row>
    <row r="94" spans="1:24">
      <c r="A94" s="453">
        <v>92</v>
      </c>
      <c r="B94" s="453" t="s">
        <v>902</v>
      </c>
      <c r="C94" s="454" t="s">
        <v>1358</v>
      </c>
      <c r="D94" s="453">
        <v>5</v>
      </c>
      <c r="E94" s="455">
        <f>D94*80000/3</f>
        <v>133333.33333333334</v>
      </c>
      <c r="F94" s="456" t="s">
        <v>319</v>
      </c>
      <c r="G94" s="453">
        <f>D94*25000</f>
        <v>125000</v>
      </c>
      <c r="H94" s="274">
        <f t="shared" si="11"/>
        <v>7500000</v>
      </c>
      <c r="I94" s="453">
        <f t="shared" si="12"/>
        <v>62500</v>
      </c>
      <c r="J94" s="366">
        <f t="shared" si="14"/>
        <v>1041.6666666666667</v>
      </c>
      <c r="K94" s="366">
        <f t="shared" si="13"/>
        <v>208.33333333333334</v>
      </c>
      <c r="N94" s="410" t="s">
        <v>1143</v>
      </c>
      <c r="O94" s="411">
        <f>M99/2</f>
        <v>10395.833333333332</v>
      </c>
      <c r="Q94" s="274">
        <v>10</v>
      </c>
      <c r="R94" s="414" t="s">
        <v>1421</v>
      </c>
      <c r="S94" s="458">
        <v>621</v>
      </c>
      <c r="T94" s="274">
        <f>S94*60</f>
        <v>37260</v>
      </c>
    </row>
    <row r="95" spans="1:24">
      <c r="A95" s="453">
        <v>93</v>
      </c>
      <c r="B95" s="453" t="s">
        <v>903</v>
      </c>
      <c r="C95" s="454" t="s">
        <v>1361</v>
      </c>
      <c r="D95" s="453">
        <v>5</v>
      </c>
      <c r="E95" s="455">
        <f>D95*80000/3</f>
        <v>133333.33333333334</v>
      </c>
      <c r="F95" s="456" t="s">
        <v>319</v>
      </c>
      <c r="G95" s="453">
        <f>D95*25000</f>
        <v>125000</v>
      </c>
      <c r="H95" s="274">
        <f t="shared" si="11"/>
        <v>7500000</v>
      </c>
      <c r="I95" s="453">
        <f t="shared" si="12"/>
        <v>62500</v>
      </c>
      <c r="J95" s="366">
        <f t="shared" si="14"/>
        <v>1041.6666666666667</v>
      </c>
      <c r="K95" s="366">
        <f t="shared" si="13"/>
        <v>208.33333333333334</v>
      </c>
      <c r="M95" s="413" t="s">
        <v>1162</v>
      </c>
      <c r="N95" s="410" t="s">
        <v>1125</v>
      </c>
      <c r="O95" s="411">
        <f>M99/3</f>
        <v>6930.5555555555547</v>
      </c>
      <c r="Q95" s="274">
        <v>11</v>
      </c>
      <c r="R95" s="414" t="s">
        <v>1426</v>
      </c>
      <c r="S95" s="458">
        <v>382</v>
      </c>
      <c r="T95" s="274">
        <f>S95*120</f>
        <v>45840</v>
      </c>
    </row>
    <row r="96" spans="1:24">
      <c r="A96" s="453">
        <v>94</v>
      </c>
      <c r="B96" s="453" t="s">
        <v>904</v>
      </c>
      <c r="C96" s="454" t="s">
        <v>1362</v>
      </c>
      <c r="D96" s="453">
        <v>5</v>
      </c>
      <c r="E96" s="455">
        <f>D96*80000/3</f>
        <v>133333.33333333334</v>
      </c>
      <c r="F96" s="456" t="s">
        <v>319</v>
      </c>
      <c r="G96" s="453">
        <f>D96*25000</f>
        <v>125000</v>
      </c>
      <c r="H96" s="274">
        <f t="shared" si="11"/>
        <v>7500000</v>
      </c>
      <c r="I96" s="453">
        <f t="shared" si="12"/>
        <v>62500</v>
      </c>
      <c r="J96" s="366">
        <f t="shared" si="14"/>
        <v>1041.6666666666667</v>
      </c>
      <c r="K96" s="366">
        <f t="shared" si="13"/>
        <v>208.33333333333334</v>
      </c>
      <c r="M96" s="371" t="s">
        <v>1118</v>
      </c>
      <c r="N96" s="414" t="s">
        <v>1144</v>
      </c>
      <c r="O96" s="430">
        <f>M99/5</f>
        <v>4158.333333333333</v>
      </c>
      <c r="Q96" s="274">
        <v>12</v>
      </c>
      <c r="R96" s="416" t="s">
        <v>1416</v>
      </c>
      <c r="S96" s="458">
        <v>274</v>
      </c>
      <c r="T96" s="274">
        <f>S96*180</f>
        <v>49320</v>
      </c>
    </row>
    <row r="97" spans="1:23">
      <c r="A97" s="412">
        <v>95</v>
      </c>
      <c r="B97" s="412" t="s">
        <v>905</v>
      </c>
      <c r="C97" s="451" t="s">
        <v>1364</v>
      </c>
      <c r="D97" s="412">
        <v>10</v>
      </c>
      <c r="E97" s="452">
        <f>D97*70000/3</f>
        <v>233333.33333333334</v>
      </c>
      <c r="F97" s="413" t="s">
        <v>319</v>
      </c>
      <c r="G97" s="412">
        <f>D97*40000</f>
        <v>400000</v>
      </c>
      <c r="H97" s="274">
        <f t="shared" si="11"/>
        <v>24000000</v>
      </c>
      <c r="I97" s="412">
        <f t="shared" si="12"/>
        <v>200000</v>
      </c>
      <c r="J97" s="366">
        <f t="shared" si="14"/>
        <v>3333.3333333333335</v>
      </c>
      <c r="K97" s="366">
        <f t="shared" si="13"/>
        <v>333.33333333333337</v>
      </c>
      <c r="M97" s="415">
        <f>M99/24</f>
        <v>866.31944444444434</v>
      </c>
      <c r="N97" s="414" t="s">
        <v>1145</v>
      </c>
      <c r="O97" s="430">
        <f>M99/7</f>
        <v>2970.238095238095</v>
      </c>
      <c r="Q97" s="274">
        <v>13</v>
      </c>
      <c r="R97" s="416" t="s">
        <v>1422</v>
      </c>
      <c r="S97" s="459">
        <v>15</v>
      </c>
      <c r="T97" s="274">
        <f>S97*300</f>
        <v>4500</v>
      </c>
    </row>
    <row r="98" spans="1:23">
      <c r="A98" s="412">
        <v>96</v>
      </c>
      <c r="B98" s="412" t="s">
        <v>906</v>
      </c>
      <c r="C98" s="451" t="s">
        <v>1365</v>
      </c>
      <c r="D98" s="412">
        <v>10</v>
      </c>
      <c r="E98" s="452">
        <f>D98*35000/3</f>
        <v>116666.66666666667</v>
      </c>
      <c r="F98" s="413" t="s">
        <v>319</v>
      </c>
      <c r="G98" s="412">
        <f>D98*30000</f>
        <v>300000</v>
      </c>
      <c r="H98" s="274">
        <f t="shared" si="11"/>
        <v>18000000</v>
      </c>
      <c r="I98" s="412">
        <f t="shared" si="12"/>
        <v>150000</v>
      </c>
      <c r="J98" s="366">
        <f t="shared" si="14"/>
        <v>2500</v>
      </c>
      <c r="K98" s="366">
        <f t="shared" si="13"/>
        <v>250</v>
      </c>
      <c r="M98" s="371" t="s">
        <v>1117</v>
      </c>
      <c r="N98" s="414" t="s">
        <v>1146</v>
      </c>
      <c r="O98" s="430">
        <f>M99/9</f>
        <v>2310.1851851851848</v>
      </c>
      <c r="Q98" s="274">
        <v>14</v>
      </c>
      <c r="R98" s="416" t="s">
        <v>1427</v>
      </c>
      <c r="S98" s="459">
        <v>8</v>
      </c>
      <c r="T98" s="274">
        <f>S98*420</f>
        <v>3360</v>
      </c>
    </row>
    <row r="99" spans="1:23">
      <c r="A99" s="453">
        <v>97</v>
      </c>
      <c r="B99" s="453" t="s">
        <v>907</v>
      </c>
      <c r="C99" s="454" t="s">
        <v>1321</v>
      </c>
      <c r="D99" s="453">
        <v>10</v>
      </c>
      <c r="E99" s="455">
        <f>D99*40000/3</f>
        <v>133333.33333333334</v>
      </c>
      <c r="F99" s="456" t="s">
        <v>319</v>
      </c>
      <c r="G99" s="453">
        <f>D99*25000</f>
        <v>250000</v>
      </c>
      <c r="H99" s="274">
        <f t="shared" ref="H99:H116" si="15">G99*60</f>
        <v>15000000</v>
      </c>
      <c r="I99" s="453">
        <f t="shared" ref="I99:I116" si="16">G99/2</f>
        <v>125000</v>
      </c>
      <c r="J99" s="366">
        <f t="shared" si="14"/>
        <v>2083.3333333333335</v>
      </c>
      <c r="K99" s="366">
        <f t="shared" ref="K99:K116" si="17">J99/D99</f>
        <v>208.33333333333334</v>
      </c>
      <c r="M99" s="389">
        <f>SUM(J86:J100)</f>
        <v>20791.666666666664</v>
      </c>
      <c r="N99" s="416" t="s">
        <v>1139</v>
      </c>
      <c r="O99" s="417">
        <f>M99/12</f>
        <v>1732.6388888888887</v>
      </c>
      <c r="Q99" s="274">
        <v>15</v>
      </c>
      <c r="R99" s="418" t="s">
        <v>1417</v>
      </c>
      <c r="S99" s="459">
        <v>7</v>
      </c>
      <c r="T99" s="274">
        <f>S99*540</f>
        <v>3780</v>
      </c>
    </row>
    <row r="100" spans="1:23">
      <c r="A100" s="453">
        <v>98</v>
      </c>
      <c r="B100" s="453" t="s">
        <v>908</v>
      </c>
      <c r="C100" s="454" t="s">
        <v>1546</v>
      </c>
      <c r="D100" s="453">
        <v>10</v>
      </c>
      <c r="E100" s="455">
        <f>D100*40000/3</f>
        <v>133333.33333333334</v>
      </c>
      <c r="F100" s="456" t="s">
        <v>319</v>
      </c>
      <c r="G100" s="453">
        <f>D100*25000</f>
        <v>250000</v>
      </c>
      <c r="H100" s="274">
        <f t="shared" si="15"/>
        <v>15000000</v>
      </c>
      <c r="I100" s="453">
        <f t="shared" si="16"/>
        <v>125000</v>
      </c>
      <c r="J100" s="366">
        <f t="shared" si="14"/>
        <v>2083.3333333333335</v>
      </c>
      <c r="K100" s="366">
        <f t="shared" si="17"/>
        <v>208.33333333333334</v>
      </c>
      <c r="M100" s="371" t="s">
        <v>1119</v>
      </c>
      <c r="N100" s="416" t="s">
        <v>1138</v>
      </c>
      <c r="O100" s="417">
        <f>M99/16</f>
        <v>1299.4791666666665</v>
      </c>
      <c r="Q100" s="274">
        <v>16</v>
      </c>
      <c r="R100" s="418" t="s">
        <v>1423</v>
      </c>
      <c r="S100" s="460">
        <v>5</v>
      </c>
      <c r="T100" s="274">
        <f>S100*720</f>
        <v>3600</v>
      </c>
    </row>
    <row r="101" spans="1:23">
      <c r="A101" s="335">
        <v>99</v>
      </c>
      <c r="B101" s="335" t="s">
        <v>909</v>
      </c>
      <c r="C101" s="463" t="s">
        <v>1371</v>
      </c>
      <c r="D101" s="335">
        <v>1</v>
      </c>
      <c r="E101" s="431">
        <f>D101*300000/3</f>
        <v>100000</v>
      </c>
      <c r="F101" s="432" t="s">
        <v>319</v>
      </c>
      <c r="G101" s="335">
        <f>D101*80000</f>
        <v>80000</v>
      </c>
      <c r="H101" s="274">
        <f t="shared" si="15"/>
        <v>4800000</v>
      </c>
      <c r="I101" s="335">
        <f t="shared" si="16"/>
        <v>40000</v>
      </c>
      <c r="J101" s="366">
        <f t="shared" si="14"/>
        <v>666.66666666666663</v>
      </c>
      <c r="K101" s="366">
        <f t="shared" si="17"/>
        <v>666.66666666666663</v>
      </c>
      <c r="M101" s="389">
        <f>SUM(I86:I100)</f>
        <v>1247500</v>
      </c>
      <c r="N101" s="416" t="s">
        <v>1137</v>
      </c>
      <c r="O101" s="417">
        <f>M99/24</f>
        <v>866.31944444444434</v>
      </c>
      <c r="Q101" s="274">
        <v>17</v>
      </c>
      <c r="R101" s="418" t="s">
        <v>1428</v>
      </c>
      <c r="S101" s="460">
        <v>8</v>
      </c>
      <c r="T101" s="274">
        <f>S101*960</f>
        <v>7680</v>
      </c>
    </row>
    <row r="102" spans="1:23">
      <c r="A102" s="325">
        <v>100</v>
      </c>
      <c r="B102" s="325" t="s">
        <v>910</v>
      </c>
      <c r="C102" s="464" t="s">
        <v>1346</v>
      </c>
      <c r="D102" s="325">
        <v>7</v>
      </c>
      <c r="E102" s="433">
        <f>D102*60000/3</f>
        <v>140000</v>
      </c>
      <c r="F102" s="434" t="s">
        <v>319</v>
      </c>
      <c r="G102" s="325">
        <f t="shared" ref="G102:G111" si="18">D102*25000</f>
        <v>175000</v>
      </c>
      <c r="H102" s="274">
        <f t="shared" si="15"/>
        <v>10500000</v>
      </c>
      <c r="I102" s="325">
        <f t="shared" si="16"/>
        <v>87500</v>
      </c>
      <c r="J102" s="366">
        <f t="shared" si="14"/>
        <v>1458.3333333333333</v>
      </c>
      <c r="K102" s="366">
        <f t="shared" si="17"/>
        <v>208.33333333333331</v>
      </c>
      <c r="N102" s="418" t="s">
        <v>1134</v>
      </c>
      <c r="O102" s="419">
        <f>M97/3</f>
        <v>288.7731481481481</v>
      </c>
      <c r="R102" s="274" t="s">
        <v>1156</v>
      </c>
      <c r="S102" s="460">
        <v>2</v>
      </c>
      <c r="T102" s="274">
        <f>S102*1440</f>
        <v>2880</v>
      </c>
    </row>
    <row r="103" spans="1:23">
      <c r="A103" s="325">
        <v>101</v>
      </c>
      <c r="B103" s="325" t="s">
        <v>911</v>
      </c>
      <c r="C103" s="464" t="s">
        <v>1347</v>
      </c>
      <c r="D103" s="325">
        <v>7</v>
      </c>
      <c r="E103" s="433">
        <f>D103*60000/3</f>
        <v>140000</v>
      </c>
      <c r="F103" s="434" t="s">
        <v>319</v>
      </c>
      <c r="G103" s="325">
        <f t="shared" si="18"/>
        <v>175000</v>
      </c>
      <c r="H103" s="274">
        <f t="shared" si="15"/>
        <v>10500000</v>
      </c>
      <c r="I103" s="325">
        <f t="shared" si="16"/>
        <v>87500</v>
      </c>
      <c r="J103" s="366">
        <f t="shared" si="14"/>
        <v>1458.3333333333333</v>
      </c>
      <c r="K103" s="366">
        <f t="shared" si="17"/>
        <v>208.33333333333331</v>
      </c>
      <c r="M103" s="413" t="s">
        <v>1116</v>
      </c>
      <c r="N103" s="418" t="s">
        <v>1135</v>
      </c>
      <c r="O103" s="420">
        <f>M97/5</f>
        <v>173.26388888888886</v>
      </c>
      <c r="R103" s="274" t="s">
        <v>1158</v>
      </c>
      <c r="S103" s="461">
        <v>0</v>
      </c>
      <c r="T103" s="274">
        <f>S103*4320</f>
        <v>0</v>
      </c>
    </row>
    <row r="104" spans="1:23">
      <c r="A104" s="325">
        <v>102</v>
      </c>
      <c r="B104" s="325" t="s">
        <v>912</v>
      </c>
      <c r="C104" s="464" t="s">
        <v>1348</v>
      </c>
      <c r="D104" s="325">
        <v>7</v>
      </c>
      <c r="E104" s="433">
        <f>D104*60000/3</f>
        <v>140000</v>
      </c>
      <c r="F104" s="434" t="s">
        <v>319</v>
      </c>
      <c r="G104" s="325">
        <f t="shared" si="18"/>
        <v>175000</v>
      </c>
      <c r="H104" s="274">
        <f t="shared" si="15"/>
        <v>10500000</v>
      </c>
      <c r="I104" s="325">
        <f t="shared" si="16"/>
        <v>87500</v>
      </c>
      <c r="J104" s="366">
        <f t="shared" si="14"/>
        <v>1458.3333333333333</v>
      </c>
      <c r="K104" s="366">
        <f t="shared" si="17"/>
        <v>208.33333333333331</v>
      </c>
      <c r="M104" s="371">
        <f>SUM(E86:E100)</f>
        <v>1770000</v>
      </c>
      <c r="N104" s="418" t="s">
        <v>1136</v>
      </c>
      <c r="O104" s="420">
        <f>M97/7</f>
        <v>123.75992063492062</v>
      </c>
      <c r="R104" s="274" t="s">
        <v>1312</v>
      </c>
      <c r="S104" s="462">
        <v>1</v>
      </c>
      <c r="T104" s="274">
        <f>S104*7200</f>
        <v>7200</v>
      </c>
    </row>
    <row r="105" spans="1:23">
      <c r="A105" s="325">
        <v>103</v>
      </c>
      <c r="B105" s="325" t="s">
        <v>913</v>
      </c>
      <c r="C105" s="464" t="s">
        <v>1349</v>
      </c>
      <c r="D105" s="325">
        <v>7</v>
      </c>
      <c r="E105" s="433">
        <f>D105*60000/3</f>
        <v>140000</v>
      </c>
      <c r="F105" s="434" t="s">
        <v>319</v>
      </c>
      <c r="G105" s="325">
        <f t="shared" si="18"/>
        <v>175000</v>
      </c>
      <c r="H105" s="274">
        <f t="shared" si="15"/>
        <v>10500000</v>
      </c>
      <c r="I105" s="325">
        <f t="shared" si="16"/>
        <v>87500</v>
      </c>
      <c r="J105" s="366">
        <f t="shared" si="14"/>
        <v>1458.3333333333333</v>
      </c>
      <c r="K105" s="366">
        <f t="shared" si="17"/>
        <v>208.33333333333331</v>
      </c>
      <c r="R105" s="274" t="s">
        <v>1543</v>
      </c>
      <c r="S105" s="462">
        <v>1</v>
      </c>
      <c r="T105" s="274">
        <f>S105*10080</f>
        <v>10080</v>
      </c>
    </row>
    <row r="106" spans="1:23">
      <c r="A106" s="335">
        <v>104</v>
      </c>
      <c r="B106" s="335" t="s">
        <v>914</v>
      </c>
      <c r="C106" s="463" t="s">
        <v>1372</v>
      </c>
      <c r="D106" s="335">
        <v>5</v>
      </c>
      <c r="E106" s="431">
        <f>D106*80000/3</f>
        <v>133333.33333333334</v>
      </c>
      <c r="F106" s="432" t="s">
        <v>319</v>
      </c>
      <c r="G106" s="335">
        <f t="shared" si="18"/>
        <v>125000</v>
      </c>
      <c r="H106" s="274">
        <f t="shared" si="15"/>
        <v>7500000</v>
      </c>
      <c r="I106" s="335">
        <f t="shared" si="16"/>
        <v>62500</v>
      </c>
      <c r="J106" s="366">
        <f t="shared" si="14"/>
        <v>1041.6666666666667</v>
      </c>
      <c r="K106" s="366">
        <f t="shared" si="17"/>
        <v>208.33333333333334</v>
      </c>
      <c r="N106" s="274" t="s">
        <v>1127</v>
      </c>
      <c r="O106" s="405" t="s">
        <v>1542</v>
      </c>
      <c r="R106" s="274" t="s">
        <v>1429</v>
      </c>
      <c r="S106" s="465">
        <f>SUM($S$88:S105)</f>
        <v>9000</v>
      </c>
      <c r="T106" s="466">
        <f>SUM(T88:T105)/60</f>
        <v>3700.9</v>
      </c>
      <c r="U106" s="466"/>
      <c r="V106" s="274" t="s">
        <v>1152</v>
      </c>
      <c r="W106" s="274" t="s">
        <v>1157</v>
      </c>
    </row>
    <row r="107" spans="1:23">
      <c r="A107" s="335">
        <v>105</v>
      </c>
      <c r="B107" s="335" t="s">
        <v>915</v>
      </c>
      <c r="C107" s="463" t="s">
        <v>1523</v>
      </c>
      <c r="D107" s="335">
        <v>5</v>
      </c>
      <c r="E107" s="431">
        <f>D107*80000/3</f>
        <v>133333.33333333334</v>
      </c>
      <c r="F107" s="432" t="s">
        <v>319</v>
      </c>
      <c r="G107" s="335">
        <f t="shared" si="18"/>
        <v>125000</v>
      </c>
      <c r="H107" s="274">
        <f t="shared" si="15"/>
        <v>7500000</v>
      </c>
      <c r="I107" s="335">
        <f t="shared" si="16"/>
        <v>62500</v>
      </c>
      <c r="J107" s="366">
        <f t="shared" si="14"/>
        <v>1041.6666666666667</v>
      </c>
      <c r="K107" s="366">
        <f t="shared" si="17"/>
        <v>208.33333333333334</v>
      </c>
      <c r="N107" s="398" t="s">
        <v>1121</v>
      </c>
      <c r="O107" s="399">
        <f>M114</f>
        <v>1487500</v>
      </c>
      <c r="S107" s="274">
        <v>18000</v>
      </c>
      <c r="T107" s="274" t="s">
        <v>1159</v>
      </c>
    </row>
    <row r="108" spans="1:23">
      <c r="A108" s="325">
        <v>106</v>
      </c>
      <c r="B108" s="325" t="s">
        <v>916</v>
      </c>
      <c r="C108" s="464" t="s">
        <v>1371</v>
      </c>
      <c r="D108" s="325">
        <v>10</v>
      </c>
      <c r="E108" s="433">
        <f>D108*40000/3</f>
        <v>133333.33333333334</v>
      </c>
      <c r="F108" s="434" t="s">
        <v>319</v>
      </c>
      <c r="G108" s="325">
        <f t="shared" si="18"/>
        <v>250000</v>
      </c>
      <c r="H108" s="274">
        <f t="shared" si="15"/>
        <v>15000000</v>
      </c>
      <c r="I108" s="325">
        <f t="shared" si="16"/>
        <v>125000</v>
      </c>
      <c r="J108" s="366">
        <f t="shared" si="14"/>
        <v>2083.3333333333335</v>
      </c>
      <c r="K108" s="366">
        <f t="shared" si="17"/>
        <v>208.33333333333334</v>
      </c>
      <c r="M108" s="413" t="s">
        <v>1162</v>
      </c>
      <c r="N108" s="398" t="s">
        <v>1140</v>
      </c>
      <c r="O108" s="399">
        <f>M114/3</f>
        <v>495833.33333333331</v>
      </c>
      <c r="R108" s="274" t="s">
        <v>1844</v>
      </c>
      <c r="S108" s="274">
        <v>2100</v>
      </c>
      <c r="T108" s="274" t="s">
        <v>1313</v>
      </c>
    </row>
    <row r="109" spans="1:23">
      <c r="A109" s="325">
        <v>107</v>
      </c>
      <c r="B109" s="325" t="s">
        <v>687</v>
      </c>
      <c r="C109" s="464" t="s">
        <v>1323</v>
      </c>
      <c r="D109" s="325">
        <v>10</v>
      </c>
      <c r="E109" s="433">
        <f>D109*40000/3</f>
        <v>133333.33333333334</v>
      </c>
      <c r="F109" s="434" t="s">
        <v>319</v>
      </c>
      <c r="G109" s="325">
        <f t="shared" si="18"/>
        <v>250000</v>
      </c>
      <c r="H109" s="274">
        <f t="shared" si="15"/>
        <v>15000000</v>
      </c>
      <c r="I109" s="325">
        <f t="shared" si="16"/>
        <v>125000</v>
      </c>
      <c r="J109" s="366">
        <f t="shared" si="14"/>
        <v>2083.3333333333335</v>
      </c>
      <c r="K109" s="366">
        <f t="shared" si="17"/>
        <v>208.33333333333334</v>
      </c>
      <c r="M109" s="371" t="s">
        <v>1118</v>
      </c>
      <c r="N109" s="398" t="s">
        <v>1122</v>
      </c>
      <c r="O109" s="399">
        <f>M114/5</f>
        <v>297500</v>
      </c>
      <c r="R109" s="274" t="s">
        <v>1842</v>
      </c>
      <c r="S109" s="274">
        <v>36000</v>
      </c>
      <c r="T109" s="274" t="s">
        <v>1544</v>
      </c>
    </row>
    <row r="110" spans="1:23">
      <c r="A110" s="325">
        <v>108</v>
      </c>
      <c r="B110" s="325" t="s">
        <v>663</v>
      </c>
      <c r="C110" s="464" t="s">
        <v>1101</v>
      </c>
      <c r="D110" s="325">
        <v>10</v>
      </c>
      <c r="E110" s="433">
        <f>D110*40000/3</f>
        <v>133333.33333333334</v>
      </c>
      <c r="F110" s="434" t="s">
        <v>319</v>
      </c>
      <c r="G110" s="325">
        <f t="shared" si="18"/>
        <v>250000</v>
      </c>
      <c r="H110" s="274">
        <f t="shared" si="15"/>
        <v>15000000</v>
      </c>
      <c r="I110" s="325">
        <f t="shared" si="16"/>
        <v>125000</v>
      </c>
      <c r="J110" s="366">
        <f t="shared" si="14"/>
        <v>2083.3333333333335</v>
      </c>
      <c r="K110" s="366">
        <f t="shared" si="17"/>
        <v>208.33333333333334</v>
      </c>
      <c r="M110" s="415">
        <f>M112/24</f>
        <v>1032.9861111111111</v>
      </c>
      <c r="N110" s="406" t="s">
        <v>1141</v>
      </c>
      <c r="O110" s="407">
        <f>M114/10</f>
        <v>148750</v>
      </c>
      <c r="R110" s="274" t="s">
        <v>1839</v>
      </c>
      <c r="T110" s="274" t="s">
        <v>1430</v>
      </c>
    </row>
    <row r="111" spans="1:23">
      <c r="A111" s="325">
        <v>109</v>
      </c>
      <c r="B111" s="325" t="s">
        <v>756</v>
      </c>
      <c r="C111" s="464" t="s">
        <v>1321</v>
      </c>
      <c r="D111" s="325">
        <v>10</v>
      </c>
      <c r="E111" s="433">
        <f>D111*40000/3</f>
        <v>133333.33333333334</v>
      </c>
      <c r="F111" s="434" t="s">
        <v>319</v>
      </c>
      <c r="G111" s="325">
        <f t="shared" si="18"/>
        <v>250000</v>
      </c>
      <c r="H111" s="274">
        <f t="shared" si="15"/>
        <v>15000000</v>
      </c>
      <c r="I111" s="325">
        <f t="shared" si="16"/>
        <v>125000</v>
      </c>
      <c r="J111" s="366">
        <f t="shared" si="14"/>
        <v>2083.3333333333335</v>
      </c>
      <c r="K111" s="366">
        <f t="shared" si="17"/>
        <v>208.33333333333334</v>
      </c>
      <c r="M111" s="371" t="s">
        <v>1117</v>
      </c>
      <c r="N111" s="406" t="s">
        <v>1123</v>
      </c>
      <c r="O111" s="407">
        <f>M114/15</f>
        <v>99166.666666666672</v>
      </c>
    </row>
    <row r="112" spans="1:23">
      <c r="A112" s="335">
        <v>110</v>
      </c>
      <c r="B112" s="335" t="s">
        <v>917</v>
      </c>
      <c r="C112" s="463" t="s">
        <v>1547</v>
      </c>
      <c r="D112" s="335">
        <v>1</v>
      </c>
      <c r="E112" s="431">
        <f>D112*320000/3</f>
        <v>106666.66666666667</v>
      </c>
      <c r="F112" s="432" t="s">
        <v>319</v>
      </c>
      <c r="G112" s="335">
        <f>D112*90000</f>
        <v>90000</v>
      </c>
      <c r="H112" s="274">
        <f t="shared" si="15"/>
        <v>5400000</v>
      </c>
      <c r="I112" s="335">
        <f t="shared" si="16"/>
        <v>45000</v>
      </c>
      <c r="J112" s="366">
        <f t="shared" si="14"/>
        <v>750</v>
      </c>
      <c r="K112" s="366">
        <f t="shared" si="17"/>
        <v>750</v>
      </c>
      <c r="M112" s="389">
        <f>SUM(J101:J116)</f>
        <v>24791.666666666668</v>
      </c>
      <c r="N112" s="406" t="s">
        <v>1124</v>
      </c>
      <c r="O112" s="407">
        <f>M114/30</f>
        <v>49583.333333333336</v>
      </c>
      <c r="T112" s="274" t="s">
        <v>1843</v>
      </c>
    </row>
    <row r="113" spans="1:20">
      <c r="A113" s="325">
        <v>111</v>
      </c>
      <c r="B113" s="325" t="s">
        <v>918</v>
      </c>
      <c r="C113" s="464" t="s">
        <v>1359</v>
      </c>
      <c r="D113" s="325">
        <v>5</v>
      </c>
      <c r="E113" s="433">
        <f>D113*100000/3</f>
        <v>166666.66666666666</v>
      </c>
      <c r="F113" s="434" t="s">
        <v>319</v>
      </c>
      <c r="G113" s="325">
        <f>D113*30000</f>
        <v>150000</v>
      </c>
      <c r="H113" s="274">
        <f t="shared" si="15"/>
        <v>9000000</v>
      </c>
      <c r="I113" s="325">
        <f t="shared" si="16"/>
        <v>75000</v>
      </c>
      <c r="J113" s="366">
        <f t="shared" si="14"/>
        <v>1250</v>
      </c>
      <c r="K113" s="366">
        <f t="shared" si="17"/>
        <v>250</v>
      </c>
      <c r="M113" s="371" t="s">
        <v>1119</v>
      </c>
      <c r="N113" s="410" t="s">
        <v>1142</v>
      </c>
      <c r="O113" s="411">
        <f>M112/1</f>
        <v>24791.666666666668</v>
      </c>
      <c r="T113" s="274" t="s">
        <v>1841</v>
      </c>
    </row>
    <row r="114" spans="1:20">
      <c r="A114" s="335">
        <v>112</v>
      </c>
      <c r="B114" s="335" t="s">
        <v>919</v>
      </c>
      <c r="C114" s="463" t="s">
        <v>1371</v>
      </c>
      <c r="D114" s="335">
        <v>10</v>
      </c>
      <c r="E114" s="431">
        <f>D114*50000/3</f>
        <v>166666.66666666666</v>
      </c>
      <c r="F114" s="432" t="s">
        <v>319</v>
      </c>
      <c r="G114" s="335">
        <f>D114*27000</f>
        <v>270000</v>
      </c>
      <c r="H114" s="274">
        <f t="shared" si="15"/>
        <v>16200000</v>
      </c>
      <c r="I114" s="335">
        <f t="shared" si="16"/>
        <v>135000</v>
      </c>
      <c r="J114" s="366">
        <f t="shared" si="14"/>
        <v>2250</v>
      </c>
      <c r="K114" s="366">
        <f t="shared" si="17"/>
        <v>225</v>
      </c>
      <c r="M114" s="389">
        <f>SUM(I101:I116)</f>
        <v>1487500</v>
      </c>
      <c r="N114" s="410" t="s">
        <v>1143</v>
      </c>
      <c r="O114" s="411">
        <f>M112/2</f>
        <v>12395.833333333334</v>
      </c>
      <c r="T114" s="274" t="s">
        <v>1840</v>
      </c>
    </row>
    <row r="115" spans="1:20">
      <c r="A115" s="335">
        <v>113</v>
      </c>
      <c r="B115" s="335" t="s">
        <v>920</v>
      </c>
      <c r="C115" s="463" t="s">
        <v>1372</v>
      </c>
      <c r="D115" s="335">
        <v>10</v>
      </c>
      <c r="E115" s="431">
        <f>D115*50000/3</f>
        <v>166666.66666666666</v>
      </c>
      <c r="F115" s="432" t="s">
        <v>319</v>
      </c>
      <c r="G115" s="335">
        <f>D115*27000</f>
        <v>270000</v>
      </c>
      <c r="H115" s="274">
        <f t="shared" si="15"/>
        <v>16200000</v>
      </c>
      <c r="I115" s="335">
        <f t="shared" si="16"/>
        <v>135000</v>
      </c>
      <c r="J115" s="366">
        <f t="shared" si="14"/>
        <v>2250</v>
      </c>
      <c r="K115" s="366">
        <f t="shared" si="17"/>
        <v>225</v>
      </c>
      <c r="N115" s="410" t="s">
        <v>1125</v>
      </c>
      <c r="O115" s="411">
        <f>M112/3</f>
        <v>8263.8888888888887</v>
      </c>
    </row>
    <row r="116" spans="1:20">
      <c r="A116" s="325">
        <v>114</v>
      </c>
      <c r="B116" s="325" t="s">
        <v>921</v>
      </c>
      <c r="C116" s="464" t="s">
        <v>1322</v>
      </c>
      <c r="D116" s="325">
        <v>3</v>
      </c>
      <c r="E116" s="325">
        <f>D116*150000/3</f>
        <v>150000</v>
      </c>
      <c r="F116" s="434" t="s">
        <v>319</v>
      </c>
      <c r="G116" s="325">
        <f>D116*55000</f>
        <v>165000</v>
      </c>
      <c r="H116" s="274">
        <f t="shared" si="15"/>
        <v>9900000</v>
      </c>
      <c r="I116" s="325">
        <f t="shared" si="16"/>
        <v>82500</v>
      </c>
      <c r="J116" s="366">
        <f t="shared" si="14"/>
        <v>1375</v>
      </c>
      <c r="K116" s="366">
        <f t="shared" si="17"/>
        <v>458.33333333333331</v>
      </c>
      <c r="M116" s="413" t="s">
        <v>1116</v>
      </c>
      <c r="N116" s="414" t="s">
        <v>1144</v>
      </c>
      <c r="O116" s="430">
        <f>M112/5</f>
        <v>4958.3333333333339</v>
      </c>
    </row>
    <row r="117" spans="1:20">
      <c r="D117" s="324">
        <f>SUM(D67:D116)</f>
        <v>320</v>
      </c>
      <c r="E117" s="324">
        <f>SUM(E67:E116)</f>
        <v>5310000.0000000009</v>
      </c>
      <c r="F117" s="371"/>
      <c r="I117" s="324">
        <f>SUM(I67:I116)</f>
        <v>3660000</v>
      </c>
      <c r="J117" s="467" t="s">
        <v>1756</v>
      </c>
      <c r="K117" s="366"/>
      <c r="M117" s="389">
        <f>SUM(E101:E116)</f>
        <v>2216666.666666667</v>
      </c>
      <c r="N117" s="414" t="s">
        <v>1145</v>
      </c>
      <c r="O117" s="430">
        <f>M112/7</f>
        <v>3541.666666666667</v>
      </c>
    </row>
    <row r="118" spans="1:20">
      <c r="A118" s="412">
        <v>115</v>
      </c>
      <c r="B118" s="412" t="s">
        <v>922</v>
      </c>
      <c r="C118" s="451" t="s">
        <v>1371</v>
      </c>
      <c r="D118" s="412">
        <v>3</v>
      </c>
      <c r="E118" s="452">
        <f>D118*150000/3</f>
        <v>150000</v>
      </c>
      <c r="F118" s="413" t="s">
        <v>319</v>
      </c>
      <c r="G118" s="412">
        <f>D118*150000/2</f>
        <v>225000</v>
      </c>
      <c r="H118" s="274">
        <f t="shared" ref="H118:H149" si="19">G118*60</f>
        <v>13500000</v>
      </c>
      <c r="I118" s="452">
        <f t="shared" ref="I118:I149" si="20">G118/4</f>
        <v>56250</v>
      </c>
      <c r="J118" s="300">
        <f t="shared" si="14"/>
        <v>937.5</v>
      </c>
      <c r="K118" s="366">
        <f t="shared" ref="K118:K149" si="21">J118/D118</f>
        <v>312.5</v>
      </c>
      <c r="N118" s="414" t="s">
        <v>1146</v>
      </c>
      <c r="O118" s="430">
        <f>M112/9</f>
        <v>2754.6296296296296</v>
      </c>
    </row>
    <row r="119" spans="1:20">
      <c r="A119" s="453">
        <v>116</v>
      </c>
      <c r="B119" s="453" t="s">
        <v>923</v>
      </c>
      <c r="C119" s="454" t="s">
        <v>1331</v>
      </c>
      <c r="D119" s="453">
        <v>10</v>
      </c>
      <c r="E119" s="455">
        <f>D119*60000/3</f>
        <v>200000</v>
      </c>
      <c r="F119" s="456" t="s">
        <v>319</v>
      </c>
      <c r="G119" s="453">
        <f>D119*50000/2</f>
        <v>250000</v>
      </c>
      <c r="H119" s="274">
        <f t="shared" si="19"/>
        <v>15000000</v>
      </c>
      <c r="I119" s="455">
        <f t="shared" si="20"/>
        <v>62500</v>
      </c>
      <c r="J119" s="300">
        <f t="shared" si="14"/>
        <v>1041.6666666666667</v>
      </c>
      <c r="K119" s="366">
        <f t="shared" si="21"/>
        <v>104.16666666666667</v>
      </c>
      <c r="M119" s="439" t="s">
        <v>1759</v>
      </c>
      <c r="N119" s="416" t="s">
        <v>1139</v>
      </c>
      <c r="O119" s="417">
        <f>M112/12</f>
        <v>2065.9722222222222</v>
      </c>
    </row>
    <row r="120" spans="1:20">
      <c r="A120" s="453">
        <v>117</v>
      </c>
      <c r="B120" s="453" t="s">
        <v>924</v>
      </c>
      <c r="C120" s="454" t="s">
        <v>1333</v>
      </c>
      <c r="D120" s="453">
        <v>10</v>
      </c>
      <c r="E120" s="455">
        <f>D120*60000/3</f>
        <v>200000</v>
      </c>
      <c r="F120" s="456" t="s">
        <v>319</v>
      </c>
      <c r="G120" s="453">
        <f t="shared" ref="G120:G121" si="22">D120*50000/2</f>
        <v>250000</v>
      </c>
      <c r="H120" s="274">
        <f t="shared" si="19"/>
        <v>15000000</v>
      </c>
      <c r="I120" s="455">
        <f t="shared" si="20"/>
        <v>62500</v>
      </c>
      <c r="J120" s="300">
        <f t="shared" si="14"/>
        <v>1041.6666666666667</v>
      </c>
      <c r="K120" s="366">
        <f t="shared" si="21"/>
        <v>104.16666666666667</v>
      </c>
      <c r="M120" s="389">
        <f>SUM(M79,M99,M112)</f>
        <v>61000</v>
      </c>
      <c r="N120" s="416" t="s">
        <v>1138</v>
      </c>
      <c r="O120" s="417">
        <f>M112/16</f>
        <v>1549.4791666666667</v>
      </c>
    </row>
    <row r="121" spans="1:20">
      <c r="A121" s="453">
        <v>118</v>
      </c>
      <c r="B121" s="453" t="s">
        <v>925</v>
      </c>
      <c r="C121" s="454" t="s">
        <v>1335</v>
      </c>
      <c r="D121" s="453">
        <v>10</v>
      </c>
      <c r="E121" s="455">
        <f>D121*60000/3</f>
        <v>200000</v>
      </c>
      <c r="F121" s="456" t="s">
        <v>319</v>
      </c>
      <c r="G121" s="453">
        <f t="shared" si="22"/>
        <v>250000</v>
      </c>
      <c r="H121" s="274">
        <f t="shared" si="19"/>
        <v>15000000</v>
      </c>
      <c r="I121" s="455">
        <f t="shared" si="20"/>
        <v>62500</v>
      </c>
      <c r="J121" s="300">
        <f t="shared" si="14"/>
        <v>1041.6666666666667</v>
      </c>
      <c r="K121" s="366">
        <f t="shared" si="21"/>
        <v>104.16666666666667</v>
      </c>
      <c r="M121" s="439" t="s">
        <v>1761</v>
      </c>
      <c r="N121" s="416" t="s">
        <v>1137</v>
      </c>
      <c r="O121" s="417">
        <f>M112/24</f>
        <v>1032.9861111111111</v>
      </c>
    </row>
    <row r="122" spans="1:20">
      <c r="A122" s="412">
        <v>119</v>
      </c>
      <c r="B122" s="412" t="s">
        <v>926</v>
      </c>
      <c r="C122" s="451" t="s">
        <v>1372</v>
      </c>
      <c r="D122" s="468">
        <v>1</v>
      </c>
      <c r="E122" s="452">
        <f>D122*400000/3</f>
        <v>133333.33333333334</v>
      </c>
      <c r="F122" s="413" t="s">
        <v>319</v>
      </c>
      <c r="G122" s="412">
        <f>D122*450000/2</f>
        <v>225000</v>
      </c>
      <c r="H122" s="274">
        <f t="shared" si="19"/>
        <v>13500000</v>
      </c>
      <c r="I122" s="452">
        <f t="shared" si="20"/>
        <v>56250</v>
      </c>
      <c r="J122" s="300">
        <f t="shared" si="14"/>
        <v>937.5</v>
      </c>
      <c r="K122" s="366">
        <f t="shared" si="21"/>
        <v>937.5</v>
      </c>
      <c r="M122" s="389">
        <f>SUM(M77,M97,M110)</f>
        <v>2541.666666666667</v>
      </c>
      <c r="N122" s="418" t="s">
        <v>1134</v>
      </c>
      <c r="O122" s="419">
        <f>M110/3</f>
        <v>344.3287037037037</v>
      </c>
    </row>
    <row r="123" spans="1:20">
      <c r="A123" s="453">
        <v>120</v>
      </c>
      <c r="B123" s="469" t="s">
        <v>927</v>
      </c>
      <c r="C123" s="470" t="s">
        <v>1436</v>
      </c>
      <c r="D123" s="453">
        <v>5</v>
      </c>
      <c r="E123" s="455">
        <f>D123*110000/3</f>
        <v>183333.33333333334</v>
      </c>
      <c r="F123" s="456" t="s">
        <v>319</v>
      </c>
      <c r="G123" s="453">
        <f>D123*100000/2</f>
        <v>250000</v>
      </c>
      <c r="H123" s="274">
        <f t="shared" si="19"/>
        <v>15000000</v>
      </c>
      <c r="I123" s="455">
        <f t="shared" si="20"/>
        <v>62500</v>
      </c>
      <c r="J123" s="300">
        <f t="shared" si="14"/>
        <v>1041.6666666666667</v>
      </c>
      <c r="K123" s="366">
        <f t="shared" si="21"/>
        <v>208.33333333333334</v>
      </c>
      <c r="M123" s="441" t="s">
        <v>1760</v>
      </c>
      <c r="N123" s="418" t="s">
        <v>1135</v>
      </c>
      <c r="O123" s="420">
        <f>M110/5</f>
        <v>206.59722222222223</v>
      </c>
    </row>
    <row r="124" spans="1:20">
      <c r="A124" s="453">
        <v>121</v>
      </c>
      <c r="B124" s="469" t="s">
        <v>928</v>
      </c>
      <c r="C124" s="470" t="s">
        <v>1437</v>
      </c>
      <c r="D124" s="453">
        <v>5</v>
      </c>
      <c r="E124" s="455">
        <f>D124*100000/3</f>
        <v>166666.66666666666</v>
      </c>
      <c r="F124" s="456" t="s">
        <v>319</v>
      </c>
      <c r="G124" s="453">
        <f>D124*90000/2</f>
        <v>225000</v>
      </c>
      <c r="H124" s="274">
        <f t="shared" si="19"/>
        <v>13500000</v>
      </c>
      <c r="I124" s="455">
        <f t="shared" si="20"/>
        <v>56250</v>
      </c>
      <c r="J124" s="300">
        <f t="shared" si="14"/>
        <v>937.5</v>
      </c>
      <c r="K124" s="366">
        <f t="shared" si="21"/>
        <v>187.5</v>
      </c>
      <c r="M124" s="389">
        <f>SUM(M84,M104,M117)</f>
        <v>5310000</v>
      </c>
      <c r="N124" s="418" t="s">
        <v>1136</v>
      </c>
      <c r="O124" s="420">
        <f>M110/7</f>
        <v>147.56944444444443</v>
      </c>
    </row>
    <row r="125" spans="1:20">
      <c r="A125" s="412">
        <v>122</v>
      </c>
      <c r="B125" s="412" t="s">
        <v>42</v>
      </c>
      <c r="C125" s="451" t="s">
        <v>1358</v>
      </c>
      <c r="D125" s="468">
        <v>1</v>
      </c>
      <c r="E125" s="452">
        <f>D125*450000/3</f>
        <v>150000</v>
      </c>
      <c r="F125" s="413" t="s">
        <v>319</v>
      </c>
      <c r="G125" s="412">
        <f>D125*500000/2</f>
        <v>250000</v>
      </c>
      <c r="H125" s="274">
        <f t="shared" si="19"/>
        <v>15000000</v>
      </c>
      <c r="I125" s="452">
        <f t="shared" si="20"/>
        <v>62500</v>
      </c>
      <c r="J125" s="300">
        <f t="shared" si="14"/>
        <v>1041.6666666666667</v>
      </c>
      <c r="K125" s="366">
        <f t="shared" si="21"/>
        <v>1041.6666666666667</v>
      </c>
    </row>
    <row r="126" spans="1:20">
      <c r="A126" s="453">
        <v>123</v>
      </c>
      <c r="B126" s="469" t="s">
        <v>929</v>
      </c>
      <c r="C126" s="470" t="s">
        <v>1431</v>
      </c>
      <c r="D126" s="453">
        <v>10</v>
      </c>
      <c r="E126" s="455">
        <f>D126*45000/3</f>
        <v>150000</v>
      </c>
      <c r="F126" s="456" t="s">
        <v>319</v>
      </c>
      <c r="G126" s="453">
        <f>D126*40000/2</f>
        <v>200000</v>
      </c>
      <c r="H126" s="274">
        <f t="shared" si="19"/>
        <v>12000000</v>
      </c>
      <c r="I126" s="455">
        <f t="shared" si="20"/>
        <v>50000</v>
      </c>
      <c r="J126" s="300">
        <f t="shared" si="14"/>
        <v>833.33333333333337</v>
      </c>
      <c r="K126" s="366">
        <f t="shared" si="21"/>
        <v>83.333333333333343</v>
      </c>
      <c r="N126" s="274" t="s">
        <v>1127</v>
      </c>
      <c r="O126" s="405" t="s">
        <v>1588</v>
      </c>
    </row>
    <row r="127" spans="1:20">
      <c r="A127" s="453">
        <v>124</v>
      </c>
      <c r="B127" s="469" t="s">
        <v>930</v>
      </c>
      <c r="C127" s="470" t="s">
        <v>1432</v>
      </c>
      <c r="D127" s="453">
        <v>10</v>
      </c>
      <c r="E127" s="455">
        <f>D127*40000/3</f>
        <v>133333.33333333334</v>
      </c>
      <c r="F127" s="456" t="s">
        <v>319</v>
      </c>
      <c r="G127" s="453">
        <f>D127*38000/2</f>
        <v>190000</v>
      </c>
      <c r="H127" s="274">
        <f t="shared" si="19"/>
        <v>11400000</v>
      </c>
      <c r="I127" s="455">
        <f t="shared" si="20"/>
        <v>47500</v>
      </c>
      <c r="J127" s="300">
        <f t="shared" si="14"/>
        <v>791.66666666666663</v>
      </c>
      <c r="K127" s="366">
        <f t="shared" si="21"/>
        <v>79.166666666666657</v>
      </c>
      <c r="N127" s="398" t="s">
        <v>1121</v>
      </c>
      <c r="O127" s="399">
        <f>M141</f>
        <v>1163750</v>
      </c>
    </row>
    <row r="128" spans="1:20">
      <c r="A128" s="453">
        <v>125</v>
      </c>
      <c r="B128" s="469" t="s">
        <v>931</v>
      </c>
      <c r="C128" s="470" t="s">
        <v>1433</v>
      </c>
      <c r="D128" s="453">
        <v>10</v>
      </c>
      <c r="E128" s="455">
        <f>D128*35000/3</f>
        <v>116666.66666666667</v>
      </c>
      <c r="F128" s="456" t="s">
        <v>319</v>
      </c>
      <c r="G128" s="453">
        <f>D128*36000/2</f>
        <v>180000</v>
      </c>
      <c r="H128" s="274">
        <f t="shared" si="19"/>
        <v>10800000</v>
      </c>
      <c r="I128" s="455">
        <f t="shared" si="20"/>
        <v>45000</v>
      </c>
      <c r="J128" s="300">
        <f t="shared" si="14"/>
        <v>750</v>
      </c>
      <c r="K128" s="366">
        <f t="shared" si="21"/>
        <v>75</v>
      </c>
      <c r="N128" s="398" t="s">
        <v>1140</v>
      </c>
      <c r="O128" s="399">
        <f>M141/3</f>
        <v>387916.66666666669</v>
      </c>
    </row>
    <row r="129" spans="1:15">
      <c r="A129" s="453">
        <v>126</v>
      </c>
      <c r="B129" s="469" t="s">
        <v>932</v>
      </c>
      <c r="C129" s="470" t="s">
        <v>1435</v>
      </c>
      <c r="D129" s="453">
        <v>10</v>
      </c>
      <c r="E129" s="455">
        <f>D129*30000/3</f>
        <v>100000</v>
      </c>
      <c r="F129" s="456" t="s">
        <v>319</v>
      </c>
      <c r="G129" s="453">
        <f>D129*34000/2</f>
        <v>170000</v>
      </c>
      <c r="H129" s="274">
        <f t="shared" si="19"/>
        <v>10200000</v>
      </c>
      <c r="I129" s="455">
        <f t="shared" si="20"/>
        <v>42500</v>
      </c>
      <c r="J129" s="300">
        <f t="shared" si="14"/>
        <v>708.33333333333337</v>
      </c>
      <c r="K129" s="366">
        <f t="shared" si="21"/>
        <v>70.833333333333343</v>
      </c>
      <c r="N129" s="398" t="s">
        <v>1122</v>
      </c>
      <c r="O129" s="399">
        <f>M141/5</f>
        <v>232750</v>
      </c>
    </row>
    <row r="130" spans="1:15">
      <c r="A130" s="453">
        <v>127</v>
      </c>
      <c r="B130" s="469" t="s">
        <v>933</v>
      </c>
      <c r="C130" s="470" t="s">
        <v>1434</v>
      </c>
      <c r="D130" s="453">
        <v>10</v>
      </c>
      <c r="E130" s="455">
        <f>D130*25000/3</f>
        <v>83333.333333333328</v>
      </c>
      <c r="F130" s="456" t="s">
        <v>319</v>
      </c>
      <c r="G130" s="453">
        <f>D130*32000/2</f>
        <v>160000</v>
      </c>
      <c r="H130" s="274">
        <f t="shared" si="19"/>
        <v>9600000</v>
      </c>
      <c r="I130" s="455">
        <f t="shared" si="20"/>
        <v>40000</v>
      </c>
      <c r="J130" s="300">
        <f t="shared" si="14"/>
        <v>666.66666666666663</v>
      </c>
      <c r="K130" s="366">
        <f t="shared" si="21"/>
        <v>66.666666666666657</v>
      </c>
      <c r="N130" s="406" t="s">
        <v>1141</v>
      </c>
      <c r="O130" s="407">
        <f>M141/10</f>
        <v>116375</v>
      </c>
    </row>
    <row r="131" spans="1:15">
      <c r="A131" s="412">
        <v>128</v>
      </c>
      <c r="B131" s="412" t="s">
        <v>934</v>
      </c>
      <c r="C131" s="451" t="s">
        <v>1547</v>
      </c>
      <c r="D131" s="412">
        <v>5</v>
      </c>
      <c r="E131" s="452">
        <f>D131*120000/3</f>
        <v>200000</v>
      </c>
      <c r="F131" s="413" t="s">
        <v>319</v>
      </c>
      <c r="G131" s="412">
        <f>D131*100000/2</f>
        <v>250000</v>
      </c>
      <c r="H131" s="274">
        <f t="shared" si="19"/>
        <v>15000000</v>
      </c>
      <c r="I131" s="452">
        <f t="shared" si="20"/>
        <v>62500</v>
      </c>
      <c r="J131" s="300">
        <f t="shared" si="14"/>
        <v>1041.6666666666667</v>
      </c>
      <c r="K131" s="366">
        <f t="shared" si="21"/>
        <v>208.33333333333334</v>
      </c>
      <c r="N131" s="406" t="s">
        <v>1123</v>
      </c>
      <c r="O131" s="407">
        <f>M141/15</f>
        <v>77583.333333333328</v>
      </c>
    </row>
    <row r="132" spans="1:15">
      <c r="A132" s="412">
        <v>129</v>
      </c>
      <c r="B132" s="412" t="s">
        <v>935</v>
      </c>
      <c r="C132" s="451" t="s">
        <v>2211</v>
      </c>
      <c r="D132" s="412">
        <v>5</v>
      </c>
      <c r="E132" s="452">
        <f>D132*120000/3</f>
        <v>200000</v>
      </c>
      <c r="F132" s="413" t="s">
        <v>319</v>
      </c>
      <c r="G132" s="412">
        <f t="shared" ref="G132:G133" si="23">D132*100000/2</f>
        <v>250000</v>
      </c>
      <c r="H132" s="274">
        <f t="shared" si="19"/>
        <v>15000000</v>
      </c>
      <c r="I132" s="452">
        <f t="shared" si="20"/>
        <v>62500</v>
      </c>
      <c r="J132" s="300">
        <f t="shared" ref="J132:J174" si="24">I132/60</f>
        <v>1041.6666666666667</v>
      </c>
      <c r="K132" s="366">
        <f t="shared" si="21"/>
        <v>208.33333333333334</v>
      </c>
      <c r="N132" s="406" t="s">
        <v>1124</v>
      </c>
      <c r="O132" s="407">
        <f>M141/30</f>
        <v>38791.666666666664</v>
      </c>
    </row>
    <row r="133" spans="1:15">
      <c r="A133" s="412">
        <v>130</v>
      </c>
      <c r="B133" s="412" t="s">
        <v>43</v>
      </c>
      <c r="C133" s="451" t="s">
        <v>2212</v>
      </c>
      <c r="D133" s="412">
        <v>5</v>
      </c>
      <c r="E133" s="452">
        <f>D133*120000/3</f>
        <v>200000</v>
      </c>
      <c r="F133" s="413" t="s">
        <v>319</v>
      </c>
      <c r="G133" s="412">
        <f t="shared" si="23"/>
        <v>250000</v>
      </c>
      <c r="H133" s="274">
        <f t="shared" si="19"/>
        <v>15000000</v>
      </c>
      <c r="I133" s="452">
        <f t="shared" si="20"/>
        <v>62500</v>
      </c>
      <c r="J133" s="300">
        <f t="shared" si="24"/>
        <v>1041.6666666666667</v>
      </c>
      <c r="K133" s="366">
        <f t="shared" si="21"/>
        <v>208.33333333333334</v>
      </c>
      <c r="N133" s="410" t="s">
        <v>1142</v>
      </c>
      <c r="O133" s="411">
        <f>M139/1</f>
        <v>19395.833333333328</v>
      </c>
    </row>
    <row r="134" spans="1:15">
      <c r="A134" s="453">
        <v>131</v>
      </c>
      <c r="B134" s="453" t="s">
        <v>936</v>
      </c>
      <c r="C134" s="454" t="s">
        <v>1322</v>
      </c>
      <c r="D134" s="453">
        <v>3</v>
      </c>
      <c r="E134" s="455">
        <f>D134*200000/3</f>
        <v>200000</v>
      </c>
      <c r="F134" s="456" t="s">
        <v>319</v>
      </c>
      <c r="G134" s="453">
        <f>D134*170000/2</f>
        <v>255000</v>
      </c>
      <c r="H134" s="274">
        <f t="shared" si="19"/>
        <v>15300000</v>
      </c>
      <c r="I134" s="455">
        <f t="shared" si="20"/>
        <v>63750</v>
      </c>
      <c r="J134" s="300">
        <f t="shared" si="24"/>
        <v>1062.5</v>
      </c>
      <c r="K134" s="366">
        <f t="shared" si="21"/>
        <v>354.16666666666669</v>
      </c>
      <c r="N134" s="410" t="s">
        <v>1143</v>
      </c>
      <c r="O134" s="411">
        <f>M139/2</f>
        <v>9697.9166666666642</v>
      </c>
    </row>
    <row r="135" spans="1:15">
      <c r="A135" s="412">
        <v>132</v>
      </c>
      <c r="B135" s="412" t="s">
        <v>937</v>
      </c>
      <c r="C135" s="451" t="s">
        <v>1330</v>
      </c>
      <c r="D135" s="412">
        <v>10</v>
      </c>
      <c r="E135" s="452">
        <f>D135*65000/3</f>
        <v>216666.66666666666</v>
      </c>
      <c r="F135" s="413" t="s">
        <v>319</v>
      </c>
      <c r="G135" s="412">
        <f>D135*55000/2</f>
        <v>275000</v>
      </c>
      <c r="H135" s="274">
        <f t="shared" si="19"/>
        <v>16500000</v>
      </c>
      <c r="I135" s="452">
        <f t="shared" si="20"/>
        <v>68750</v>
      </c>
      <c r="J135" s="300">
        <f t="shared" si="24"/>
        <v>1145.8333333333333</v>
      </c>
      <c r="K135" s="366">
        <f t="shared" si="21"/>
        <v>114.58333333333333</v>
      </c>
      <c r="M135" s="413" t="s">
        <v>1835</v>
      </c>
      <c r="N135" s="410" t="s">
        <v>1125</v>
      </c>
      <c r="O135" s="411">
        <f>M139/3</f>
        <v>6465.2777777777765</v>
      </c>
    </row>
    <row r="136" spans="1:15">
      <c r="A136" s="412">
        <v>133</v>
      </c>
      <c r="B136" s="412" t="s">
        <v>938</v>
      </c>
      <c r="C136" s="451" t="s">
        <v>2213</v>
      </c>
      <c r="D136" s="412">
        <v>10</v>
      </c>
      <c r="E136" s="452">
        <f>D136*65000/3</f>
        <v>216666.66666666666</v>
      </c>
      <c r="F136" s="413" t="s">
        <v>319</v>
      </c>
      <c r="G136" s="412">
        <f t="shared" ref="G136:G137" si="25">D136*55000/2</f>
        <v>275000</v>
      </c>
      <c r="H136" s="274">
        <f t="shared" si="19"/>
        <v>16500000</v>
      </c>
      <c r="I136" s="452">
        <f t="shared" si="20"/>
        <v>68750</v>
      </c>
      <c r="J136" s="300">
        <f t="shared" si="24"/>
        <v>1145.8333333333333</v>
      </c>
      <c r="K136" s="366">
        <f t="shared" si="21"/>
        <v>114.58333333333333</v>
      </c>
      <c r="M136" s="371" t="s">
        <v>1118</v>
      </c>
      <c r="N136" s="414" t="s">
        <v>1144</v>
      </c>
      <c r="O136" s="430">
        <f>M139/5</f>
        <v>3879.1666666666656</v>
      </c>
    </row>
    <row r="137" spans="1:15">
      <c r="A137" s="412">
        <v>134</v>
      </c>
      <c r="B137" s="412" t="s">
        <v>939</v>
      </c>
      <c r="C137" s="451" t="s">
        <v>2214</v>
      </c>
      <c r="D137" s="412">
        <v>10</v>
      </c>
      <c r="E137" s="452">
        <f>D137*65000/3</f>
        <v>216666.66666666666</v>
      </c>
      <c r="F137" s="413" t="s">
        <v>319</v>
      </c>
      <c r="G137" s="412">
        <f t="shared" si="25"/>
        <v>275000</v>
      </c>
      <c r="H137" s="274">
        <f t="shared" si="19"/>
        <v>16500000</v>
      </c>
      <c r="I137" s="452">
        <f t="shared" si="20"/>
        <v>68750</v>
      </c>
      <c r="J137" s="300">
        <f t="shared" si="24"/>
        <v>1145.8333333333333</v>
      </c>
      <c r="K137" s="366">
        <f t="shared" si="21"/>
        <v>114.58333333333333</v>
      </c>
      <c r="M137" s="415">
        <f>M139/24</f>
        <v>808.15972222222206</v>
      </c>
      <c r="N137" s="414" t="s">
        <v>1145</v>
      </c>
      <c r="O137" s="430">
        <f>M139/7</f>
        <v>2770.8333333333326</v>
      </c>
    </row>
    <row r="138" spans="1:15">
      <c r="A138" s="471">
        <v>135</v>
      </c>
      <c r="B138" s="471" t="s">
        <v>44</v>
      </c>
      <c r="C138" s="472" t="s">
        <v>1547</v>
      </c>
      <c r="D138" s="471">
        <v>3</v>
      </c>
      <c r="E138" s="471">
        <f>D138*250000/3</f>
        <v>250000</v>
      </c>
      <c r="F138" s="473" t="s">
        <v>319</v>
      </c>
      <c r="G138" s="471">
        <f>D138*180000/2</f>
        <v>270000</v>
      </c>
      <c r="H138" s="274">
        <f t="shared" si="19"/>
        <v>16200000</v>
      </c>
      <c r="I138" s="474">
        <f t="shared" si="20"/>
        <v>67500</v>
      </c>
      <c r="J138" s="300">
        <f t="shared" si="24"/>
        <v>1125</v>
      </c>
      <c r="K138" s="366">
        <f t="shared" si="21"/>
        <v>375</v>
      </c>
      <c r="M138" s="371" t="s">
        <v>1117</v>
      </c>
      <c r="N138" s="414" t="s">
        <v>1146</v>
      </c>
      <c r="O138" s="430">
        <f>M139/9</f>
        <v>2155.0925925925922</v>
      </c>
    </row>
    <row r="139" spans="1:15">
      <c r="A139" s="475">
        <v>136</v>
      </c>
      <c r="B139" s="475" t="s">
        <v>940</v>
      </c>
      <c r="C139" s="476" t="s">
        <v>1330</v>
      </c>
      <c r="D139" s="475">
        <v>7</v>
      </c>
      <c r="E139" s="475">
        <f>D139*110000/3</f>
        <v>256666.66666666666</v>
      </c>
      <c r="F139" s="477" t="s">
        <v>319</v>
      </c>
      <c r="G139" s="475">
        <f>D139*80000/2</f>
        <v>280000</v>
      </c>
      <c r="H139" s="274">
        <f t="shared" si="19"/>
        <v>16800000</v>
      </c>
      <c r="I139" s="478">
        <f t="shared" si="20"/>
        <v>70000</v>
      </c>
      <c r="J139" s="300">
        <f t="shared" si="24"/>
        <v>1166.6666666666667</v>
      </c>
      <c r="K139" s="366">
        <f t="shared" si="21"/>
        <v>166.66666666666669</v>
      </c>
      <c r="M139" s="389">
        <f>SUM(J118:J137)</f>
        <v>19395.833333333328</v>
      </c>
      <c r="N139" s="416" t="s">
        <v>1139</v>
      </c>
      <c r="O139" s="417">
        <f>M139/12</f>
        <v>1616.3194444444441</v>
      </c>
    </row>
    <row r="140" spans="1:15">
      <c r="A140" s="475">
        <v>137</v>
      </c>
      <c r="B140" s="475" t="s">
        <v>941</v>
      </c>
      <c r="C140" s="476" t="s">
        <v>1329</v>
      </c>
      <c r="D140" s="475">
        <v>7</v>
      </c>
      <c r="E140" s="475">
        <f>D140*110000/3</f>
        <v>256666.66666666666</v>
      </c>
      <c r="F140" s="477" t="s">
        <v>319</v>
      </c>
      <c r="G140" s="475">
        <f>D140*80000/2</f>
        <v>280000</v>
      </c>
      <c r="H140" s="274">
        <f t="shared" si="19"/>
        <v>16800000</v>
      </c>
      <c r="I140" s="478">
        <f t="shared" si="20"/>
        <v>70000</v>
      </c>
      <c r="J140" s="300">
        <f t="shared" si="24"/>
        <v>1166.6666666666667</v>
      </c>
      <c r="K140" s="366">
        <f t="shared" si="21"/>
        <v>166.66666666666669</v>
      </c>
      <c r="M140" s="371" t="s">
        <v>1119</v>
      </c>
      <c r="N140" s="416" t="s">
        <v>1138</v>
      </c>
      <c r="O140" s="417">
        <f>M139/16</f>
        <v>1212.239583333333</v>
      </c>
    </row>
    <row r="141" spans="1:15">
      <c r="A141" s="471">
        <v>138</v>
      </c>
      <c r="B141" s="471" t="s">
        <v>942</v>
      </c>
      <c r="C141" s="472" t="s">
        <v>1354</v>
      </c>
      <c r="D141" s="468">
        <v>1</v>
      </c>
      <c r="E141" s="471">
        <f>D141*500000/3</f>
        <v>166666.66666666666</v>
      </c>
      <c r="F141" s="473" t="s">
        <v>319</v>
      </c>
      <c r="G141" s="471">
        <f>D141*550000/2</f>
        <v>275000</v>
      </c>
      <c r="H141" s="274">
        <f t="shared" si="19"/>
        <v>16500000</v>
      </c>
      <c r="I141" s="474">
        <f t="shared" si="20"/>
        <v>68750</v>
      </c>
      <c r="J141" s="300">
        <f t="shared" si="24"/>
        <v>1145.8333333333333</v>
      </c>
      <c r="K141" s="366">
        <f t="shared" si="21"/>
        <v>1145.8333333333333</v>
      </c>
      <c r="M141" s="389">
        <f>SUM(I118:I137)</f>
        <v>1163750</v>
      </c>
      <c r="N141" s="416" t="s">
        <v>1137</v>
      </c>
      <c r="O141" s="417">
        <f>M139/24</f>
        <v>808.15972222222206</v>
      </c>
    </row>
    <row r="142" spans="1:15">
      <c r="A142" s="475">
        <v>139</v>
      </c>
      <c r="B142" s="475" t="s">
        <v>943</v>
      </c>
      <c r="C142" s="476" t="s">
        <v>1346</v>
      </c>
      <c r="D142" s="475">
        <v>10</v>
      </c>
      <c r="E142" s="475">
        <f>D142*80000/3</f>
        <v>266666.66666666669</v>
      </c>
      <c r="F142" s="477" t="s">
        <v>319</v>
      </c>
      <c r="G142" s="475">
        <f>D142*60000/2</f>
        <v>300000</v>
      </c>
      <c r="H142" s="274">
        <f t="shared" si="19"/>
        <v>18000000</v>
      </c>
      <c r="I142" s="478">
        <f t="shared" si="20"/>
        <v>75000</v>
      </c>
      <c r="J142" s="300">
        <f t="shared" si="24"/>
        <v>1250</v>
      </c>
      <c r="K142" s="366">
        <f t="shared" si="21"/>
        <v>125</v>
      </c>
      <c r="N142" s="418" t="s">
        <v>1134</v>
      </c>
      <c r="O142" s="419">
        <f>M137/3</f>
        <v>269.38657407407402</v>
      </c>
    </row>
    <row r="143" spans="1:15">
      <c r="A143" s="475">
        <v>140</v>
      </c>
      <c r="B143" s="475" t="s">
        <v>944</v>
      </c>
      <c r="C143" s="476" t="s">
        <v>1347</v>
      </c>
      <c r="D143" s="475">
        <v>10</v>
      </c>
      <c r="E143" s="475">
        <f>D143*80000/3</f>
        <v>266666.66666666669</v>
      </c>
      <c r="F143" s="477" t="s">
        <v>319</v>
      </c>
      <c r="G143" s="475">
        <f t="shared" ref="G143:G145" si="26">D143*60000/2</f>
        <v>300000</v>
      </c>
      <c r="H143" s="274">
        <f t="shared" si="19"/>
        <v>18000000</v>
      </c>
      <c r="I143" s="478">
        <f t="shared" si="20"/>
        <v>75000</v>
      </c>
      <c r="J143" s="300">
        <f t="shared" si="24"/>
        <v>1250</v>
      </c>
      <c r="K143" s="366">
        <f t="shared" si="21"/>
        <v>125</v>
      </c>
      <c r="M143" s="413" t="s">
        <v>1116</v>
      </c>
      <c r="N143" s="418" t="s">
        <v>1135</v>
      </c>
      <c r="O143" s="420">
        <f>M137/5</f>
        <v>161.6319444444444</v>
      </c>
    </row>
    <row r="144" spans="1:15">
      <c r="A144" s="475">
        <v>141</v>
      </c>
      <c r="B144" s="475" t="s">
        <v>945</v>
      </c>
      <c r="C144" s="476" t="s">
        <v>1348</v>
      </c>
      <c r="D144" s="475">
        <v>10</v>
      </c>
      <c r="E144" s="475">
        <f>D144*80000/3</f>
        <v>266666.66666666669</v>
      </c>
      <c r="F144" s="477" t="s">
        <v>319</v>
      </c>
      <c r="G144" s="475">
        <f t="shared" si="26"/>
        <v>300000</v>
      </c>
      <c r="H144" s="274">
        <f t="shared" si="19"/>
        <v>18000000</v>
      </c>
      <c r="I144" s="478">
        <f t="shared" si="20"/>
        <v>75000</v>
      </c>
      <c r="J144" s="300">
        <f t="shared" si="24"/>
        <v>1250</v>
      </c>
      <c r="K144" s="366">
        <f t="shared" si="21"/>
        <v>125</v>
      </c>
      <c r="M144" s="389">
        <f>SUM(E118:E137)</f>
        <v>3416666.6666666665</v>
      </c>
      <c r="N144" s="418" t="s">
        <v>1136</v>
      </c>
      <c r="O144" s="420">
        <f>M137/7</f>
        <v>115.45138888888887</v>
      </c>
    </row>
    <row r="145" spans="1:15">
      <c r="A145" s="475">
        <v>142</v>
      </c>
      <c r="B145" s="475" t="s">
        <v>946</v>
      </c>
      <c r="C145" s="476" t="s">
        <v>1349</v>
      </c>
      <c r="D145" s="475">
        <v>10</v>
      </c>
      <c r="E145" s="475">
        <f>D145*80000/3</f>
        <v>266666.66666666669</v>
      </c>
      <c r="F145" s="477" t="s">
        <v>319</v>
      </c>
      <c r="G145" s="475">
        <f t="shared" si="26"/>
        <v>300000</v>
      </c>
      <c r="H145" s="274">
        <f t="shared" si="19"/>
        <v>18000000</v>
      </c>
      <c r="I145" s="478">
        <f t="shared" si="20"/>
        <v>75000</v>
      </c>
      <c r="J145" s="300">
        <f t="shared" si="24"/>
        <v>1250</v>
      </c>
      <c r="K145" s="366">
        <f t="shared" si="21"/>
        <v>125</v>
      </c>
    </row>
    <row r="146" spans="1:15">
      <c r="A146" s="471">
        <v>143</v>
      </c>
      <c r="B146" s="471" t="s">
        <v>47</v>
      </c>
      <c r="C146" s="472" t="s">
        <v>1356</v>
      </c>
      <c r="D146" s="471">
        <v>3</v>
      </c>
      <c r="E146" s="471">
        <f>D146*280000/3</f>
        <v>280000</v>
      </c>
      <c r="F146" s="473" t="s">
        <v>319</v>
      </c>
      <c r="G146" s="471">
        <f>D146*200000/2</f>
        <v>300000</v>
      </c>
      <c r="H146" s="274">
        <f t="shared" si="19"/>
        <v>18000000</v>
      </c>
      <c r="I146" s="474">
        <f t="shared" si="20"/>
        <v>75000</v>
      </c>
      <c r="J146" s="300">
        <f t="shared" si="24"/>
        <v>1250</v>
      </c>
      <c r="K146" s="366">
        <f t="shared" si="21"/>
        <v>416.66666666666669</v>
      </c>
      <c r="N146" s="274" t="s">
        <v>1127</v>
      </c>
      <c r="O146" s="405" t="s">
        <v>1757</v>
      </c>
    </row>
    <row r="147" spans="1:15">
      <c r="A147" s="475">
        <v>144</v>
      </c>
      <c r="B147" s="475" t="s">
        <v>947</v>
      </c>
      <c r="C147" s="476" t="s">
        <v>1345</v>
      </c>
      <c r="D147" s="475">
        <v>10</v>
      </c>
      <c r="E147" s="475">
        <f>D147*90000/3</f>
        <v>300000</v>
      </c>
      <c r="F147" s="477" t="s">
        <v>319</v>
      </c>
      <c r="G147" s="475">
        <f>D147*70000/2</f>
        <v>350000</v>
      </c>
      <c r="H147" s="274">
        <f t="shared" si="19"/>
        <v>21000000</v>
      </c>
      <c r="I147" s="478">
        <f t="shared" si="20"/>
        <v>87500</v>
      </c>
      <c r="J147" s="300">
        <f t="shared" si="24"/>
        <v>1458.3333333333333</v>
      </c>
      <c r="K147" s="366">
        <f t="shared" si="21"/>
        <v>145.83333333333331</v>
      </c>
      <c r="N147" s="398" t="s">
        <v>1121</v>
      </c>
      <c r="O147" s="399">
        <f>M161</f>
        <v>1088750</v>
      </c>
    </row>
    <row r="148" spans="1:15">
      <c r="A148" s="475">
        <v>145</v>
      </c>
      <c r="B148" s="475" t="s">
        <v>48</v>
      </c>
      <c r="C148" s="476" t="s">
        <v>1330</v>
      </c>
      <c r="D148" s="475">
        <v>10</v>
      </c>
      <c r="E148" s="475">
        <f>D148*90000/3</f>
        <v>300000</v>
      </c>
      <c r="F148" s="477" t="s">
        <v>319</v>
      </c>
      <c r="G148" s="475">
        <f t="shared" ref="G148:G149" si="27">D148*70000/2</f>
        <v>350000</v>
      </c>
      <c r="H148" s="274">
        <f t="shared" si="19"/>
        <v>21000000</v>
      </c>
      <c r="I148" s="478">
        <f t="shared" si="20"/>
        <v>87500</v>
      </c>
      <c r="J148" s="300">
        <f t="shared" si="24"/>
        <v>1458.3333333333333</v>
      </c>
      <c r="K148" s="366">
        <f t="shared" si="21"/>
        <v>145.83333333333331</v>
      </c>
      <c r="N148" s="398" t="s">
        <v>1140</v>
      </c>
      <c r="O148" s="399">
        <f>M161/3</f>
        <v>362916.66666666669</v>
      </c>
    </row>
    <row r="149" spans="1:15">
      <c r="A149" s="475">
        <v>146</v>
      </c>
      <c r="B149" s="475" t="s">
        <v>948</v>
      </c>
      <c r="C149" s="476" t="s">
        <v>1329</v>
      </c>
      <c r="D149" s="475">
        <v>10</v>
      </c>
      <c r="E149" s="475">
        <f>D149*90000/3</f>
        <v>300000</v>
      </c>
      <c r="F149" s="477" t="s">
        <v>319</v>
      </c>
      <c r="G149" s="475">
        <f t="shared" si="27"/>
        <v>350000</v>
      </c>
      <c r="H149" s="274">
        <f t="shared" si="19"/>
        <v>21000000</v>
      </c>
      <c r="I149" s="478">
        <f t="shared" si="20"/>
        <v>87500</v>
      </c>
      <c r="J149" s="300">
        <f t="shared" si="24"/>
        <v>1458.3333333333333</v>
      </c>
      <c r="K149" s="366">
        <f t="shared" si="21"/>
        <v>145.83333333333331</v>
      </c>
      <c r="N149" s="398" t="s">
        <v>1122</v>
      </c>
      <c r="O149" s="399">
        <f>M161/5</f>
        <v>217750</v>
      </c>
    </row>
    <row r="150" spans="1:15">
      <c r="A150" s="471">
        <v>147</v>
      </c>
      <c r="B150" s="471" t="s">
        <v>949</v>
      </c>
      <c r="C150" s="472" t="s">
        <v>1522</v>
      </c>
      <c r="D150" s="471">
        <v>7</v>
      </c>
      <c r="E150" s="471">
        <f>D150*150000/3</f>
        <v>350000</v>
      </c>
      <c r="F150" s="473" t="s">
        <v>319</v>
      </c>
      <c r="G150" s="471">
        <f>D150*100000/2</f>
        <v>350000</v>
      </c>
      <c r="H150" s="274">
        <f t="shared" ref="H150:H174" si="28">G150*60</f>
        <v>21000000</v>
      </c>
      <c r="I150" s="474">
        <f t="shared" ref="I150:I174" si="29">G150/4</f>
        <v>87500</v>
      </c>
      <c r="J150" s="300">
        <f t="shared" si="24"/>
        <v>1458.3333333333333</v>
      </c>
      <c r="K150" s="366">
        <f t="shared" ref="K150:K174" si="30">J150/D150</f>
        <v>208.33333333333331</v>
      </c>
      <c r="N150" s="406" t="s">
        <v>1141</v>
      </c>
      <c r="O150" s="407">
        <f>M161/10</f>
        <v>108875</v>
      </c>
    </row>
    <row r="151" spans="1:15">
      <c r="A151" s="471">
        <v>148</v>
      </c>
      <c r="B151" s="471" t="s">
        <v>950</v>
      </c>
      <c r="C151" s="472" t="s">
        <v>1523</v>
      </c>
      <c r="D151" s="471">
        <v>7</v>
      </c>
      <c r="E151" s="471">
        <f>D151*150000/3</f>
        <v>350000</v>
      </c>
      <c r="F151" s="473" t="s">
        <v>319</v>
      </c>
      <c r="G151" s="471">
        <f>D151*100000/2</f>
        <v>350000</v>
      </c>
      <c r="H151" s="274">
        <f t="shared" si="28"/>
        <v>21000000</v>
      </c>
      <c r="I151" s="474">
        <f t="shared" si="29"/>
        <v>87500</v>
      </c>
      <c r="J151" s="300">
        <f t="shared" si="24"/>
        <v>1458.3333333333333</v>
      </c>
      <c r="K151" s="366">
        <f t="shared" si="30"/>
        <v>208.33333333333331</v>
      </c>
      <c r="N151" s="406" t="s">
        <v>1123</v>
      </c>
      <c r="O151" s="407">
        <f>M161/15</f>
        <v>72583.333333333328</v>
      </c>
    </row>
    <row r="152" spans="1:15">
      <c r="A152" s="273">
        <v>149</v>
      </c>
      <c r="B152" s="273" t="s">
        <v>749</v>
      </c>
      <c r="C152" s="479" t="s">
        <v>1354</v>
      </c>
      <c r="D152" s="273">
        <v>5</v>
      </c>
      <c r="E152" s="273">
        <f>D152*220000/3</f>
        <v>366666.66666666669</v>
      </c>
      <c r="F152" s="428" t="s">
        <v>319</v>
      </c>
      <c r="G152" s="273">
        <f>D152*130000/2</f>
        <v>325000</v>
      </c>
      <c r="H152" s="274">
        <f t="shared" si="28"/>
        <v>19500000</v>
      </c>
      <c r="I152" s="427">
        <f t="shared" si="29"/>
        <v>81250</v>
      </c>
      <c r="J152" s="300">
        <f t="shared" si="24"/>
        <v>1354.1666666666667</v>
      </c>
      <c r="K152" s="366">
        <f t="shared" si="30"/>
        <v>270.83333333333337</v>
      </c>
      <c r="N152" s="406" t="s">
        <v>1124</v>
      </c>
      <c r="O152" s="407">
        <f>M161/30</f>
        <v>36291.666666666664</v>
      </c>
    </row>
    <row r="153" spans="1:15">
      <c r="A153" s="480">
        <v>150</v>
      </c>
      <c r="B153" s="480" t="s">
        <v>951</v>
      </c>
      <c r="C153" s="481" t="s">
        <v>1345</v>
      </c>
      <c r="D153" s="480">
        <v>7</v>
      </c>
      <c r="E153" s="480">
        <f>D153*180000/3</f>
        <v>420000</v>
      </c>
      <c r="F153" s="482" t="s">
        <v>319</v>
      </c>
      <c r="G153" s="480">
        <f>D153*110000/2</f>
        <v>385000</v>
      </c>
      <c r="H153" s="274">
        <f t="shared" si="28"/>
        <v>23100000</v>
      </c>
      <c r="I153" s="483">
        <f t="shared" si="29"/>
        <v>96250</v>
      </c>
      <c r="J153" s="300">
        <f t="shared" si="24"/>
        <v>1604.1666666666667</v>
      </c>
      <c r="K153" s="366">
        <f t="shared" si="30"/>
        <v>229.16666666666669</v>
      </c>
      <c r="N153" s="410" t="s">
        <v>1142</v>
      </c>
      <c r="O153" s="411">
        <f>M159/1</f>
        <v>18145.833333333336</v>
      </c>
    </row>
    <row r="154" spans="1:15">
      <c r="A154" s="480">
        <v>151</v>
      </c>
      <c r="B154" s="480" t="s">
        <v>952</v>
      </c>
      <c r="C154" s="481" t="s">
        <v>1330</v>
      </c>
      <c r="D154" s="480">
        <v>7</v>
      </c>
      <c r="E154" s="480">
        <f>D154*180000/3</f>
        <v>420000</v>
      </c>
      <c r="F154" s="482" t="s">
        <v>319</v>
      </c>
      <c r="G154" s="480">
        <f t="shared" ref="G154:G155" si="31">D154*110000/2</f>
        <v>385000</v>
      </c>
      <c r="H154" s="274">
        <f t="shared" si="28"/>
        <v>23100000</v>
      </c>
      <c r="I154" s="483">
        <f t="shared" si="29"/>
        <v>96250</v>
      </c>
      <c r="J154" s="300">
        <f t="shared" si="24"/>
        <v>1604.1666666666667</v>
      </c>
      <c r="K154" s="366">
        <f t="shared" si="30"/>
        <v>229.16666666666669</v>
      </c>
      <c r="N154" s="410" t="s">
        <v>1143</v>
      </c>
      <c r="O154" s="411">
        <f>M159/2</f>
        <v>9072.9166666666679</v>
      </c>
    </row>
    <row r="155" spans="1:15">
      <c r="A155" s="480">
        <v>152</v>
      </c>
      <c r="B155" s="480" t="s">
        <v>953</v>
      </c>
      <c r="C155" s="481" t="s">
        <v>1547</v>
      </c>
      <c r="D155" s="480">
        <v>7</v>
      </c>
      <c r="E155" s="480">
        <f>D155*180000/3</f>
        <v>420000</v>
      </c>
      <c r="F155" s="482" t="s">
        <v>319</v>
      </c>
      <c r="G155" s="480">
        <f t="shared" si="31"/>
        <v>385000</v>
      </c>
      <c r="H155" s="274">
        <f t="shared" si="28"/>
        <v>23100000</v>
      </c>
      <c r="I155" s="483">
        <f t="shared" si="29"/>
        <v>96250</v>
      </c>
      <c r="J155" s="300">
        <f t="shared" si="24"/>
        <v>1604.1666666666667</v>
      </c>
      <c r="K155" s="366">
        <f t="shared" si="30"/>
        <v>229.16666666666669</v>
      </c>
      <c r="M155" s="413" t="s">
        <v>1835</v>
      </c>
      <c r="N155" s="410" t="s">
        <v>1125</v>
      </c>
      <c r="O155" s="411">
        <f>M159/3</f>
        <v>6048.6111111111122</v>
      </c>
    </row>
    <row r="156" spans="1:15">
      <c r="A156" s="273">
        <v>153</v>
      </c>
      <c r="B156" s="273" t="s">
        <v>954</v>
      </c>
      <c r="C156" s="479" t="s">
        <v>1360</v>
      </c>
      <c r="D156" s="273">
        <v>3</v>
      </c>
      <c r="E156" s="273">
        <f>D156*400000/3</f>
        <v>400000</v>
      </c>
      <c r="F156" s="428" t="s">
        <v>319</v>
      </c>
      <c r="G156" s="273">
        <f>D156*270000/2</f>
        <v>405000</v>
      </c>
      <c r="H156" s="274">
        <f t="shared" si="28"/>
        <v>24300000</v>
      </c>
      <c r="I156" s="427">
        <f t="shared" si="29"/>
        <v>101250</v>
      </c>
      <c r="J156" s="300">
        <f t="shared" si="24"/>
        <v>1687.5</v>
      </c>
      <c r="K156" s="366">
        <f t="shared" si="30"/>
        <v>562.5</v>
      </c>
      <c r="M156" s="371" t="s">
        <v>1118</v>
      </c>
      <c r="N156" s="414" t="s">
        <v>1144</v>
      </c>
      <c r="O156" s="430">
        <f>M159/5</f>
        <v>3629.166666666667</v>
      </c>
    </row>
    <row r="157" spans="1:15">
      <c r="A157" s="480">
        <v>154</v>
      </c>
      <c r="B157" s="480" t="s">
        <v>955</v>
      </c>
      <c r="C157" s="481" t="s">
        <v>1522</v>
      </c>
      <c r="D157" s="480">
        <v>5</v>
      </c>
      <c r="E157" s="480">
        <f>D157*250000/3</f>
        <v>416666.66666666669</v>
      </c>
      <c r="F157" s="482" t="s">
        <v>319</v>
      </c>
      <c r="G157" s="480">
        <f>D157*170000/2</f>
        <v>425000</v>
      </c>
      <c r="H157" s="274">
        <f t="shared" si="28"/>
        <v>25500000</v>
      </c>
      <c r="I157" s="483">
        <f t="shared" si="29"/>
        <v>106250</v>
      </c>
      <c r="J157" s="300">
        <f t="shared" si="24"/>
        <v>1770.8333333333333</v>
      </c>
      <c r="K157" s="366">
        <f t="shared" si="30"/>
        <v>354.16666666666663</v>
      </c>
      <c r="M157" s="415">
        <f>M159/24</f>
        <v>756.07638888888903</v>
      </c>
      <c r="N157" s="414" t="s">
        <v>1145</v>
      </c>
      <c r="O157" s="430">
        <f>M159/7</f>
        <v>2592.261904761905</v>
      </c>
    </row>
    <row r="158" spans="1:15">
      <c r="A158" s="480">
        <v>155</v>
      </c>
      <c r="B158" s="480" t="s">
        <v>956</v>
      </c>
      <c r="C158" s="481" t="s">
        <v>1523</v>
      </c>
      <c r="D158" s="480">
        <v>5</v>
      </c>
      <c r="E158" s="480">
        <f>D158*250000/3</f>
        <v>416666.66666666669</v>
      </c>
      <c r="F158" s="482" t="s">
        <v>319</v>
      </c>
      <c r="G158" s="480">
        <f>D158*170000/2</f>
        <v>425000</v>
      </c>
      <c r="H158" s="274">
        <f t="shared" si="28"/>
        <v>25500000</v>
      </c>
      <c r="I158" s="483">
        <f t="shared" si="29"/>
        <v>106250</v>
      </c>
      <c r="J158" s="300">
        <f t="shared" si="24"/>
        <v>1770.8333333333333</v>
      </c>
      <c r="K158" s="366">
        <f t="shared" si="30"/>
        <v>354.16666666666663</v>
      </c>
      <c r="M158" s="371" t="s">
        <v>1117</v>
      </c>
      <c r="N158" s="414" t="s">
        <v>1146</v>
      </c>
      <c r="O158" s="430">
        <f>M159/9</f>
        <v>2016.2037037037039</v>
      </c>
    </row>
    <row r="159" spans="1:15">
      <c r="A159" s="273">
        <v>156</v>
      </c>
      <c r="B159" s="273" t="s">
        <v>54</v>
      </c>
      <c r="C159" s="479" t="s">
        <v>1355</v>
      </c>
      <c r="D159" s="273">
        <v>3</v>
      </c>
      <c r="E159" s="273">
        <f>D159*420000/3</f>
        <v>420000</v>
      </c>
      <c r="F159" s="428" t="s">
        <v>319</v>
      </c>
      <c r="G159" s="273">
        <f>D159*270000/2</f>
        <v>405000</v>
      </c>
      <c r="H159" s="274">
        <f t="shared" si="28"/>
        <v>24300000</v>
      </c>
      <c r="I159" s="427">
        <f t="shared" si="29"/>
        <v>101250</v>
      </c>
      <c r="J159" s="300">
        <f t="shared" si="24"/>
        <v>1687.5</v>
      </c>
      <c r="K159" s="366">
        <f t="shared" si="30"/>
        <v>562.5</v>
      </c>
      <c r="M159" s="389">
        <f>SUM(J138:J151)</f>
        <v>18145.833333333336</v>
      </c>
      <c r="N159" s="416" t="s">
        <v>1139</v>
      </c>
      <c r="O159" s="417">
        <f>M159/12</f>
        <v>1512.1527777777781</v>
      </c>
    </row>
    <row r="160" spans="1:15">
      <c r="A160" s="480">
        <v>157</v>
      </c>
      <c r="B160" s="480" t="s">
        <v>957</v>
      </c>
      <c r="C160" s="481" t="s">
        <v>1329</v>
      </c>
      <c r="D160" s="480">
        <v>10</v>
      </c>
      <c r="E160" s="480">
        <f>D160*130000/3</f>
        <v>433333.33333333331</v>
      </c>
      <c r="F160" s="482" t="s">
        <v>319</v>
      </c>
      <c r="G160" s="480">
        <f>D160*85000/2</f>
        <v>425000</v>
      </c>
      <c r="H160" s="274">
        <f t="shared" si="28"/>
        <v>25500000</v>
      </c>
      <c r="I160" s="483">
        <f t="shared" si="29"/>
        <v>106250</v>
      </c>
      <c r="J160" s="300">
        <f t="shared" si="24"/>
        <v>1770.8333333333333</v>
      </c>
      <c r="K160" s="366">
        <f t="shared" si="30"/>
        <v>177.08333333333331</v>
      </c>
      <c r="M160" s="371" t="s">
        <v>1119</v>
      </c>
      <c r="N160" s="416" t="s">
        <v>1138</v>
      </c>
      <c r="O160" s="417">
        <f>M159/16</f>
        <v>1134.1145833333335</v>
      </c>
    </row>
    <row r="161" spans="1:15">
      <c r="A161" s="480">
        <v>158</v>
      </c>
      <c r="B161" s="480" t="s">
        <v>958</v>
      </c>
      <c r="C161" s="481" t="s">
        <v>1346</v>
      </c>
      <c r="D161" s="480">
        <v>10</v>
      </c>
      <c r="E161" s="480">
        <f>D161*130000/3</f>
        <v>433333.33333333331</v>
      </c>
      <c r="F161" s="482" t="s">
        <v>319</v>
      </c>
      <c r="G161" s="480">
        <f t="shared" ref="G161:G164" si="32">D161*85000/2</f>
        <v>425000</v>
      </c>
      <c r="H161" s="274">
        <f t="shared" si="28"/>
        <v>25500000</v>
      </c>
      <c r="I161" s="483">
        <f t="shared" si="29"/>
        <v>106250</v>
      </c>
      <c r="J161" s="300">
        <f t="shared" si="24"/>
        <v>1770.8333333333333</v>
      </c>
      <c r="K161" s="366">
        <f t="shared" si="30"/>
        <v>177.08333333333331</v>
      </c>
      <c r="M161" s="389">
        <f>SUM(I138:I151)</f>
        <v>1088750</v>
      </c>
      <c r="N161" s="416" t="s">
        <v>1137</v>
      </c>
      <c r="O161" s="417">
        <f>M159/24</f>
        <v>756.07638888888903</v>
      </c>
    </row>
    <row r="162" spans="1:15">
      <c r="A162" s="480">
        <v>159</v>
      </c>
      <c r="B162" s="480" t="s">
        <v>959</v>
      </c>
      <c r="C162" s="481" t="s">
        <v>1347</v>
      </c>
      <c r="D162" s="480">
        <v>10</v>
      </c>
      <c r="E162" s="480">
        <f>D162*130000/3</f>
        <v>433333.33333333331</v>
      </c>
      <c r="F162" s="482" t="s">
        <v>319</v>
      </c>
      <c r="G162" s="480">
        <f t="shared" si="32"/>
        <v>425000</v>
      </c>
      <c r="H162" s="274">
        <f t="shared" si="28"/>
        <v>25500000</v>
      </c>
      <c r="I162" s="483">
        <f t="shared" si="29"/>
        <v>106250</v>
      </c>
      <c r="J162" s="300">
        <f t="shared" si="24"/>
        <v>1770.8333333333333</v>
      </c>
      <c r="K162" s="366">
        <f t="shared" si="30"/>
        <v>177.08333333333331</v>
      </c>
      <c r="N162" s="418" t="s">
        <v>1134</v>
      </c>
      <c r="O162" s="419">
        <f>M157/3</f>
        <v>252.02546296296302</v>
      </c>
    </row>
    <row r="163" spans="1:15">
      <c r="A163" s="480">
        <v>160</v>
      </c>
      <c r="B163" s="480" t="s">
        <v>960</v>
      </c>
      <c r="C163" s="481" t="s">
        <v>1348</v>
      </c>
      <c r="D163" s="480">
        <v>10</v>
      </c>
      <c r="E163" s="480">
        <f>D163*130000/3</f>
        <v>433333.33333333331</v>
      </c>
      <c r="F163" s="482" t="s">
        <v>319</v>
      </c>
      <c r="G163" s="480">
        <f t="shared" si="32"/>
        <v>425000</v>
      </c>
      <c r="H163" s="274">
        <f t="shared" si="28"/>
        <v>25500000</v>
      </c>
      <c r="I163" s="483">
        <f t="shared" si="29"/>
        <v>106250</v>
      </c>
      <c r="J163" s="300">
        <f t="shared" si="24"/>
        <v>1770.8333333333333</v>
      </c>
      <c r="K163" s="366">
        <f t="shared" si="30"/>
        <v>177.08333333333331</v>
      </c>
      <c r="M163" s="413" t="s">
        <v>1116</v>
      </c>
      <c r="N163" s="418" t="s">
        <v>1135</v>
      </c>
      <c r="O163" s="420">
        <f>M157/5</f>
        <v>151.2152777777778</v>
      </c>
    </row>
    <row r="164" spans="1:15">
      <c r="A164" s="480">
        <v>161</v>
      </c>
      <c r="B164" s="480" t="s">
        <v>961</v>
      </c>
      <c r="C164" s="481" t="s">
        <v>1349</v>
      </c>
      <c r="D164" s="480">
        <v>10</v>
      </c>
      <c r="E164" s="480">
        <f>D164*130000/3</f>
        <v>433333.33333333331</v>
      </c>
      <c r="F164" s="482" t="s">
        <v>319</v>
      </c>
      <c r="G164" s="480">
        <f t="shared" si="32"/>
        <v>425000</v>
      </c>
      <c r="H164" s="274">
        <f t="shared" si="28"/>
        <v>25500000</v>
      </c>
      <c r="I164" s="483">
        <f t="shared" si="29"/>
        <v>106250</v>
      </c>
      <c r="J164" s="300">
        <f t="shared" si="24"/>
        <v>1770.8333333333333</v>
      </c>
      <c r="K164" s="366">
        <f t="shared" si="30"/>
        <v>177.08333333333331</v>
      </c>
      <c r="M164" s="389">
        <f>SUM(E138:E151)</f>
        <v>3876666.666666667</v>
      </c>
      <c r="N164" s="418" t="s">
        <v>1136</v>
      </c>
      <c r="O164" s="420">
        <f>M157/7</f>
        <v>108.01091269841272</v>
      </c>
    </row>
    <row r="165" spans="1:15">
      <c r="A165" s="273">
        <v>162</v>
      </c>
      <c r="B165" s="273" t="s">
        <v>55</v>
      </c>
      <c r="C165" s="479" t="s">
        <v>1362</v>
      </c>
      <c r="D165" s="273">
        <v>5</v>
      </c>
      <c r="E165" s="273">
        <f>D165*270000/3</f>
        <v>450000</v>
      </c>
      <c r="F165" s="428" t="s">
        <v>319</v>
      </c>
      <c r="G165" s="273">
        <f>D165*160000/2</f>
        <v>400000</v>
      </c>
      <c r="H165" s="274">
        <f t="shared" si="28"/>
        <v>24000000</v>
      </c>
      <c r="I165" s="427">
        <f t="shared" si="29"/>
        <v>100000</v>
      </c>
      <c r="J165" s="300">
        <f t="shared" si="24"/>
        <v>1666.6666666666667</v>
      </c>
      <c r="K165" s="366">
        <f t="shared" si="30"/>
        <v>333.33333333333337</v>
      </c>
    </row>
    <row r="166" spans="1:15">
      <c r="A166" s="480">
        <v>163</v>
      </c>
      <c r="B166" s="480" t="s">
        <v>962</v>
      </c>
      <c r="C166" s="481" t="s">
        <v>1436</v>
      </c>
      <c r="D166" s="480">
        <v>10</v>
      </c>
      <c r="E166" s="480">
        <f>D166*140000/3</f>
        <v>466666.66666666669</v>
      </c>
      <c r="F166" s="482" t="s">
        <v>319</v>
      </c>
      <c r="G166" s="480">
        <f>D166*100000/2</f>
        <v>500000</v>
      </c>
      <c r="H166" s="274">
        <f t="shared" si="28"/>
        <v>30000000</v>
      </c>
      <c r="I166" s="483">
        <f t="shared" si="29"/>
        <v>125000</v>
      </c>
      <c r="J166" s="300">
        <f t="shared" si="24"/>
        <v>2083.3333333333335</v>
      </c>
      <c r="K166" s="366">
        <f t="shared" si="30"/>
        <v>208.33333333333334</v>
      </c>
      <c r="N166" s="274" t="s">
        <v>1127</v>
      </c>
      <c r="O166" s="405" t="s">
        <v>1758</v>
      </c>
    </row>
    <row r="167" spans="1:15">
      <c r="A167" s="480">
        <v>164</v>
      </c>
      <c r="B167" s="480" t="s">
        <v>963</v>
      </c>
      <c r="C167" s="481" t="s">
        <v>1356</v>
      </c>
      <c r="D167" s="480">
        <v>10</v>
      </c>
      <c r="E167" s="480">
        <f>D167*140000/3</f>
        <v>466666.66666666669</v>
      </c>
      <c r="F167" s="482" t="s">
        <v>319</v>
      </c>
      <c r="G167" s="480">
        <f t="shared" ref="G167:G170" si="33">D167*100000/2</f>
        <v>500000</v>
      </c>
      <c r="H167" s="274">
        <f t="shared" si="28"/>
        <v>30000000</v>
      </c>
      <c r="I167" s="483">
        <f t="shared" si="29"/>
        <v>125000</v>
      </c>
      <c r="J167" s="300">
        <f t="shared" si="24"/>
        <v>2083.3333333333335</v>
      </c>
      <c r="K167" s="366">
        <f t="shared" si="30"/>
        <v>208.33333333333334</v>
      </c>
      <c r="M167" s="413" t="s">
        <v>1835</v>
      </c>
      <c r="N167" s="398" t="s">
        <v>1121</v>
      </c>
      <c r="O167" s="399">
        <f>M173</f>
        <v>2566250</v>
      </c>
    </row>
    <row r="168" spans="1:15">
      <c r="A168" s="480">
        <v>165</v>
      </c>
      <c r="B168" s="480" t="s">
        <v>964</v>
      </c>
      <c r="C168" s="481" t="s">
        <v>1358</v>
      </c>
      <c r="D168" s="480">
        <v>10</v>
      </c>
      <c r="E168" s="480">
        <f>D168*140000/3</f>
        <v>466666.66666666669</v>
      </c>
      <c r="F168" s="482" t="s">
        <v>319</v>
      </c>
      <c r="G168" s="480">
        <f t="shared" si="33"/>
        <v>500000</v>
      </c>
      <c r="H168" s="274">
        <f t="shared" si="28"/>
        <v>30000000</v>
      </c>
      <c r="I168" s="483">
        <f t="shared" si="29"/>
        <v>125000</v>
      </c>
      <c r="J168" s="300">
        <f t="shared" si="24"/>
        <v>2083.3333333333335</v>
      </c>
      <c r="K168" s="366">
        <f t="shared" si="30"/>
        <v>208.33333333333334</v>
      </c>
      <c r="M168" s="371" t="s">
        <v>1118</v>
      </c>
      <c r="N168" s="398" t="s">
        <v>1140</v>
      </c>
      <c r="O168" s="399">
        <f>M173/3</f>
        <v>855416.66666666663</v>
      </c>
    </row>
    <row r="169" spans="1:15">
      <c r="A169" s="480">
        <v>166</v>
      </c>
      <c r="B169" s="480" t="s">
        <v>965</v>
      </c>
      <c r="C169" s="481" t="s">
        <v>1360</v>
      </c>
      <c r="D169" s="480">
        <v>10</v>
      </c>
      <c r="E169" s="480">
        <f>D169*140000/3</f>
        <v>466666.66666666669</v>
      </c>
      <c r="F169" s="482" t="s">
        <v>319</v>
      </c>
      <c r="G169" s="480">
        <f t="shared" si="33"/>
        <v>500000</v>
      </c>
      <c r="H169" s="274">
        <f t="shared" si="28"/>
        <v>30000000</v>
      </c>
      <c r="I169" s="483">
        <f t="shared" si="29"/>
        <v>125000</v>
      </c>
      <c r="J169" s="300">
        <f t="shared" si="24"/>
        <v>2083.3333333333335</v>
      </c>
      <c r="K169" s="366">
        <f t="shared" si="30"/>
        <v>208.33333333333334</v>
      </c>
      <c r="M169" s="415">
        <f>M171/24</f>
        <v>1782.1180555555554</v>
      </c>
      <c r="N169" s="398" t="s">
        <v>1122</v>
      </c>
      <c r="O169" s="399">
        <f>M173/5</f>
        <v>513250</v>
      </c>
    </row>
    <row r="170" spans="1:15">
      <c r="A170" s="480">
        <v>167</v>
      </c>
      <c r="B170" s="480" t="s">
        <v>966</v>
      </c>
      <c r="C170" s="481" t="s">
        <v>1362</v>
      </c>
      <c r="D170" s="480">
        <v>10</v>
      </c>
      <c r="E170" s="480">
        <f>D170*140000/3</f>
        <v>466666.66666666669</v>
      </c>
      <c r="F170" s="482" t="s">
        <v>319</v>
      </c>
      <c r="G170" s="480">
        <f t="shared" si="33"/>
        <v>500000</v>
      </c>
      <c r="H170" s="274">
        <f t="shared" si="28"/>
        <v>30000000</v>
      </c>
      <c r="I170" s="483">
        <f t="shared" si="29"/>
        <v>125000</v>
      </c>
      <c r="J170" s="300">
        <f t="shared" si="24"/>
        <v>2083.3333333333335</v>
      </c>
      <c r="K170" s="366">
        <f t="shared" si="30"/>
        <v>208.33333333333334</v>
      </c>
      <c r="M170" s="371" t="s">
        <v>1117</v>
      </c>
      <c r="N170" s="406" t="s">
        <v>1141</v>
      </c>
      <c r="O170" s="407">
        <f>M173/10</f>
        <v>256625</v>
      </c>
    </row>
    <row r="171" spans="1:15">
      <c r="A171" s="273">
        <v>168</v>
      </c>
      <c r="B171" s="273" t="s">
        <v>967</v>
      </c>
      <c r="C171" s="479" t="s">
        <v>2214</v>
      </c>
      <c r="D171" s="273">
        <v>3</v>
      </c>
      <c r="E171" s="273">
        <f>D171*450000/3</f>
        <v>450000</v>
      </c>
      <c r="F171" s="428" t="s">
        <v>319</v>
      </c>
      <c r="G171" s="273">
        <f>D171*350000/2</f>
        <v>525000</v>
      </c>
      <c r="H171" s="274">
        <f t="shared" si="28"/>
        <v>31500000</v>
      </c>
      <c r="I171" s="427">
        <f t="shared" si="29"/>
        <v>131250</v>
      </c>
      <c r="J171" s="300">
        <f t="shared" si="24"/>
        <v>2187.5</v>
      </c>
      <c r="K171" s="366">
        <f t="shared" si="30"/>
        <v>729.16666666666663</v>
      </c>
      <c r="M171" s="389">
        <f>SUM(J152:J174)</f>
        <v>42770.833333333328</v>
      </c>
      <c r="N171" s="406" t="s">
        <v>1123</v>
      </c>
      <c r="O171" s="407">
        <f>M173/15</f>
        <v>171083.33333333334</v>
      </c>
    </row>
    <row r="172" spans="1:15">
      <c r="A172" s="480">
        <v>169</v>
      </c>
      <c r="B172" s="480" t="s">
        <v>968</v>
      </c>
      <c r="C172" s="481" t="s">
        <v>2211</v>
      </c>
      <c r="D172" s="480">
        <v>10</v>
      </c>
      <c r="E172" s="480">
        <f>D172*150000/3</f>
        <v>500000</v>
      </c>
      <c r="F172" s="482" t="s">
        <v>319</v>
      </c>
      <c r="G172" s="480">
        <f>D172*105000/2</f>
        <v>525000</v>
      </c>
      <c r="H172" s="274">
        <f t="shared" si="28"/>
        <v>31500000</v>
      </c>
      <c r="I172" s="483">
        <f t="shared" si="29"/>
        <v>131250</v>
      </c>
      <c r="J172" s="300">
        <f t="shared" si="24"/>
        <v>2187.5</v>
      </c>
      <c r="K172" s="366">
        <f t="shared" si="30"/>
        <v>218.75</v>
      </c>
      <c r="M172" s="371" t="s">
        <v>1119</v>
      </c>
      <c r="N172" s="406" t="s">
        <v>1124</v>
      </c>
      <c r="O172" s="407">
        <f>M173/30</f>
        <v>85541.666666666672</v>
      </c>
    </row>
    <row r="173" spans="1:15">
      <c r="A173" s="480">
        <v>170</v>
      </c>
      <c r="B173" s="480" t="s">
        <v>969</v>
      </c>
      <c r="C173" s="481" t="s">
        <v>2212</v>
      </c>
      <c r="D173" s="480">
        <v>10</v>
      </c>
      <c r="E173" s="480">
        <f>D173*150000/3</f>
        <v>500000</v>
      </c>
      <c r="F173" s="482" t="s">
        <v>319</v>
      </c>
      <c r="G173" s="480">
        <f t="shared" ref="G173:G174" si="34">D173*105000/2</f>
        <v>525000</v>
      </c>
      <c r="H173" s="274">
        <f t="shared" si="28"/>
        <v>31500000</v>
      </c>
      <c r="I173" s="483">
        <f t="shared" si="29"/>
        <v>131250</v>
      </c>
      <c r="J173" s="300">
        <f t="shared" si="24"/>
        <v>2187.5</v>
      </c>
      <c r="K173" s="366">
        <f t="shared" si="30"/>
        <v>218.75</v>
      </c>
      <c r="M173" s="389">
        <f>SUM(I152:I174)</f>
        <v>2566250</v>
      </c>
      <c r="N173" s="410" t="s">
        <v>1142</v>
      </c>
      <c r="O173" s="411">
        <f>M171/1</f>
        <v>42770.833333333328</v>
      </c>
    </row>
    <row r="174" spans="1:15">
      <c r="A174" s="480">
        <v>171</v>
      </c>
      <c r="B174" s="480" t="s">
        <v>970</v>
      </c>
      <c r="C174" s="481" t="s">
        <v>2213</v>
      </c>
      <c r="D174" s="480">
        <v>10</v>
      </c>
      <c r="E174" s="480">
        <f>D174*150000/3</f>
        <v>500000</v>
      </c>
      <c r="F174" s="482" t="s">
        <v>319</v>
      </c>
      <c r="G174" s="480">
        <f t="shared" si="34"/>
        <v>525000</v>
      </c>
      <c r="H174" s="274">
        <f t="shared" si="28"/>
        <v>31500000</v>
      </c>
      <c r="I174" s="483">
        <f t="shared" si="29"/>
        <v>131250</v>
      </c>
      <c r="J174" s="300">
        <f t="shared" si="24"/>
        <v>2187.5</v>
      </c>
      <c r="K174" s="366">
        <f t="shared" si="30"/>
        <v>218.75</v>
      </c>
      <c r="N174" s="410" t="s">
        <v>1143</v>
      </c>
      <c r="O174" s="411">
        <f>M171/2</f>
        <v>21385.416666666664</v>
      </c>
    </row>
    <row r="175" spans="1:15">
      <c r="D175" s="276">
        <f>SUM(D118:D174)</f>
        <v>428</v>
      </c>
      <c r="E175" s="276">
        <f>SUM(E118:E174)</f>
        <v>17473333.333333332</v>
      </c>
      <c r="G175" s="324">
        <f>SUM(G118:G174)</f>
        <v>19275000</v>
      </c>
      <c r="M175" s="413" t="s">
        <v>1116</v>
      </c>
      <c r="N175" s="410" t="s">
        <v>1125</v>
      </c>
      <c r="O175" s="411">
        <f>M171/3</f>
        <v>14256.944444444443</v>
      </c>
    </row>
    <row r="176" spans="1:15">
      <c r="M176" s="371">
        <f>SUM(E152:E174)</f>
        <v>10180000</v>
      </c>
      <c r="N176" s="414" t="s">
        <v>1144</v>
      </c>
      <c r="O176" s="430">
        <f>M171/5</f>
        <v>8554.1666666666661</v>
      </c>
    </row>
    <row r="177" spans="1:17">
      <c r="A177" s="390" t="s">
        <v>136</v>
      </c>
      <c r="B177" s="390" t="s">
        <v>831</v>
      </c>
      <c r="C177" s="391" t="s">
        <v>1109</v>
      </c>
      <c r="D177" s="390" t="s">
        <v>832</v>
      </c>
      <c r="E177" s="390" t="s">
        <v>2605</v>
      </c>
      <c r="F177" s="390" t="s">
        <v>1097</v>
      </c>
      <c r="G177" s="390" t="s">
        <v>1131</v>
      </c>
      <c r="H177" s="390" t="s">
        <v>1130</v>
      </c>
      <c r="I177" s="390" t="s">
        <v>2606</v>
      </c>
      <c r="J177" s="390" t="s">
        <v>2607</v>
      </c>
      <c r="K177" s="390" t="s">
        <v>1147</v>
      </c>
      <c r="N177" s="414" t="s">
        <v>1145</v>
      </c>
      <c r="O177" s="430">
        <f>M171/7</f>
        <v>6110.1190476190468</v>
      </c>
    </row>
    <row r="178" spans="1:17">
      <c r="A178" s="325">
        <v>172</v>
      </c>
      <c r="B178" s="325" t="s">
        <v>971</v>
      </c>
      <c r="C178" s="464" t="s">
        <v>140</v>
      </c>
      <c r="D178" s="325">
        <v>10</v>
      </c>
      <c r="E178" s="325">
        <v>500000</v>
      </c>
      <c r="F178" s="434" t="s">
        <v>319</v>
      </c>
      <c r="G178" s="325">
        <v>250000</v>
      </c>
      <c r="H178" s="325">
        <f>G178*60</f>
        <v>15000000</v>
      </c>
      <c r="I178" s="325">
        <f>G178/4</f>
        <v>62500</v>
      </c>
      <c r="J178" s="433">
        <f>I178/60</f>
        <v>1041.6666666666667</v>
      </c>
      <c r="K178" s="325"/>
      <c r="M178" s="371" t="s">
        <v>2223</v>
      </c>
      <c r="N178" s="414" t="s">
        <v>1146</v>
      </c>
      <c r="O178" s="430">
        <f>M171/9</f>
        <v>4752.3148148148139</v>
      </c>
    </row>
    <row r="179" spans="1:17">
      <c r="A179" s="335">
        <v>173</v>
      </c>
      <c r="B179" s="335" t="s">
        <v>972</v>
      </c>
      <c r="C179" s="463" t="s">
        <v>140</v>
      </c>
      <c r="D179" s="335">
        <v>5</v>
      </c>
      <c r="E179" s="335">
        <v>520000</v>
      </c>
      <c r="F179" s="432" t="s">
        <v>319</v>
      </c>
      <c r="G179" s="335">
        <v>260000</v>
      </c>
      <c r="H179" s="335">
        <f t="shared" ref="H179:H235" si="35">G179*60</f>
        <v>15600000</v>
      </c>
      <c r="I179" s="335">
        <f t="shared" ref="I179:I234" si="36">G179/4</f>
        <v>65000</v>
      </c>
      <c r="J179" s="431">
        <f t="shared" ref="J179:J235" si="37">I179/60</f>
        <v>1083.3333333333333</v>
      </c>
      <c r="K179" s="335"/>
      <c r="M179" s="439" t="s">
        <v>1759</v>
      </c>
      <c r="N179" s="416" t="s">
        <v>1139</v>
      </c>
      <c r="O179" s="417">
        <f>M171/12</f>
        <v>3564.2361111111109</v>
      </c>
    </row>
    <row r="180" spans="1:17">
      <c r="A180" s="335">
        <v>174</v>
      </c>
      <c r="B180" s="335" t="s">
        <v>973</v>
      </c>
      <c r="C180" s="463" t="s">
        <v>140</v>
      </c>
      <c r="D180" s="335">
        <v>5</v>
      </c>
      <c r="E180" s="335">
        <v>520000</v>
      </c>
      <c r="F180" s="432" t="s">
        <v>319</v>
      </c>
      <c r="G180" s="335">
        <v>260000</v>
      </c>
      <c r="H180" s="335">
        <f t="shared" si="35"/>
        <v>15600000</v>
      </c>
      <c r="I180" s="335">
        <f t="shared" si="36"/>
        <v>65000</v>
      </c>
      <c r="J180" s="431">
        <f t="shared" si="37"/>
        <v>1083.3333333333333</v>
      </c>
      <c r="K180" s="432"/>
      <c r="M180" s="389">
        <f>SUM(M139,M159,M171)</f>
        <v>80312.5</v>
      </c>
      <c r="N180" s="416" t="s">
        <v>1138</v>
      </c>
      <c r="O180" s="417">
        <f>M171/16</f>
        <v>2673.177083333333</v>
      </c>
      <c r="Q180" s="274" t="s">
        <v>1838</v>
      </c>
    </row>
    <row r="181" spans="1:17">
      <c r="A181" s="335">
        <v>175</v>
      </c>
      <c r="B181" s="335" t="s">
        <v>974</v>
      </c>
      <c r="C181" s="463" t="s">
        <v>140</v>
      </c>
      <c r="D181" s="335">
        <v>5</v>
      </c>
      <c r="E181" s="335">
        <v>520000</v>
      </c>
      <c r="F181" s="432" t="s">
        <v>319</v>
      </c>
      <c r="G181" s="335">
        <v>260000</v>
      </c>
      <c r="H181" s="335">
        <f t="shared" si="35"/>
        <v>15600000</v>
      </c>
      <c r="I181" s="335">
        <f t="shared" si="36"/>
        <v>65000</v>
      </c>
      <c r="J181" s="431">
        <f t="shared" si="37"/>
        <v>1083.3333333333333</v>
      </c>
      <c r="K181" s="432"/>
      <c r="M181" s="439" t="s">
        <v>1761</v>
      </c>
      <c r="N181" s="416" t="s">
        <v>1137</v>
      </c>
      <c r="O181" s="417">
        <f>M171/24</f>
        <v>1782.1180555555554</v>
      </c>
      <c r="Q181" s="274" t="s">
        <v>1836</v>
      </c>
    </row>
    <row r="182" spans="1:17">
      <c r="A182" s="335">
        <v>176</v>
      </c>
      <c r="B182" s="335" t="s">
        <v>975</v>
      </c>
      <c r="C182" s="463" t="s">
        <v>140</v>
      </c>
      <c r="D182" s="335">
        <v>5</v>
      </c>
      <c r="E182" s="335">
        <v>540000</v>
      </c>
      <c r="F182" s="432" t="s">
        <v>319</v>
      </c>
      <c r="G182" s="335">
        <v>270000</v>
      </c>
      <c r="H182" s="335">
        <f t="shared" si="35"/>
        <v>16200000</v>
      </c>
      <c r="I182" s="431">
        <f t="shared" si="36"/>
        <v>67500</v>
      </c>
      <c r="J182" s="431">
        <f t="shared" si="37"/>
        <v>1125</v>
      </c>
      <c r="K182" s="490"/>
      <c r="M182" s="389">
        <f>SUM(M137,M157,M169)</f>
        <v>3346.3541666666665</v>
      </c>
      <c r="N182" s="418" t="s">
        <v>1134</v>
      </c>
      <c r="O182" s="419">
        <f>M169/3</f>
        <v>594.03935185185185</v>
      </c>
    </row>
    <row r="183" spans="1:17">
      <c r="A183" s="335">
        <v>177</v>
      </c>
      <c r="B183" s="335" t="s">
        <v>976</v>
      </c>
      <c r="C183" s="463" t="s">
        <v>140</v>
      </c>
      <c r="D183" s="335">
        <v>5</v>
      </c>
      <c r="E183" s="335">
        <v>540000</v>
      </c>
      <c r="F183" s="432" t="s">
        <v>319</v>
      </c>
      <c r="G183" s="335">
        <v>270000</v>
      </c>
      <c r="H183" s="335">
        <f t="shared" si="35"/>
        <v>16200000</v>
      </c>
      <c r="I183" s="431">
        <f t="shared" si="36"/>
        <v>67500</v>
      </c>
      <c r="J183" s="431">
        <f t="shared" si="37"/>
        <v>1125</v>
      </c>
      <c r="K183" s="432"/>
      <c r="M183" s="441" t="s">
        <v>1760</v>
      </c>
      <c r="N183" s="418" t="s">
        <v>1135</v>
      </c>
      <c r="O183" s="420">
        <f>M169/5</f>
        <v>356.42361111111109</v>
      </c>
      <c r="Q183" s="274" t="s">
        <v>1837</v>
      </c>
    </row>
    <row r="184" spans="1:17">
      <c r="A184" s="335">
        <v>178</v>
      </c>
      <c r="B184" s="335" t="s">
        <v>977</v>
      </c>
      <c r="C184" s="463" t="s">
        <v>140</v>
      </c>
      <c r="D184" s="335">
        <v>5</v>
      </c>
      <c r="E184" s="335">
        <v>540000</v>
      </c>
      <c r="F184" s="432" t="s">
        <v>319</v>
      </c>
      <c r="G184" s="335">
        <v>270000</v>
      </c>
      <c r="H184" s="335">
        <f t="shared" si="35"/>
        <v>16200000</v>
      </c>
      <c r="I184" s="431">
        <f t="shared" si="36"/>
        <v>67500</v>
      </c>
      <c r="J184" s="431">
        <f t="shared" si="37"/>
        <v>1125</v>
      </c>
      <c r="K184" s="490"/>
      <c r="M184" s="389">
        <f>SUM(M144,M164,M176)</f>
        <v>17473333.333333336</v>
      </c>
      <c r="N184" s="418" t="s">
        <v>1136</v>
      </c>
      <c r="O184" s="420">
        <f>M169/7</f>
        <v>254.58829365079364</v>
      </c>
    </row>
    <row r="185" spans="1:17">
      <c r="A185" s="325">
        <v>179</v>
      </c>
      <c r="B185" s="325" t="s">
        <v>978</v>
      </c>
      <c r="C185" s="464" t="s">
        <v>140</v>
      </c>
      <c r="D185" s="325">
        <v>10</v>
      </c>
      <c r="E185" s="325">
        <v>560000</v>
      </c>
      <c r="F185" s="434" t="s">
        <v>319</v>
      </c>
      <c r="G185" s="325">
        <v>280000</v>
      </c>
      <c r="H185" s="325">
        <f t="shared" si="35"/>
        <v>16800000</v>
      </c>
      <c r="I185" s="433">
        <f t="shared" si="36"/>
        <v>70000</v>
      </c>
      <c r="J185" s="433">
        <f t="shared" si="37"/>
        <v>1166.6666666666667</v>
      </c>
      <c r="K185" s="325"/>
    </row>
    <row r="186" spans="1:17">
      <c r="A186" s="335">
        <v>180</v>
      </c>
      <c r="B186" s="335" t="s">
        <v>979</v>
      </c>
      <c r="C186" s="463" t="s">
        <v>140</v>
      </c>
      <c r="D186" s="335">
        <v>5</v>
      </c>
      <c r="E186" s="335">
        <v>580000</v>
      </c>
      <c r="F186" s="432" t="s">
        <v>319</v>
      </c>
      <c r="G186" s="335">
        <v>290000</v>
      </c>
      <c r="H186" s="335">
        <f t="shared" si="35"/>
        <v>17400000</v>
      </c>
      <c r="I186" s="431">
        <f t="shared" si="36"/>
        <v>72500</v>
      </c>
      <c r="J186" s="431">
        <f t="shared" si="37"/>
        <v>1208.3333333333333</v>
      </c>
      <c r="K186" s="490"/>
    </row>
    <row r="187" spans="1:17">
      <c r="A187" s="335">
        <v>181</v>
      </c>
      <c r="B187" s="335" t="s">
        <v>980</v>
      </c>
      <c r="C187" s="463" t="s">
        <v>140</v>
      </c>
      <c r="D187" s="335">
        <v>5</v>
      </c>
      <c r="E187" s="335">
        <v>580000</v>
      </c>
      <c r="F187" s="432" t="s">
        <v>319</v>
      </c>
      <c r="G187" s="335">
        <v>290000</v>
      </c>
      <c r="H187" s="335">
        <f t="shared" si="35"/>
        <v>17400000</v>
      </c>
      <c r="I187" s="335">
        <f t="shared" si="36"/>
        <v>72500</v>
      </c>
      <c r="J187" s="431">
        <f t="shared" si="37"/>
        <v>1208.3333333333333</v>
      </c>
      <c r="K187" s="335"/>
    </row>
    <row r="188" spans="1:17">
      <c r="A188" s="335">
        <v>182</v>
      </c>
      <c r="B188" s="335" t="s">
        <v>981</v>
      </c>
      <c r="C188" s="463" t="s">
        <v>140</v>
      </c>
      <c r="D188" s="335">
        <v>5</v>
      </c>
      <c r="E188" s="335">
        <v>580000</v>
      </c>
      <c r="F188" s="432" t="s">
        <v>319</v>
      </c>
      <c r="G188" s="335">
        <v>290000</v>
      </c>
      <c r="H188" s="335">
        <f t="shared" si="35"/>
        <v>17400000</v>
      </c>
      <c r="I188" s="335">
        <f t="shared" si="36"/>
        <v>72500</v>
      </c>
      <c r="J188" s="431">
        <f t="shared" si="37"/>
        <v>1208.3333333333333</v>
      </c>
      <c r="K188" s="335"/>
      <c r="M188" s="484"/>
    </row>
    <row r="189" spans="1:17">
      <c r="A189" s="335">
        <v>183</v>
      </c>
      <c r="B189" s="335" t="s">
        <v>982</v>
      </c>
      <c r="C189" s="463" t="s">
        <v>140</v>
      </c>
      <c r="D189" s="335">
        <v>5</v>
      </c>
      <c r="E189" s="335">
        <v>600000</v>
      </c>
      <c r="F189" s="432" t="s">
        <v>319</v>
      </c>
      <c r="G189" s="335">
        <v>300000</v>
      </c>
      <c r="H189" s="335">
        <f t="shared" si="35"/>
        <v>18000000</v>
      </c>
      <c r="I189" s="335">
        <f t="shared" si="36"/>
        <v>75000</v>
      </c>
      <c r="J189" s="431">
        <f t="shared" si="37"/>
        <v>1250</v>
      </c>
      <c r="K189" s="335"/>
      <c r="Q189" s="274" t="s">
        <v>1845</v>
      </c>
    </row>
    <row r="190" spans="1:17">
      <c r="A190" s="335">
        <v>184</v>
      </c>
      <c r="B190" s="335" t="s">
        <v>983</v>
      </c>
      <c r="C190" s="463" t="s">
        <v>140</v>
      </c>
      <c r="D190" s="335">
        <v>5</v>
      </c>
      <c r="E190" s="335">
        <v>600000</v>
      </c>
      <c r="F190" s="432" t="s">
        <v>319</v>
      </c>
      <c r="G190" s="335">
        <v>300000</v>
      </c>
      <c r="H190" s="335">
        <f t="shared" si="35"/>
        <v>18000000</v>
      </c>
      <c r="I190" s="335">
        <f t="shared" si="36"/>
        <v>75000</v>
      </c>
      <c r="J190" s="431">
        <f t="shared" si="37"/>
        <v>1250</v>
      </c>
      <c r="K190" s="491"/>
      <c r="Q190" s="274" t="s">
        <v>1846</v>
      </c>
    </row>
    <row r="191" spans="1:17">
      <c r="A191" s="335">
        <v>185</v>
      </c>
      <c r="B191" s="335" t="s">
        <v>984</v>
      </c>
      <c r="C191" s="463" t="s">
        <v>140</v>
      </c>
      <c r="D191" s="335">
        <v>5</v>
      </c>
      <c r="E191" s="335">
        <v>600000</v>
      </c>
      <c r="F191" s="432" t="s">
        <v>319</v>
      </c>
      <c r="G191" s="335">
        <v>300000</v>
      </c>
      <c r="H191" s="335">
        <f t="shared" si="35"/>
        <v>18000000</v>
      </c>
      <c r="I191" s="335">
        <f t="shared" si="36"/>
        <v>75000</v>
      </c>
      <c r="J191" s="431">
        <f t="shared" si="37"/>
        <v>1250</v>
      </c>
      <c r="K191" s="335"/>
      <c r="Q191" s="274" t="s">
        <v>1847</v>
      </c>
    </row>
    <row r="192" spans="1:17">
      <c r="A192" s="325">
        <v>186</v>
      </c>
      <c r="B192" s="325" t="s">
        <v>985</v>
      </c>
      <c r="C192" s="464" t="s">
        <v>140</v>
      </c>
      <c r="D192" s="325">
        <v>10</v>
      </c>
      <c r="E192" s="325">
        <v>620000</v>
      </c>
      <c r="F192" s="434" t="s">
        <v>319</v>
      </c>
      <c r="G192" s="325">
        <v>310000</v>
      </c>
      <c r="H192" s="325">
        <f t="shared" si="35"/>
        <v>18600000</v>
      </c>
      <c r="I192" s="325">
        <f t="shared" si="36"/>
        <v>77500</v>
      </c>
      <c r="J192" s="433">
        <f t="shared" si="37"/>
        <v>1291.6666666666667</v>
      </c>
      <c r="K192" s="325"/>
      <c r="Q192" s="274" t="s">
        <v>1848</v>
      </c>
    </row>
    <row r="193" spans="1:17">
      <c r="A193" s="335">
        <v>187</v>
      </c>
      <c r="B193" s="335" t="s">
        <v>986</v>
      </c>
      <c r="C193" s="463" t="s">
        <v>140</v>
      </c>
      <c r="D193" s="335">
        <v>5</v>
      </c>
      <c r="E193" s="335">
        <v>640000</v>
      </c>
      <c r="F193" s="432" t="s">
        <v>319</v>
      </c>
      <c r="G193" s="335">
        <v>320000</v>
      </c>
      <c r="H193" s="335">
        <f t="shared" si="35"/>
        <v>19200000</v>
      </c>
      <c r="I193" s="335">
        <f t="shared" si="36"/>
        <v>80000</v>
      </c>
      <c r="J193" s="431">
        <f t="shared" si="37"/>
        <v>1333.3333333333333</v>
      </c>
      <c r="K193" s="335"/>
      <c r="Q193" s="274" t="s">
        <v>1849</v>
      </c>
    </row>
    <row r="194" spans="1:17">
      <c r="A194" s="335">
        <v>188</v>
      </c>
      <c r="B194" s="335" t="s">
        <v>987</v>
      </c>
      <c r="C194" s="463" t="s">
        <v>140</v>
      </c>
      <c r="D194" s="335">
        <v>5</v>
      </c>
      <c r="E194" s="335">
        <v>640000</v>
      </c>
      <c r="F194" s="432" t="s">
        <v>319</v>
      </c>
      <c r="G194" s="335">
        <v>320000</v>
      </c>
      <c r="H194" s="335">
        <f t="shared" si="35"/>
        <v>19200000</v>
      </c>
      <c r="I194" s="335">
        <f t="shared" si="36"/>
        <v>80000</v>
      </c>
      <c r="J194" s="431">
        <f t="shared" si="37"/>
        <v>1333.3333333333333</v>
      </c>
      <c r="K194" s="335"/>
      <c r="M194" s="371"/>
      <c r="Q194" s="287">
        <f>60000*4.4*150</f>
        <v>39600000</v>
      </c>
    </row>
    <row r="195" spans="1:17">
      <c r="A195" s="335">
        <v>189</v>
      </c>
      <c r="B195" s="335" t="s">
        <v>988</v>
      </c>
      <c r="C195" s="463" t="s">
        <v>140</v>
      </c>
      <c r="D195" s="335">
        <v>5</v>
      </c>
      <c r="E195" s="335">
        <v>640000</v>
      </c>
      <c r="F195" s="432" t="s">
        <v>319</v>
      </c>
      <c r="G195" s="335">
        <v>320000</v>
      </c>
      <c r="H195" s="335">
        <f t="shared" si="35"/>
        <v>19200000</v>
      </c>
      <c r="I195" s="335">
        <f t="shared" si="36"/>
        <v>80000</v>
      </c>
      <c r="J195" s="431">
        <f t="shared" si="37"/>
        <v>1333.3333333333333</v>
      </c>
      <c r="K195" s="335"/>
      <c r="M195" s="371"/>
    </row>
    <row r="196" spans="1:17">
      <c r="A196" s="325">
        <v>190</v>
      </c>
      <c r="B196" s="325" t="s">
        <v>989</v>
      </c>
      <c r="C196" s="464" t="s">
        <v>140</v>
      </c>
      <c r="D196" s="325">
        <v>10</v>
      </c>
      <c r="E196" s="325">
        <v>660000</v>
      </c>
      <c r="F196" s="434" t="s">
        <v>319</v>
      </c>
      <c r="G196" s="325">
        <v>330000</v>
      </c>
      <c r="H196" s="325">
        <f t="shared" si="35"/>
        <v>19800000</v>
      </c>
      <c r="I196" s="325">
        <f t="shared" si="36"/>
        <v>82500</v>
      </c>
      <c r="J196" s="433">
        <f t="shared" si="37"/>
        <v>1375</v>
      </c>
      <c r="K196" s="325"/>
      <c r="M196" s="389"/>
    </row>
    <row r="197" spans="1:17">
      <c r="A197" s="443">
        <v>191</v>
      </c>
      <c r="B197" s="443" t="s">
        <v>990</v>
      </c>
      <c r="C197" s="444" t="s">
        <v>140</v>
      </c>
      <c r="D197" s="443">
        <v>10</v>
      </c>
      <c r="E197" s="443">
        <v>680000</v>
      </c>
      <c r="F197" s="446" t="s">
        <v>319</v>
      </c>
      <c r="G197" s="443">
        <v>340000</v>
      </c>
      <c r="H197" s="443">
        <f t="shared" si="35"/>
        <v>20400000</v>
      </c>
      <c r="I197" s="443">
        <f t="shared" si="36"/>
        <v>85000</v>
      </c>
      <c r="J197" s="445">
        <f t="shared" si="37"/>
        <v>1416.6666666666667</v>
      </c>
      <c r="K197" s="443"/>
      <c r="M197" s="371"/>
    </row>
    <row r="198" spans="1:17">
      <c r="A198" s="485">
        <v>192</v>
      </c>
      <c r="B198" s="485" t="s">
        <v>991</v>
      </c>
      <c r="C198" s="486" t="s">
        <v>140</v>
      </c>
      <c r="D198" s="485">
        <v>3</v>
      </c>
      <c r="E198" s="485">
        <v>700000</v>
      </c>
      <c r="F198" s="487" t="s">
        <v>319</v>
      </c>
      <c r="G198" s="485">
        <v>350000</v>
      </c>
      <c r="H198" s="485">
        <f t="shared" si="35"/>
        <v>21000000</v>
      </c>
      <c r="I198" s="485">
        <f t="shared" si="36"/>
        <v>87500</v>
      </c>
      <c r="J198" s="492">
        <f t="shared" si="37"/>
        <v>1458.3333333333333</v>
      </c>
      <c r="K198" s="485"/>
      <c r="M198" s="389"/>
    </row>
    <row r="199" spans="1:17">
      <c r="A199" s="485">
        <v>193</v>
      </c>
      <c r="B199" s="485" t="s">
        <v>992</v>
      </c>
      <c r="C199" s="486" t="s">
        <v>140</v>
      </c>
      <c r="D199" s="485">
        <v>3</v>
      </c>
      <c r="E199" s="485">
        <v>700000</v>
      </c>
      <c r="F199" s="487" t="s">
        <v>319</v>
      </c>
      <c r="G199" s="485">
        <v>350000</v>
      </c>
      <c r="H199" s="485">
        <f t="shared" si="35"/>
        <v>21000000</v>
      </c>
      <c r="I199" s="485">
        <f t="shared" si="36"/>
        <v>87500</v>
      </c>
      <c r="J199" s="492">
        <f t="shared" si="37"/>
        <v>1458.3333333333333</v>
      </c>
      <c r="K199" s="485"/>
    </row>
    <row r="200" spans="1:17">
      <c r="A200" s="485">
        <v>194</v>
      </c>
      <c r="B200" s="485" t="s">
        <v>993</v>
      </c>
      <c r="C200" s="486" t="s">
        <v>140</v>
      </c>
      <c r="D200" s="485">
        <v>3</v>
      </c>
      <c r="E200" s="485">
        <v>700000</v>
      </c>
      <c r="F200" s="487" t="s">
        <v>319</v>
      </c>
      <c r="G200" s="485">
        <v>350000</v>
      </c>
      <c r="H200" s="485">
        <f t="shared" si="35"/>
        <v>21000000</v>
      </c>
      <c r="I200" s="485">
        <f t="shared" si="36"/>
        <v>87500</v>
      </c>
      <c r="J200" s="492">
        <f t="shared" si="37"/>
        <v>1458.3333333333333</v>
      </c>
      <c r="K200" s="485"/>
      <c r="M200" s="389"/>
    </row>
    <row r="201" spans="1:17">
      <c r="A201" s="485">
        <v>195</v>
      </c>
      <c r="B201" s="485" t="s">
        <v>994</v>
      </c>
      <c r="C201" s="486" t="s">
        <v>140</v>
      </c>
      <c r="D201" s="485">
        <v>3</v>
      </c>
      <c r="E201" s="485">
        <v>700000</v>
      </c>
      <c r="F201" s="487" t="s">
        <v>319</v>
      </c>
      <c r="G201" s="485">
        <v>350000</v>
      </c>
      <c r="H201" s="485">
        <f t="shared" si="35"/>
        <v>21000000</v>
      </c>
      <c r="I201" s="485">
        <f t="shared" si="36"/>
        <v>87500</v>
      </c>
      <c r="J201" s="492">
        <f t="shared" si="37"/>
        <v>1458.3333333333333</v>
      </c>
      <c r="K201" s="485"/>
    </row>
    <row r="202" spans="1:17">
      <c r="A202" s="443">
        <v>196</v>
      </c>
      <c r="B202" s="443" t="s">
        <v>995</v>
      </c>
      <c r="C202" s="444" t="s">
        <v>140</v>
      </c>
      <c r="D202" s="443">
        <v>10</v>
      </c>
      <c r="E202" s="443">
        <v>720000</v>
      </c>
      <c r="F202" s="446" t="s">
        <v>319</v>
      </c>
      <c r="G202" s="443">
        <v>360000</v>
      </c>
      <c r="H202" s="443">
        <f t="shared" si="35"/>
        <v>21600000</v>
      </c>
      <c r="I202" s="443">
        <f t="shared" si="36"/>
        <v>90000</v>
      </c>
      <c r="J202" s="445">
        <f t="shared" si="37"/>
        <v>1500</v>
      </c>
      <c r="K202" s="443"/>
    </row>
    <row r="203" spans="1:17">
      <c r="A203" s="485">
        <v>197</v>
      </c>
      <c r="B203" s="485" t="s">
        <v>996</v>
      </c>
      <c r="C203" s="486" t="s">
        <v>140</v>
      </c>
      <c r="D203" s="485">
        <v>3</v>
      </c>
      <c r="E203" s="485">
        <v>740000</v>
      </c>
      <c r="F203" s="487" t="s">
        <v>319</v>
      </c>
      <c r="G203" s="485">
        <v>370000</v>
      </c>
      <c r="H203" s="485">
        <f t="shared" si="35"/>
        <v>22200000</v>
      </c>
      <c r="I203" s="485">
        <f t="shared" si="36"/>
        <v>92500</v>
      </c>
      <c r="J203" s="492">
        <f t="shared" si="37"/>
        <v>1541.6666666666667</v>
      </c>
      <c r="K203" s="485"/>
    </row>
    <row r="204" spans="1:17">
      <c r="A204" s="485">
        <v>198</v>
      </c>
      <c r="B204" s="485" t="s">
        <v>997</v>
      </c>
      <c r="C204" s="486" t="s">
        <v>140</v>
      </c>
      <c r="D204" s="485">
        <v>3</v>
      </c>
      <c r="E204" s="485">
        <v>740000</v>
      </c>
      <c r="F204" s="487" t="s">
        <v>319</v>
      </c>
      <c r="G204" s="485">
        <v>370000</v>
      </c>
      <c r="H204" s="485">
        <f t="shared" si="35"/>
        <v>22200000</v>
      </c>
      <c r="I204" s="485">
        <f t="shared" si="36"/>
        <v>92500</v>
      </c>
      <c r="J204" s="492">
        <f t="shared" si="37"/>
        <v>1541.6666666666667</v>
      </c>
      <c r="K204" s="485"/>
    </row>
    <row r="205" spans="1:17">
      <c r="A205" s="485">
        <v>199</v>
      </c>
      <c r="B205" s="485" t="s">
        <v>998</v>
      </c>
      <c r="C205" s="486" t="s">
        <v>140</v>
      </c>
      <c r="D205" s="485">
        <v>3</v>
      </c>
      <c r="E205" s="485">
        <v>740000</v>
      </c>
      <c r="F205" s="487" t="s">
        <v>319</v>
      </c>
      <c r="G205" s="485">
        <v>370000</v>
      </c>
      <c r="H205" s="485">
        <f t="shared" si="35"/>
        <v>22200000</v>
      </c>
      <c r="I205" s="485">
        <f t="shared" si="36"/>
        <v>92500</v>
      </c>
      <c r="J205" s="492">
        <f t="shared" si="37"/>
        <v>1541.6666666666667</v>
      </c>
      <c r="K205" s="485"/>
    </row>
    <row r="206" spans="1:17">
      <c r="A206" s="485">
        <v>200</v>
      </c>
      <c r="B206" s="485" t="s">
        <v>999</v>
      </c>
      <c r="C206" s="486" t="s">
        <v>140</v>
      </c>
      <c r="D206" s="485">
        <v>3</v>
      </c>
      <c r="E206" s="485">
        <v>740000</v>
      </c>
      <c r="F206" s="487" t="s">
        <v>319</v>
      </c>
      <c r="G206" s="485">
        <v>370000</v>
      </c>
      <c r="H206" s="485">
        <f t="shared" si="35"/>
        <v>22200000</v>
      </c>
      <c r="I206" s="485">
        <f t="shared" si="36"/>
        <v>92500</v>
      </c>
      <c r="J206" s="492">
        <f t="shared" si="37"/>
        <v>1541.6666666666667</v>
      </c>
      <c r="K206" s="485"/>
    </row>
    <row r="207" spans="1:17">
      <c r="A207" s="485">
        <v>201</v>
      </c>
      <c r="B207" s="485" t="s">
        <v>1000</v>
      </c>
      <c r="C207" s="486" t="s">
        <v>140</v>
      </c>
      <c r="D207" s="485">
        <v>5</v>
      </c>
      <c r="E207" s="485">
        <v>760000</v>
      </c>
      <c r="F207" s="487" t="s">
        <v>319</v>
      </c>
      <c r="G207" s="485">
        <v>380000</v>
      </c>
      <c r="H207" s="485">
        <f t="shared" si="35"/>
        <v>22800000</v>
      </c>
      <c r="I207" s="485">
        <f t="shared" si="36"/>
        <v>95000</v>
      </c>
      <c r="J207" s="492">
        <f t="shared" si="37"/>
        <v>1583.3333333333333</v>
      </c>
      <c r="K207" s="485"/>
    </row>
    <row r="208" spans="1:17">
      <c r="A208" s="485">
        <v>202</v>
      </c>
      <c r="B208" s="485" t="s">
        <v>1001</v>
      </c>
      <c r="C208" s="486" t="s">
        <v>140</v>
      </c>
      <c r="D208" s="485">
        <v>5</v>
      </c>
      <c r="E208" s="485">
        <v>760000</v>
      </c>
      <c r="F208" s="487" t="s">
        <v>319</v>
      </c>
      <c r="G208" s="485">
        <v>380000</v>
      </c>
      <c r="H208" s="485">
        <f t="shared" si="35"/>
        <v>22800000</v>
      </c>
      <c r="I208" s="485">
        <f t="shared" si="36"/>
        <v>95000</v>
      </c>
      <c r="J208" s="492">
        <f t="shared" si="37"/>
        <v>1583.3333333333333</v>
      </c>
      <c r="K208" s="485"/>
    </row>
    <row r="209" spans="1:11">
      <c r="A209" s="485">
        <v>203</v>
      </c>
      <c r="B209" s="485" t="s">
        <v>1002</v>
      </c>
      <c r="C209" s="486" t="s">
        <v>140</v>
      </c>
      <c r="D209" s="485">
        <v>5</v>
      </c>
      <c r="E209" s="485">
        <v>760000</v>
      </c>
      <c r="F209" s="487" t="s">
        <v>319</v>
      </c>
      <c r="G209" s="485">
        <v>380000</v>
      </c>
      <c r="H209" s="485">
        <f t="shared" si="35"/>
        <v>22800000</v>
      </c>
      <c r="I209" s="485">
        <f t="shared" si="36"/>
        <v>95000</v>
      </c>
      <c r="J209" s="492">
        <f t="shared" si="37"/>
        <v>1583.3333333333333</v>
      </c>
      <c r="K209" s="485"/>
    </row>
    <row r="210" spans="1:11">
      <c r="A210" s="443">
        <v>204</v>
      </c>
      <c r="B210" s="443" t="s">
        <v>1003</v>
      </c>
      <c r="C210" s="444" t="s">
        <v>140</v>
      </c>
      <c r="D210" s="443">
        <v>10</v>
      </c>
      <c r="E210" s="443">
        <v>780000</v>
      </c>
      <c r="F210" s="446" t="s">
        <v>319</v>
      </c>
      <c r="G210" s="443">
        <v>390000</v>
      </c>
      <c r="H210" s="443">
        <f t="shared" si="35"/>
        <v>23400000</v>
      </c>
      <c r="I210" s="443">
        <f t="shared" si="36"/>
        <v>97500</v>
      </c>
      <c r="J210" s="445">
        <f t="shared" si="37"/>
        <v>1625</v>
      </c>
      <c r="K210" s="443"/>
    </row>
    <row r="211" spans="1:11">
      <c r="A211" s="485">
        <v>205</v>
      </c>
      <c r="B211" s="485" t="s">
        <v>1004</v>
      </c>
      <c r="C211" s="486" t="s">
        <v>140</v>
      </c>
      <c r="D211" s="485">
        <v>5</v>
      </c>
      <c r="E211" s="485">
        <v>800000</v>
      </c>
      <c r="F211" s="487" t="s">
        <v>319</v>
      </c>
      <c r="G211" s="485">
        <v>400000</v>
      </c>
      <c r="H211" s="485">
        <f t="shared" si="35"/>
        <v>24000000</v>
      </c>
      <c r="I211" s="485">
        <f t="shared" si="36"/>
        <v>100000</v>
      </c>
      <c r="J211" s="492">
        <f t="shared" si="37"/>
        <v>1666.6666666666667</v>
      </c>
      <c r="K211" s="485"/>
    </row>
    <row r="212" spans="1:11">
      <c r="A212" s="485">
        <v>206</v>
      </c>
      <c r="B212" s="485" t="s">
        <v>1005</v>
      </c>
      <c r="C212" s="486" t="s">
        <v>140</v>
      </c>
      <c r="D212" s="485">
        <v>5</v>
      </c>
      <c r="E212" s="485">
        <v>800000</v>
      </c>
      <c r="F212" s="487" t="s">
        <v>319</v>
      </c>
      <c r="G212" s="485">
        <v>400000</v>
      </c>
      <c r="H212" s="485">
        <f t="shared" si="35"/>
        <v>24000000</v>
      </c>
      <c r="I212" s="485">
        <f t="shared" si="36"/>
        <v>100000</v>
      </c>
      <c r="J212" s="492">
        <f t="shared" si="37"/>
        <v>1666.6666666666667</v>
      </c>
      <c r="K212" s="485"/>
    </row>
    <row r="213" spans="1:11">
      <c r="A213" s="485">
        <v>207</v>
      </c>
      <c r="B213" s="485" t="s">
        <v>1006</v>
      </c>
      <c r="C213" s="486" t="s">
        <v>140</v>
      </c>
      <c r="D213" s="485">
        <v>5</v>
      </c>
      <c r="E213" s="485">
        <v>800000</v>
      </c>
      <c r="F213" s="487" t="s">
        <v>319</v>
      </c>
      <c r="G213" s="485">
        <v>400000</v>
      </c>
      <c r="H213" s="485">
        <f t="shared" si="35"/>
        <v>24000000</v>
      </c>
      <c r="I213" s="485">
        <f t="shared" si="36"/>
        <v>100000</v>
      </c>
      <c r="J213" s="492">
        <f t="shared" si="37"/>
        <v>1666.6666666666667</v>
      </c>
      <c r="K213" s="485"/>
    </row>
    <row r="214" spans="1:11">
      <c r="A214" s="485">
        <v>208</v>
      </c>
      <c r="B214" s="485" t="s">
        <v>1007</v>
      </c>
      <c r="C214" s="486" t="s">
        <v>140</v>
      </c>
      <c r="D214" s="485">
        <v>5</v>
      </c>
      <c r="E214" s="485">
        <v>820000</v>
      </c>
      <c r="F214" s="487" t="s">
        <v>319</v>
      </c>
      <c r="G214" s="485">
        <v>410000</v>
      </c>
      <c r="H214" s="485">
        <f t="shared" si="35"/>
        <v>24600000</v>
      </c>
      <c r="I214" s="485">
        <f t="shared" si="36"/>
        <v>102500</v>
      </c>
      <c r="J214" s="492">
        <f t="shared" si="37"/>
        <v>1708.3333333333333</v>
      </c>
      <c r="K214" s="485"/>
    </row>
    <row r="215" spans="1:11">
      <c r="A215" s="485">
        <v>209</v>
      </c>
      <c r="B215" s="485" t="s">
        <v>1008</v>
      </c>
      <c r="C215" s="486" t="s">
        <v>140</v>
      </c>
      <c r="D215" s="485">
        <v>5</v>
      </c>
      <c r="E215" s="485">
        <v>820000</v>
      </c>
      <c r="F215" s="487" t="s">
        <v>319</v>
      </c>
      <c r="G215" s="485">
        <v>410000</v>
      </c>
      <c r="H215" s="485">
        <f t="shared" si="35"/>
        <v>24600000</v>
      </c>
      <c r="I215" s="485">
        <f t="shared" si="36"/>
        <v>102500</v>
      </c>
      <c r="J215" s="492">
        <f t="shared" si="37"/>
        <v>1708.3333333333333</v>
      </c>
      <c r="K215" s="485"/>
    </row>
    <row r="216" spans="1:11">
      <c r="A216" s="485">
        <v>210</v>
      </c>
      <c r="B216" s="485" t="s">
        <v>1009</v>
      </c>
      <c r="C216" s="486" t="s">
        <v>140</v>
      </c>
      <c r="D216" s="485">
        <v>5</v>
      </c>
      <c r="E216" s="485">
        <v>820000</v>
      </c>
      <c r="F216" s="487" t="s">
        <v>319</v>
      </c>
      <c r="G216" s="485">
        <v>410000</v>
      </c>
      <c r="H216" s="485">
        <f t="shared" si="35"/>
        <v>24600000</v>
      </c>
      <c r="I216" s="485">
        <f t="shared" si="36"/>
        <v>102500</v>
      </c>
      <c r="J216" s="492">
        <f t="shared" si="37"/>
        <v>1708.3333333333333</v>
      </c>
      <c r="K216" s="485"/>
    </row>
    <row r="217" spans="1:11">
      <c r="A217" s="412">
        <v>211</v>
      </c>
      <c r="B217" s="412" t="s">
        <v>1010</v>
      </c>
      <c r="C217" s="451" t="s">
        <v>140</v>
      </c>
      <c r="D217" s="412">
        <v>10</v>
      </c>
      <c r="E217" s="412">
        <v>840000</v>
      </c>
      <c r="F217" s="413" t="s">
        <v>319</v>
      </c>
      <c r="G217" s="412">
        <v>420000</v>
      </c>
      <c r="H217" s="412">
        <f t="shared" si="35"/>
        <v>25200000</v>
      </c>
      <c r="I217" s="412">
        <f t="shared" si="36"/>
        <v>105000</v>
      </c>
      <c r="J217" s="452">
        <f t="shared" si="37"/>
        <v>1750</v>
      </c>
      <c r="K217" s="412"/>
    </row>
    <row r="218" spans="1:11">
      <c r="A218" s="453">
        <v>212</v>
      </c>
      <c r="B218" s="453" t="s">
        <v>1011</v>
      </c>
      <c r="C218" s="454" t="s">
        <v>140</v>
      </c>
      <c r="D218" s="453">
        <v>7</v>
      </c>
      <c r="E218" s="453">
        <v>860000</v>
      </c>
      <c r="F218" s="456" t="s">
        <v>319</v>
      </c>
      <c r="G218" s="453">
        <v>430000</v>
      </c>
      <c r="H218" s="453">
        <f t="shared" si="35"/>
        <v>25800000</v>
      </c>
      <c r="I218" s="453">
        <f t="shared" si="36"/>
        <v>107500</v>
      </c>
      <c r="J218" s="455">
        <f t="shared" si="37"/>
        <v>1791.6666666666667</v>
      </c>
      <c r="K218" s="453"/>
    </row>
    <row r="219" spans="1:11">
      <c r="A219" s="453">
        <v>213</v>
      </c>
      <c r="B219" s="453" t="s">
        <v>1012</v>
      </c>
      <c r="C219" s="454" t="s">
        <v>140</v>
      </c>
      <c r="D219" s="453">
        <v>7</v>
      </c>
      <c r="E219" s="453">
        <v>860000</v>
      </c>
      <c r="F219" s="456" t="s">
        <v>319</v>
      </c>
      <c r="G219" s="453">
        <v>430000</v>
      </c>
      <c r="H219" s="453">
        <f t="shared" si="35"/>
        <v>25800000</v>
      </c>
      <c r="I219" s="453">
        <f t="shared" si="36"/>
        <v>107500</v>
      </c>
      <c r="J219" s="455">
        <f t="shared" si="37"/>
        <v>1791.6666666666667</v>
      </c>
      <c r="K219" s="453"/>
    </row>
    <row r="220" spans="1:11">
      <c r="A220" s="453">
        <v>214</v>
      </c>
      <c r="B220" s="453" t="s">
        <v>1013</v>
      </c>
      <c r="C220" s="454" t="s">
        <v>140</v>
      </c>
      <c r="D220" s="453">
        <v>7</v>
      </c>
      <c r="E220" s="453">
        <v>880000</v>
      </c>
      <c r="F220" s="456" t="s">
        <v>319</v>
      </c>
      <c r="G220" s="453">
        <v>440000</v>
      </c>
      <c r="H220" s="453">
        <f t="shared" si="35"/>
        <v>26400000</v>
      </c>
      <c r="I220" s="453">
        <f t="shared" si="36"/>
        <v>110000</v>
      </c>
      <c r="J220" s="455">
        <f t="shared" si="37"/>
        <v>1833.3333333333333</v>
      </c>
      <c r="K220" s="453"/>
    </row>
    <row r="221" spans="1:11">
      <c r="A221" s="453">
        <v>215</v>
      </c>
      <c r="B221" s="453" t="s">
        <v>1014</v>
      </c>
      <c r="C221" s="454" t="s">
        <v>140</v>
      </c>
      <c r="D221" s="453">
        <v>7</v>
      </c>
      <c r="E221" s="453">
        <v>880000</v>
      </c>
      <c r="F221" s="456" t="s">
        <v>319</v>
      </c>
      <c r="G221" s="453">
        <v>440000</v>
      </c>
      <c r="H221" s="453">
        <f t="shared" si="35"/>
        <v>26400000</v>
      </c>
      <c r="I221" s="453">
        <f t="shared" si="36"/>
        <v>110000</v>
      </c>
      <c r="J221" s="455">
        <f t="shared" si="37"/>
        <v>1833.3333333333333</v>
      </c>
      <c r="K221" s="453"/>
    </row>
    <row r="222" spans="1:11">
      <c r="A222" s="453">
        <v>216</v>
      </c>
      <c r="B222" s="453" t="s">
        <v>1015</v>
      </c>
      <c r="C222" s="454" t="s">
        <v>140</v>
      </c>
      <c r="D222" s="453">
        <v>7</v>
      </c>
      <c r="E222" s="453">
        <v>900000</v>
      </c>
      <c r="F222" s="456" t="s">
        <v>319</v>
      </c>
      <c r="G222" s="453">
        <v>450000</v>
      </c>
      <c r="H222" s="453">
        <f t="shared" si="35"/>
        <v>27000000</v>
      </c>
      <c r="I222" s="453">
        <f t="shared" si="36"/>
        <v>112500</v>
      </c>
      <c r="J222" s="455">
        <f t="shared" si="37"/>
        <v>1875</v>
      </c>
      <c r="K222" s="453"/>
    </row>
    <row r="223" spans="1:11">
      <c r="A223" s="453">
        <v>217</v>
      </c>
      <c r="B223" s="453" t="s">
        <v>1016</v>
      </c>
      <c r="C223" s="454" t="s">
        <v>140</v>
      </c>
      <c r="D223" s="453">
        <v>7</v>
      </c>
      <c r="E223" s="453">
        <v>900000</v>
      </c>
      <c r="F223" s="456" t="s">
        <v>319</v>
      </c>
      <c r="G223" s="453">
        <v>450000</v>
      </c>
      <c r="H223" s="453">
        <f t="shared" si="35"/>
        <v>27000000</v>
      </c>
      <c r="I223" s="453">
        <f t="shared" si="36"/>
        <v>112500</v>
      </c>
      <c r="J223" s="455">
        <f t="shared" si="37"/>
        <v>1875</v>
      </c>
      <c r="K223" s="453"/>
    </row>
    <row r="224" spans="1:11">
      <c r="A224" s="453">
        <v>218</v>
      </c>
      <c r="B224" s="453" t="s">
        <v>1017</v>
      </c>
      <c r="C224" s="454" t="s">
        <v>140</v>
      </c>
      <c r="D224" s="453">
        <v>3</v>
      </c>
      <c r="E224" s="453">
        <v>920000</v>
      </c>
      <c r="F224" s="456" t="s">
        <v>319</v>
      </c>
      <c r="G224" s="453">
        <v>460000</v>
      </c>
      <c r="H224" s="453">
        <f t="shared" si="35"/>
        <v>27600000</v>
      </c>
      <c r="I224" s="453">
        <f t="shared" si="36"/>
        <v>115000</v>
      </c>
      <c r="J224" s="455">
        <f t="shared" si="37"/>
        <v>1916.6666666666667</v>
      </c>
      <c r="K224" s="453"/>
    </row>
    <row r="225" spans="1:11">
      <c r="A225" s="453">
        <v>219</v>
      </c>
      <c r="B225" s="453" t="s">
        <v>1018</v>
      </c>
      <c r="C225" s="454" t="s">
        <v>140</v>
      </c>
      <c r="D225" s="453">
        <v>3</v>
      </c>
      <c r="E225" s="453">
        <v>920000</v>
      </c>
      <c r="F225" s="456" t="s">
        <v>319</v>
      </c>
      <c r="G225" s="453">
        <v>460000</v>
      </c>
      <c r="H225" s="453">
        <f t="shared" si="35"/>
        <v>27600000</v>
      </c>
      <c r="I225" s="453">
        <f t="shared" si="36"/>
        <v>115000</v>
      </c>
      <c r="J225" s="455">
        <f t="shared" si="37"/>
        <v>1916.6666666666667</v>
      </c>
      <c r="K225" s="453"/>
    </row>
    <row r="226" spans="1:11">
      <c r="A226" s="453">
        <v>220</v>
      </c>
      <c r="B226" s="453" t="s">
        <v>1019</v>
      </c>
      <c r="C226" s="454" t="s">
        <v>140</v>
      </c>
      <c r="D226" s="453">
        <v>3</v>
      </c>
      <c r="E226" s="453">
        <v>920000</v>
      </c>
      <c r="F226" s="456" t="s">
        <v>319</v>
      </c>
      <c r="G226" s="453">
        <v>460000</v>
      </c>
      <c r="H226" s="453">
        <f t="shared" si="35"/>
        <v>27600000</v>
      </c>
      <c r="I226" s="453">
        <f t="shared" si="36"/>
        <v>115000</v>
      </c>
      <c r="J226" s="455">
        <f t="shared" si="37"/>
        <v>1916.6666666666667</v>
      </c>
      <c r="K226" s="453"/>
    </row>
    <row r="227" spans="1:11">
      <c r="A227" s="453">
        <v>221</v>
      </c>
      <c r="B227" s="453" t="s">
        <v>1020</v>
      </c>
      <c r="C227" s="454" t="s">
        <v>140</v>
      </c>
      <c r="D227" s="453">
        <v>3</v>
      </c>
      <c r="E227" s="453">
        <v>920000</v>
      </c>
      <c r="F227" s="456" t="s">
        <v>319</v>
      </c>
      <c r="G227" s="453">
        <v>460000</v>
      </c>
      <c r="H227" s="453">
        <f t="shared" si="35"/>
        <v>27600000</v>
      </c>
      <c r="I227" s="453">
        <f t="shared" si="36"/>
        <v>115000</v>
      </c>
      <c r="J227" s="455">
        <f t="shared" si="37"/>
        <v>1916.6666666666667</v>
      </c>
      <c r="K227" s="453"/>
    </row>
    <row r="228" spans="1:11">
      <c r="A228" s="412">
        <v>222</v>
      </c>
      <c r="B228" s="412" t="s">
        <v>1021</v>
      </c>
      <c r="C228" s="451" t="s">
        <v>140</v>
      </c>
      <c r="D228" s="412">
        <v>10</v>
      </c>
      <c r="E228" s="412">
        <v>940000</v>
      </c>
      <c r="F228" s="413" t="s">
        <v>319</v>
      </c>
      <c r="G228" s="412">
        <v>470000</v>
      </c>
      <c r="H228" s="412">
        <f t="shared" si="35"/>
        <v>28200000</v>
      </c>
      <c r="I228" s="412">
        <f t="shared" si="36"/>
        <v>117500</v>
      </c>
      <c r="J228" s="452">
        <f t="shared" si="37"/>
        <v>1958.3333333333333</v>
      </c>
      <c r="K228" s="412"/>
    </row>
    <row r="229" spans="1:11">
      <c r="A229" s="453">
        <v>223</v>
      </c>
      <c r="B229" s="453" t="s">
        <v>1022</v>
      </c>
      <c r="C229" s="454" t="s">
        <v>140</v>
      </c>
      <c r="D229" s="453">
        <v>5</v>
      </c>
      <c r="E229" s="453">
        <v>960000</v>
      </c>
      <c r="F229" s="456" t="s">
        <v>319</v>
      </c>
      <c r="G229" s="453">
        <v>480000</v>
      </c>
      <c r="H229" s="453">
        <f t="shared" si="35"/>
        <v>28800000</v>
      </c>
      <c r="I229" s="453">
        <f t="shared" si="36"/>
        <v>120000</v>
      </c>
      <c r="J229" s="455">
        <f t="shared" si="37"/>
        <v>2000</v>
      </c>
      <c r="K229" s="453"/>
    </row>
    <row r="230" spans="1:11">
      <c r="A230" s="453">
        <v>224</v>
      </c>
      <c r="B230" s="453" t="s">
        <v>1023</v>
      </c>
      <c r="C230" s="454" t="s">
        <v>140</v>
      </c>
      <c r="D230" s="453">
        <v>5</v>
      </c>
      <c r="E230" s="453">
        <v>960000</v>
      </c>
      <c r="F230" s="456" t="s">
        <v>319</v>
      </c>
      <c r="G230" s="453">
        <v>480000</v>
      </c>
      <c r="H230" s="453">
        <f t="shared" si="35"/>
        <v>28800000</v>
      </c>
      <c r="I230" s="453">
        <f t="shared" si="36"/>
        <v>120000</v>
      </c>
      <c r="J230" s="455">
        <f t="shared" si="37"/>
        <v>2000</v>
      </c>
      <c r="K230" s="453"/>
    </row>
    <row r="231" spans="1:11">
      <c r="A231" s="453">
        <v>225</v>
      </c>
      <c r="B231" s="453" t="s">
        <v>1024</v>
      </c>
      <c r="C231" s="454" t="s">
        <v>140</v>
      </c>
      <c r="D231" s="453">
        <v>5</v>
      </c>
      <c r="E231" s="453">
        <v>960000</v>
      </c>
      <c r="F231" s="456" t="s">
        <v>319</v>
      </c>
      <c r="G231" s="453">
        <v>480000</v>
      </c>
      <c r="H231" s="453">
        <f t="shared" si="35"/>
        <v>28800000</v>
      </c>
      <c r="I231" s="453">
        <f t="shared" si="36"/>
        <v>120000</v>
      </c>
      <c r="J231" s="455">
        <f t="shared" si="37"/>
        <v>2000</v>
      </c>
      <c r="K231" s="453"/>
    </row>
    <row r="232" spans="1:11">
      <c r="A232" s="453">
        <v>226</v>
      </c>
      <c r="B232" s="453" t="s">
        <v>1025</v>
      </c>
      <c r="C232" s="454" t="s">
        <v>140</v>
      </c>
      <c r="D232" s="453">
        <v>5</v>
      </c>
      <c r="E232" s="453">
        <v>980000</v>
      </c>
      <c r="F232" s="456" t="s">
        <v>319</v>
      </c>
      <c r="G232" s="453">
        <v>490000</v>
      </c>
      <c r="H232" s="453">
        <f t="shared" si="35"/>
        <v>29400000</v>
      </c>
      <c r="I232" s="453">
        <f t="shared" si="36"/>
        <v>122500</v>
      </c>
      <c r="J232" s="455">
        <f t="shared" si="37"/>
        <v>2041.6666666666667</v>
      </c>
      <c r="K232" s="453"/>
    </row>
    <row r="233" spans="1:11">
      <c r="A233" s="453">
        <v>227</v>
      </c>
      <c r="B233" s="453" t="s">
        <v>1026</v>
      </c>
      <c r="C233" s="454" t="s">
        <v>140</v>
      </c>
      <c r="D233" s="453">
        <v>5</v>
      </c>
      <c r="E233" s="453">
        <v>980000</v>
      </c>
      <c r="F233" s="456" t="s">
        <v>319</v>
      </c>
      <c r="G233" s="453">
        <v>490000</v>
      </c>
      <c r="H233" s="453">
        <f t="shared" si="35"/>
        <v>29400000</v>
      </c>
      <c r="I233" s="453">
        <f t="shared" si="36"/>
        <v>122500</v>
      </c>
      <c r="J233" s="455">
        <f t="shared" si="37"/>
        <v>2041.6666666666667</v>
      </c>
      <c r="K233" s="453"/>
    </row>
    <row r="234" spans="1:11">
      <c r="A234" s="453">
        <v>228</v>
      </c>
      <c r="B234" s="453" t="s">
        <v>1027</v>
      </c>
      <c r="C234" s="454" t="s">
        <v>140</v>
      </c>
      <c r="D234" s="453">
        <v>5</v>
      </c>
      <c r="E234" s="453">
        <v>980000</v>
      </c>
      <c r="F234" s="456" t="s">
        <v>319</v>
      </c>
      <c r="G234" s="453">
        <v>490000</v>
      </c>
      <c r="H234" s="453">
        <f t="shared" si="35"/>
        <v>29400000</v>
      </c>
      <c r="I234" s="453">
        <f t="shared" si="36"/>
        <v>122500</v>
      </c>
      <c r="J234" s="455">
        <f t="shared" si="37"/>
        <v>2041.6666666666667</v>
      </c>
      <c r="K234" s="453"/>
    </row>
    <row r="235" spans="1:11">
      <c r="A235" s="412">
        <v>229</v>
      </c>
      <c r="B235" s="412" t="s">
        <v>1028</v>
      </c>
      <c r="C235" s="451" t="s">
        <v>140</v>
      </c>
      <c r="D235" s="412">
        <v>10</v>
      </c>
      <c r="E235" s="412">
        <v>1000000</v>
      </c>
      <c r="F235" s="413" t="s">
        <v>319</v>
      </c>
      <c r="G235" s="412">
        <v>500000</v>
      </c>
      <c r="H235" s="412">
        <f t="shared" si="35"/>
        <v>30000000</v>
      </c>
      <c r="I235" s="412">
        <f>G235/4</f>
        <v>125000</v>
      </c>
      <c r="J235" s="452">
        <f t="shared" si="37"/>
        <v>2083.3333333333335</v>
      </c>
      <c r="K235" s="412"/>
    </row>
    <row r="236" spans="1:11">
      <c r="E236" s="324">
        <f>SUM(E178:E235)</f>
        <v>43620000</v>
      </c>
      <c r="F236" s="371"/>
      <c r="G236" s="324">
        <f>SUM(G178:G235)</f>
        <v>21810000</v>
      </c>
    </row>
    <row r="237" spans="1:11">
      <c r="A237" s="325">
        <v>230</v>
      </c>
      <c r="B237" s="325" t="s">
        <v>1029</v>
      </c>
      <c r="C237" s="464" t="s">
        <v>140</v>
      </c>
      <c r="D237" s="325">
        <v>10</v>
      </c>
      <c r="E237" s="325">
        <v>1000000</v>
      </c>
      <c r="F237" s="434" t="s">
        <v>319</v>
      </c>
      <c r="G237" s="325">
        <v>250000</v>
      </c>
      <c r="H237" s="325">
        <f>G237*60</f>
        <v>15000000</v>
      </c>
      <c r="I237" s="325">
        <f>G237/4</f>
        <v>62500</v>
      </c>
      <c r="J237" s="433">
        <f>I237/60</f>
        <v>1041.6666666666667</v>
      </c>
      <c r="K237" s="325"/>
    </row>
    <row r="238" spans="1:11">
      <c r="A238" s="335">
        <v>231</v>
      </c>
      <c r="B238" s="335" t="s">
        <v>1030</v>
      </c>
      <c r="C238" s="463" t="s">
        <v>140</v>
      </c>
      <c r="D238" s="335">
        <v>7</v>
      </c>
      <c r="E238" s="335">
        <v>1050000</v>
      </c>
      <c r="F238" s="432" t="s">
        <v>319</v>
      </c>
      <c r="G238" s="335">
        <v>260000</v>
      </c>
      <c r="H238" s="335">
        <f t="shared" ref="H238:H301" si="38">G238*60</f>
        <v>15600000</v>
      </c>
      <c r="I238" s="335">
        <f t="shared" ref="I238:I301" si="39">G238/4</f>
        <v>65000</v>
      </c>
      <c r="J238" s="431">
        <f t="shared" ref="J238:J301" si="40">I238/60</f>
        <v>1083.3333333333333</v>
      </c>
      <c r="K238" s="335"/>
    </row>
    <row r="239" spans="1:11">
      <c r="A239" s="335">
        <v>232</v>
      </c>
      <c r="B239" s="335" t="s">
        <v>1031</v>
      </c>
      <c r="C239" s="463" t="s">
        <v>140</v>
      </c>
      <c r="D239" s="335">
        <v>7</v>
      </c>
      <c r="E239" s="335">
        <v>1050000</v>
      </c>
      <c r="F239" s="432" t="s">
        <v>319</v>
      </c>
      <c r="G239" s="335">
        <v>260000</v>
      </c>
      <c r="H239" s="335">
        <f t="shared" si="38"/>
        <v>15600000</v>
      </c>
      <c r="I239" s="335">
        <f t="shared" si="39"/>
        <v>65000</v>
      </c>
      <c r="J239" s="431">
        <f t="shared" si="40"/>
        <v>1083.3333333333333</v>
      </c>
      <c r="K239" s="335"/>
    </row>
    <row r="240" spans="1:11">
      <c r="A240" s="325">
        <v>233</v>
      </c>
      <c r="B240" s="325" t="s">
        <v>1032</v>
      </c>
      <c r="C240" s="464" t="s">
        <v>140</v>
      </c>
      <c r="D240" s="325">
        <v>10</v>
      </c>
      <c r="E240" s="325">
        <v>1100000</v>
      </c>
      <c r="F240" s="434" t="s">
        <v>319</v>
      </c>
      <c r="G240" s="325">
        <v>270000</v>
      </c>
      <c r="H240" s="325">
        <f t="shared" si="38"/>
        <v>16200000</v>
      </c>
      <c r="I240" s="325">
        <f t="shared" si="39"/>
        <v>67500</v>
      </c>
      <c r="J240" s="433">
        <f t="shared" si="40"/>
        <v>1125</v>
      </c>
      <c r="K240" s="325"/>
    </row>
    <row r="241" spans="1:11">
      <c r="A241" s="335">
        <v>234</v>
      </c>
      <c r="B241" s="335" t="s">
        <v>1033</v>
      </c>
      <c r="C241" s="463" t="s">
        <v>140</v>
      </c>
      <c r="D241" s="335">
        <v>5</v>
      </c>
      <c r="E241" s="335">
        <v>1150000</v>
      </c>
      <c r="F241" s="432" t="s">
        <v>319</v>
      </c>
      <c r="G241" s="335">
        <v>280000</v>
      </c>
      <c r="H241" s="335">
        <f t="shared" si="38"/>
        <v>16800000</v>
      </c>
      <c r="I241" s="335">
        <f t="shared" si="39"/>
        <v>70000</v>
      </c>
      <c r="J241" s="431">
        <f t="shared" si="40"/>
        <v>1166.6666666666667</v>
      </c>
      <c r="K241" s="335"/>
    </row>
    <row r="242" spans="1:11">
      <c r="A242" s="335">
        <v>235</v>
      </c>
      <c r="B242" s="335" t="s">
        <v>1034</v>
      </c>
      <c r="C242" s="463" t="s">
        <v>140</v>
      </c>
      <c r="D242" s="335">
        <v>5</v>
      </c>
      <c r="E242" s="335">
        <v>1150000</v>
      </c>
      <c r="F242" s="432" t="s">
        <v>319</v>
      </c>
      <c r="G242" s="335">
        <v>280000</v>
      </c>
      <c r="H242" s="335">
        <f t="shared" si="38"/>
        <v>16800000</v>
      </c>
      <c r="I242" s="335">
        <f t="shared" si="39"/>
        <v>70000</v>
      </c>
      <c r="J242" s="431">
        <f t="shared" si="40"/>
        <v>1166.6666666666667</v>
      </c>
      <c r="K242" s="335"/>
    </row>
    <row r="243" spans="1:11">
      <c r="A243" s="335">
        <v>236</v>
      </c>
      <c r="B243" s="335" t="s">
        <v>1035</v>
      </c>
      <c r="C243" s="463" t="s">
        <v>140</v>
      </c>
      <c r="D243" s="335">
        <v>5</v>
      </c>
      <c r="E243" s="335">
        <v>1150000</v>
      </c>
      <c r="F243" s="432" t="s">
        <v>319</v>
      </c>
      <c r="G243" s="335">
        <v>280000</v>
      </c>
      <c r="H243" s="335">
        <f t="shared" si="38"/>
        <v>16800000</v>
      </c>
      <c r="I243" s="335">
        <f t="shared" si="39"/>
        <v>70000</v>
      </c>
      <c r="J243" s="431">
        <f t="shared" si="40"/>
        <v>1166.6666666666667</v>
      </c>
      <c r="K243" s="335"/>
    </row>
    <row r="244" spans="1:11">
      <c r="A244" s="325">
        <v>237</v>
      </c>
      <c r="B244" s="325" t="s">
        <v>1036</v>
      </c>
      <c r="C244" s="464" t="s">
        <v>140</v>
      </c>
      <c r="D244" s="325">
        <v>10</v>
      </c>
      <c r="E244" s="325">
        <v>1200000</v>
      </c>
      <c r="F244" s="434" t="s">
        <v>319</v>
      </c>
      <c r="G244" s="325">
        <v>290000</v>
      </c>
      <c r="H244" s="325">
        <f t="shared" si="38"/>
        <v>17400000</v>
      </c>
      <c r="I244" s="325">
        <f t="shared" si="39"/>
        <v>72500</v>
      </c>
      <c r="J244" s="433">
        <f t="shared" si="40"/>
        <v>1208.3333333333333</v>
      </c>
      <c r="K244" s="325"/>
    </row>
    <row r="245" spans="1:11">
      <c r="A245" s="335">
        <v>238</v>
      </c>
      <c r="B245" s="335" t="s">
        <v>1037</v>
      </c>
      <c r="C245" s="463" t="s">
        <v>140</v>
      </c>
      <c r="D245" s="335">
        <v>5</v>
      </c>
      <c r="E245" s="335">
        <v>1250000</v>
      </c>
      <c r="F245" s="432" t="s">
        <v>319</v>
      </c>
      <c r="G245" s="335">
        <v>300000</v>
      </c>
      <c r="H245" s="335">
        <f t="shared" si="38"/>
        <v>18000000</v>
      </c>
      <c r="I245" s="335">
        <f t="shared" si="39"/>
        <v>75000</v>
      </c>
      <c r="J245" s="431">
        <f t="shared" si="40"/>
        <v>1250</v>
      </c>
      <c r="K245" s="335"/>
    </row>
    <row r="246" spans="1:11">
      <c r="A246" s="335">
        <v>239</v>
      </c>
      <c r="B246" s="335" t="s">
        <v>1038</v>
      </c>
      <c r="C246" s="463" t="s">
        <v>140</v>
      </c>
      <c r="D246" s="335">
        <v>5</v>
      </c>
      <c r="E246" s="335">
        <v>1250000</v>
      </c>
      <c r="F246" s="432" t="s">
        <v>319</v>
      </c>
      <c r="G246" s="335">
        <v>300000</v>
      </c>
      <c r="H246" s="335">
        <f t="shared" si="38"/>
        <v>18000000</v>
      </c>
      <c r="I246" s="335">
        <f t="shared" si="39"/>
        <v>75000</v>
      </c>
      <c r="J246" s="431">
        <f t="shared" si="40"/>
        <v>1250</v>
      </c>
      <c r="K246" s="335"/>
    </row>
    <row r="247" spans="1:11">
      <c r="A247" s="335">
        <v>240</v>
      </c>
      <c r="B247" s="335" t="s">
        <v>1039</v>
      </c>
      <c r="C247" s="463" t="s">
        <v>140</v>
      </c>
      <c r="D247" s="335">
        <v>5</v>
      </c>
      <c r="E247" s="335">
        <v>1250000</v>
      </c>
      <c r="F247" s="432" t="s">
        <v>319</v>
      </c>
      <c r="G247" s="335">
        <v>300000</v>
      </c>
      <c r="H247" s="335">
        <f t="shared" si="38"/>
        <v>18000000</v>
      </c>
      <c r="I247" s="335">
        <f t="shared" si="39"/>
        <v>75000</v>
      </c>
      <c r="J247" s="431">
        <f t="shared" si="40"/>
        <v>1250</v>
      </c>
      <c r="K247" s="335"/>
    </row>
    <row r="248" spans="1:11">
      <c r="A248" s="325">
        <v>241</v>
      </c>
      <c r="B248" s="325" t="s">
        <v>1040</v>
      </c>
      <c r="C248" s="464" t="s">
        <v>140</v>
      </c>
      <c r="D248" s="325">
        <v>10</v>
      </c>
      <c r="E248" s="325">
        <v>1300000</v>
      </c>
      <c r="F248" s="434" t="s">
        <v>319</v>
      </c>
      <c r="G248" s="325">
        <v>310000</v>
      </c>
      <c r="H248" s="325">
        <f t="shared" si="38"/>
        <v>18600000</v>
      </c>
      <c r="I248" s="325">
        <f t="shared" si="39"/>
        <v>77500</v>
      </c>
      <c r="J248" s="433">
        <f t="shared" si="40"/>
        <v>1291.6666666666667</v>
      </c>
      <c r="K248" s="325"/>
    </row>
    <row r="249" spans="1:11">
      <c r="A249" s="325">
        <v>242</v>
      </c>
      <c r="B249" s="325" t="s">
        <v>1041</v>
      </c>
      <c r="C249" s="464" t="s">
        <v>140</v>
      </c>
      <c r="D249" s="325">
        <v>10</v>
      </c>
      <c r="E249" s="325">
        <v>1350000</v>
      </c>
      <c r="F249" s="434" t="s">
        <v>319</v>
      </c>
      <c r="G249" s="325">
        <v>320000</v>
      </c>
      <c r="H249" s="325">
        <f t="shared" si="38"/>
        <v>19200000</v>
      </c>
      <c r="I249" s="325">
        <f t="shared" si="39"/>
        <v>80000</v>
      </c>
      <c r="J249" s="433">
        <f t="shared" si="40"/>
        <v>1333.3333333333333</v>
      </c>
      <c r="K249" s="325"/>
    </row>
    <row r="250" spans="1:11">
      <c r="A250" s="335">
        <v>243</v>
      </c>
      <c r="B250" s="335" t="s">
        <v>1042</v>
      </c>
      <c r="C250" s="463" t="s">
        <v>140</v>
      </c>
      <c r="D250" s="335">
        <v>3</v>
      </c>
      <c r="E250" s="335">
        <v>1400000</v>
      </c>
      <c r="F250" s="432" t="s">
        <v>319</v>
      </c>
      <c r="G250" s="335">
        <v>330000</v>
      </c>
      <c r="H250" s="335">
        <f t="shared" si="38"/>
        <v>19800000</v>
      </c>
      <c r="I250" s="335">
        <f t="shared" si="39"/>
        <v>82500</v>
      </c>
      <c r="J250" s="431">
        <f t="shared" si="40"/>
        <v>1375</v>
      </c>
      <c r="K250" s="335"/>
    </row>
    <row r="251" spans="1:11">
      <c r="A251" s="335">
        <v>244</v>
      </c>
      <c r="B251" s="335" t="s">
        <v>1043</v>
      </c>
      <c r="C251" s="463" t="s">
        <v>140</v>
      </c>
      <c r="D251" s="335">
        <v>3</v>
      </c>
      <c r="E251" s="335">
        <v>1400000</v>
      </c>
      <c r="F251" s="432" t="s">
        <v>319</v>
      </c>
      <c r="G251" s="335">
        <v>330000</v>
      </c>
      <c r="H251" s="335">
        <f t="shared" si="38"/>
        <v>19800000</v>
      </c>
      <c r="I251" s="335">
        <f t="shared" si="39"/>
        <v>82500</v>
      </c>
      <c r="J251" s="431">
        <f t="shared" si="40"/>
        <v>1375</v>
      </c>
      <c r="K251" s="335"/>
    </row>
    <row r="252" spans="1:11">
      <c r="A252" s="335">
        <v>245</v>
      </c>
      <c r="B252" s="335" t="s">
        <v>1044</v>
      </c>
      <c r="C252" s="463" t="s">
        <v>140</v>
      </c>
      <c r="D252" s="335">
        <v>3</v>
      </c>
      <c r="E252" s="335">
        <v>1400000</v>
      </c>
      <c r="F252" s="432" t="s">
        <v>319</v>
      </c>
      <c r="G252" s="335">
        <v>330000</v>
      </c>
      <c r="H252" s="335">
        <f t="shared" si="38"/>
        <v>19800000</v>
      </c>
      <c r="I252" s="335">
        <f t="shared" si="39"/>
        <v>82500</v>
      </c>
      <c r="J252" s="431">
        <f t="shared" si="40"/>
        <v>1375</v>
      </c>
      <c r="K252" s="335"/>
    </row>
    <row r="253" spans="1:11">
      <c r="A253" s="335">
        <v>246</v>
      </c>
      <c r="B253" s="335" t="s">
        <v>1045</v>
      </c>
      <c r="C253" s="463" t="s">
        <v>140</v>
      </c>
      <c r="D253" s="335">
        <v>3</v>
      </c>
      <c r="E253" s="335">
        <v>1400000</v>
      </c>
      <c r="F253" s="432" t="s">
        <v>319</v>
      </c>
      <c r="G253" s="335">
        <v>330000</v>
      </c>
      <c r="H253" s="335">
        <f t="shared" si="38"/>
        <v>19800000</v>
      </c>
      <c r="I253" s="335">
        <f t="shared" si="39"/>
        <v>82500</v>
      </c>
      <c r="J253" s="431">
        <f t="shared" si="40"/>
        <v>1375</v>
      </c>
      <c r="K253" s="335"/>
    </row>
    <row r="254" spans="1:11">
      <c r="A254" s="402">
        <v>247</v>
      </c>
      <c r="B254" s="402" t="s">
        <v>1046</v>
      </c>
      <c r="C254" s="422" t="s">
        <v>140</v>
      </c>
      <c r="D254" s="402">
        <v>10</v>
      </c>
      <c r="E254" s="402">
        <v>1450000</v>
      </c>
      <c r="F254" s="404" t="s">
        <v>319</v>
      </c>
      <c r="G254" s="402">
        <v>340000</v>
      </c>
      <c r="H254" s="402">
        <f t="shared" si="38"/>
        <v>20400000</v>
      </c>
      <c r="I254" s="402">
        <f t="shared" si="39"/>
        <v>85000</v>
      </c>
      <c r="J254" s="403">
        <f t="shared" si="40"/>
        <v>1416.6666666666667</v>
      </c>
      <c r="K254" s="402"/>
    </row>
    <row r="255" spans="1:11">
      <c r="A255" s="485">
        <v>248</v>
      </c>
      <c r="B255" s="485" t="s">
        <v>1047</v>
      </c>
      <c r="C255" s="486" t="s">
        <v>140</v>
      </c>
      <c r="D255" s="485">
        <v>3</v>
      </c>
      <c r="E255" s="485">
        <v>1500000</v>
      </c>
      <c r="F255" s="487" t="s">
        <v>319</v>
      </c>
      <c r="G255" s="485">
        <v>350000</v>
      </c>
      <c r="H255" s="485">
        <f t="shared" si="38"/>
        <v>21000000</v>
      </c>
      <c r="I255" s="485">
        <f t="shared" si="39"/>
        <v>87500</v>
      </c>
      <c r="J255" s="492">
        <f t="shared" si="40"/>
        <v>1458.3333333333333</v>
      </c>
      <c r="K255" s="485"/>
    </row>
    <row r="256" spans="1:11">
      <c r="A256" s="485">
        <v>249</v>
      </c>
      <c r="B256" s="485" t="s">
        <v>1048</v>
      </c>
      <c r="C256" s="486" t="s">
        <v>140</v>
      </c>
      <c r="D256" s="485">
        <v>3</v>
      </c>
      <c r="E256" s="485">
        <v>1500000</v>
      </c>
      <c r="F256" s="487" t="s">
        <v>319</v>
      </c>
      <c r="G256" s="485">
        <v>350000</v>
      </c>
      <c r="H256" s="485">
        <f t="shared" si="38"/>
        <v>21000000</v>
      </c>
      <c r="I256" s="485">
        <f t="shared" si="39"/>
        <v>87500</v>
      </c>
      <c r="J256" s="492">
        <f t="shared" si="40"/>
        <v>1458.3333333333333</v>
      </c>
      <c r="K256" s="485"/>
    </row>
    <row r="257" spans="1:11">
      <c r="A257" s="485">
        <v>250</v>
      </c>
      <c r="B257" s="485" t="s">
        <v>1049</v>
      </c>
      <c r="C257" s="486" t="s">
        <v>140</v>
      </c>
      <c r="D257" s="485">
        <v>3</v>
      </c>
      <c r="E257" s="485">
        <v>1500000</v>
      </c>
      <c r="F257" s="487" t="s">
        <v>319</v>
      </c>
      <c r="G257" s="485">
        <v>350000</v>
      </c>
      <c r="H257" s="485">
        <f t="shared" si="38"/>
        <v>21000000</v>
      </c>
      <c r="I257" s="485">
        <f t="shared" si="39"/>
        <v>87500</v>
      </c>
      <c r="J257" s="492">
        <f t="shared" si="40"/>
        <v>1458.3333333333333</v>
      </c>
      <c r="K257" s="485"/>
    </row>
    <row r="258" spans="1:11">
      <c r="A258" s="485">
        <v>251</v>
      </c>
      <c r="B258" s="485" t="s">
        <v>1050</v>
      </c>
      <c r="C258" s="486" t="s">
        <v>140</v>
      </c>
      <c r="D258" s="485">
        <v>3</v>
      </c>
      <c r="E258" s="485">
        <v>1500000</v>
      </c>
      <c r="F258" s="487" t="s">
        <v>319</v>
      </c>
      <c r="G258" s="485">
        <v>350000</v>
      </c>
      <c r="H258" s="485">
        <f t="shared" si="38"/>
        <v>21000000</v>
      </c>
      <c r="I258" s="485">
        <f t="shared" si="39"/>
        <v>87500</v>
      </c>
      <c r="J258" s="492">
        <f t="shared" si="40"/>
        <v>1458.3333333333333</v>
      </c>
      <c r="K258" s="485"/>
    </row>
    <row r="259" spans="1:11">
      <c r="A259" s="402">
        <v>252</v>
      </c>
      <c r="B259" s="402" t="s">
        <v>1051</v>
      </c>
      <c r="C259" s="422" t="s">
        <v>140</v>
      </c>
      <c r="D259" s="402">
        <v>10</v>
      </c>
      <c r="E259" s="402">
        <v>1550000</v>
      </c>
      <c r="F259" s="404" t="s">
        <v>319</v>
      </c>
      <c r="G259" s="402">
        <v>360000</v>
      </c>
      <c r="H259" s="402">
        <f t="shared" si="38"/>
        <v>21600000</v>
      </c>
      <c r="I259" s="402">
        <f t="shared" si="39"/>
        <v>90000</v>
      </c>
      <c r="J259" s="403">
        <f t="shared" si="40"/>
        <v>1500</v>
      </c>
      <c r="K259" s="402"/>
    </row>
    <row r="260" spans="1:11">
      <c r="A260" s="485">
        <v>253</v>
      </c>
      <c r="B260" s="485" t="s">
        <v>1052</v>
      </c>
      <c r="C260" s="486" t="s">
        <v>140</v>
      </c>
      <c r="D260" s="485">
        <v>5</v>
      </c>
      <c r="E260" s="485">
        <v>1600000</v>
      </c>
      <c r="F260" s="487" t="s">
        <v>319</v>
      </c>
      <c r="G260" s="485">
        <v>370000</v>
      </c>
      <c r="H260" s="485">
        <f t="shared" si="38"/>
        <v>22200000</v>
      </c>
      <c r="I260" s="485">
        <f t="shared" si="39"/>
        <v>92500</v>
      </c>
      <c r="J260" s="492">
        <f t="shared" si="40"/>
        <v>1541.6666666666667</v>
      </c>
      <c r="K260" s="485"/>
    </row>
    <row r="261" spans="1:11">
      <c r="A261" s="485">
        <v>254</v>
      </c>
      <c r="B261" s="485" t="s">
        <v>1053</v>
      </c>
      <c r="C261" s="486" t="s">
        <v>140</v>
      </c>
      <c r="D261" s="485">
        <v>5</v>
      </c>
      <c r="E261" s="485">
        <v>1600000</v>
      </c>
      <c r="F261" s="487" t="s">
        <v>319</v>
      </c>
      <c r="G261" s="485">
        <v>370000</v>
      </c>
      <c r="H261" s="485">
        <f t="shared" si="38"/>
        <v>22200000</v>
      </c>
      <c r="I261" s="485">
        <f t="shared" si="39"/>
        <v>92500</v>
      </c>
      <c r="J261" s="492">
        <f t="shared" si="40"/>
        <v>1541.6666666666667</v>
      </c>
      <c r="K261" s="485"/>
    </row>
    <row r="262" spans="1:11">
      <c r="A262" s="485">
        <v>255</v>
      </c>
      <c r="B262" s="485" t="s">
        <v>1054</v>
      </c>
      <c r="C262" s="486" t="s">
        <v>140</v>
      </c>
      <c r="D262" s="485">
        <v>5</v>
      </c>
      <c r="E262" s="485">
        <v>1600000</v>
      </c>
      <c r="F262" s="487" t="s">
        <v>319</v>
      </c>
      <c r="G262" s="485">
        <v>370000</v>
      </c>
      <c r="H262" s="485">
        <f t="shared" si="38"/>
        <v>22200000</v>
      </c>
      <c r="I262" s="485">
        <f t="shared" si="39"/>
        <v>92500</v>
      </c>
      <c r="J262" s="492">
        <f t="shared" si="40"/>
        <v>1541.6666666666667</v>
      </c>
      <c r="K262" s="485"/>
    </row>
    <row r="263" spans="1:11">
      <c r="A263" s="402">
        <v>256</v>
      </c>
      <c r="B263" s="402" t="s">
        <v>1055</v>
      </c>
      <c r="C263" s="422" t="s">
        <v>140</v>
      </c>
      <c r="D263" s="402">
        <v>10</v>
      </c>
      <c r="E263" s="402">
        <v>1650000</v>
      </c>
      <c r="F263" s="404" t="s">
        <v>319</v>
      </c>
      <c r="G263" s="402">
        <v>380000</v>
      </c>
      <c r="H263" s="402">
        <f t="shared" si="38"/>
        <v>22800000</v>
      </c>
      <c r="I263" s="402">
        <f t="shared" si="39"/>
        <v>95000</v>
      </c>
      <c r="J263" s="403">
        <f t="shared" si="40"/>
        <v>1583.3333333333333</v>
      </c>
      <c r="K263" s="402"/>
    </row>
    <row r="264" spans="1:11">
      <c r="A264" s="485">
        <v>257</v>
      </c>
      <c r="B264" s="485" t="s">
        <v>1056</v>
      </c>
      <c r="C264" s="486" t="s">
        <v>140</v>
      </c>
      <c r="D264" s="485">
        <v>3</v>
      </c>
      <c r="E264" s="485">
        <v>1700000</v>
      </c>
      <c r="F264" s="487" t="s">
        <v>319</v>
      </c>
      <c r="G264" s="485">
        <v>390000</v>
      </c>
      <c r="H264" s="485">
        <f t="shared" si="38"/>
        <v>23400000</v>
      </c>
      <c r="I264" s="485">
        <f t="shared" si="39"/>
        <v>97500</v>
      </c>
      <c r="J264" s="492">
        <f t="shared" si="40"/>
        <v>1625</v>
      </c>
      <c r="K264" s="485"/>
    </row>
    <row r="265" spans="1:11">
      <c r="A265" s="485">
        <v>258</v>
      </c>
      <c r="B265" s="485" t="s">
        <v>1057</v>
      </c>
      <c r="C265" s="486" t="s">
        <v>140</v>
      </c>
      <c r="D265" s="485">
        <v>3</v>
      </c>
      <c r="E265" s="485">
        <v>1700000</v>
      </c>
      <c r="F265" s="487" t="s">
        <v>319</v>
      </c>
      <c r="G265" s="485">
        <v>390000</v>
      </c>
      <c r="H265" s="485">
        <f t="shared" si="38"/>
        <v>23400000</v>
      </c>
      <c r="I265" s="485">
        <f t="shared" si="39"/>
        <v>97500</v>
      </c>
      <c r="J265" s="492">
        <f t="shared" si="40"/>
        <v>1625</v>
      </c>
      <c r="K265" s="485"/>
    </row>
    <row r="266" spans="1:11">
      <c r="A266" s="485">
        <v>259</v>
      </c>
      <c r="B266" s="485" t="s">
        <v>1058</v>
      </c>
      <c r="C266" s="486" t="s">
        <v>140</v>
      </c>
      <c r="D266" s="485">
        <v>3</v>
      </c>
      <c r="E266" s="485">
        <v>1700000</v>
      </c>
      <c r="F266" s="487" t="s">
        <v>319</v>
      </c>
      <c r="G266" s="485">
        <v>390000</v>
      </c>
      <c r="H266" s="485">
        <f t="shared" si="38"/>
        <v>23400000</v>
      </c>
      <c r="I266" s="485">
        <f t="shared" si="39"/>
        <v>97500</v>
      </c>
      <c r="J266" s="492">
        <f t="shared" si="40"/>
        <v>1625</v>
      </c>
      <c r="K266" s="485"/>
    </row>
    <row r="267" spans="1:11">
      <c r="A267" s="485">
        <v>260</v>
      </c>
      <c r="B267" s="485" t="s">
        <v>1059</v>
      </c>
      <c r="C267" s="486" t="s">
        <v>140</v>
      </c>
      <c r="D267" s="485">
        <v>3</v>
      </c>
      <c r="E267" s="485">
        <v>1700000</v>
      </c>
      <c r="F267" s="487" t="s">
        <v>319</v>
      </c>
      <c r="G267" s="485">
        <v>390000</v>
      </c>
      <c r="H267" s="485">
        <f t="shared" si="38"/>
        <v>23400000</v>
      </c>
      <c r="I267" s="485">
        <f t="shared" si="39"/>
        <v>97500</v>
      </c>
      <c r="J267" s="492">
        <f t="shared" si="40"/>
        <v>1625</v>
      </c>
      <c r="K267" s="485"/>
    </row>
    <row r="268" spans="1:11">
      <c r="A268" s="402">
        <v>261</v>
      </c>
      <c r="B268" s="402" t="s">
        <v>1060</v>
      </c>
      <c r="C268" s="422" t="s">
        <v>140</v>
      </c>
      <c r="D268" s="402">
        <v>10</v>
      </c>
      <c r="E268" s="402">
        <v>1750000</v>
      </c>
      <c r="F268" s="404" t="s">
        <v>319</v>
      </c>
      <c r="G268" s="402">
        <v>400000</v>
      </c>
      <c r="H268" s="402">
        <f t="shared" si="38"/>
        <v>24000000</v>
      </c>
      <c r="I268" s="402">
        <f t="shared" si="39"/>
        <v>100000</v>
      </c>
      <c r="J268" s="403">
        <f t="shared" si="40"/>
        <v>1666.6666666666667</v>
      </c>
      <c r="K268" s="402"/>
    </row>
    <row r="269" spans="1:11">
      <c r="A269" s="485">
        <v>262</v>
      </c>
      <c r="B269" s="485" t="s">
        <v>1061</v>
      </c>
      <c r="C269" s="486" t="s">
        <v>140</v>
      </c>
      <c r="D269" s="485">
        <v>5</v>
      </c>
      <c r="E269" s="485">
        <v>1800000</v>
      </c>
      <c r="F269" s="487" t="s">
        <v>319</v>
      </c>
      <c r="G269" s="485">
        <v>410000</v>
      </c>
      <c r="H269" s="485">
        <f t="shared" si="38"/>
        <v>24600000</v>
      </c>
      <c r="I269" s="485">
        <f t="shared" si="39"/>
        <v>102500</v>
      </c>
      <c r="J269" s="492">
        <f t="shared" si="40"/>
        <v>1708.3333333333333</v>
      </c>
      <c r="K269" s="485"/>
    </row>
    <row r="270" spans="1:11">
      <c r="A270" s="485">
        <v>263</v>
      </c>
      <c r="B270" s="485" t="s">
        <v>1062</v>
      </c>
      <c r="C270" s="486" t="s">
        <v>140</v>
      </c>
      <c r="D270" s="485">
        <v>5</v>
      </c>
      <c r="E270" s="485">
        <v>1800000</v>
      </c>
      <c r="F270" s="487" t="s">
        <v>319</v>
      </c>
      <c r="G270" s="485">
        <v>410000</v>
      </c>
      <c r="H270" s="485">
        <f t="shared" si="38"/>
        <v>24600000</v>
      </c>
      <c r="I270" s="485">
        <f t="shared" si="39"/>
        <v>102500</v>
      </c>
      <c r="J270" s="492">
        <f t="shared" si="40"/>
        <v>1708.3333333333333</v>
      </c>
      <c r="K270" s="485"/>
    </row>
    <row r="271" spans="1:11">
      <c r="A271" s="485">
        <v>264</v>
      </c>
      <c r="B271" s="485" t="s">
        <v>1063</v>
      </c>
      <c r="C271" s="486" t="s">
        <v>140</v>
      </c>
      <c r="D271" s="485">
        <v>5</v>
      </c>
      <c r="E271" s="485">
        <v>1800000</v>
      </c>
      <c r="F271" s="487" t="s">
        <v>319</v>
      </c>
      <c r="G271" s="485">
        <v>410000</v>
      </c>
      <c r="H271" s="485">
        <f t="shared" si="38"/>
        <v>24600000</v>
      </c>
      <c r="I271" s="485">
        <f t="shared" si="39"/>
        <v>102500</v>
      </c>
      <c r="J271" s="492">
        <f t="shared" si="40"/>
        <v>1708.3333333333333</v>
      </c>
      <c r="K271" s="485"/>
    </row>
    <row r="272" spans="1:11">
      <c r="A272" s="453">
        <v>265</v>
      </c>
      <c r="B272" s="453" t="s">
        <v>1064</v>
      </c>
      <c r="C272" s="454" t="s">
        <v>140</v>
      </c>
      <c r="D272" s="453">
        <v>10</v>
      </c>
      <c r="E272" s="453">
        <v>1850000</v>
      </c>
      <c r="F272" s="456" t="s">
        <v>319</v>
      </c>
      <c r="G272" s="453">
        <v>420000</v>
      </c>
      <c r="H272" s="453">
        <f t="shared" si="38"/>
        <v>25200000</v>
      </c>
      <c r="I272" s="453">
        <f t="shared" si="39"/>
        <v>105000</v>
      </c>
      <c r="J272" s="455">
        <f t="shared" si="40"/>
        <v>1750</v>
      </c>
      <c r="K272" s="453"/>
    </row>
    <row r="273" spans="1:11">
      <c r="A273" s="377">
        <v>266</v>
      </c>
      <c r="B273" s="377" t="s">
        <v>1065</v>
      </c>
      <c r="C273" s="488" t="s">
        <v>140</v>
      </c>
      <c r="D273" s="377">
        <v>5</v>
      </c>
      <c r="E273" s="377">
        <v>1900000</v>
      </c>
      <c r="F273" s="489" t="s">
        <v>319</v>
      </c>
      <c r="G273" s="377">
        <v>430000</v>
      </c>
      <c r="H273" s="377">
        <f t="shared" si="38"/>
        <v>25800000</v>
      </c>
      <c r="I273" s="377">
        <f t="shared" si="39"/>
        <v>107500</v>
      </c>
      <c r="J273" s="493">
        <f t="shared" si="40"/>
        <v>1791.6666666666667</v>
      </c>
      <c r="K273" s="377"/>
    </row>
    <row r="274" spans="1:11">
      <c r="A274" s="377">
        <v>267</v>
      </c>
      <c r="B274" s="377" t="s">
        <v>1066</v>
      </c>
      <c r="C274" s="488" t="s">
        <v>140</v>
      </c>
      <c r="D274" s="377">
        <v>5</v>
      </c>
      <c r="E274" s="377">
        <v>1900000</v>
      </c>
      <c r="F274" s="489" t="s">
        <v>319</v>
      </c>
      <c r="G274" s="377">
        <v>430000</v>
      </c>
      <c r="H274" s="377">
        <f t="shared" si="38"/>
        <v>25800000</v>
      </c>
      <c r="I274" s="377">
        <f t="shared" si="39"/>
        <v>107500</v>
      </c>
      <c r="J274" s="493">
        <f t="shared" si="40"/>
        <v>1791.6666666666667</v>
      </c>
      <c r="K274" s="377"/>
    </row>
    <row r="275" spans="1:11">
      <c r="A275" s="377">
        <v>268</v>
      </c>
      <c r="B275" s="377" t="s">
        <v>1067</v>
      </c>
      <c r="C275" s="488" t="s">
        <v>140</v>
      </c>
      <c r="D275" s="377">
        <v>5</v>
      </c>
      <c r="E275" s="377">
        <v>1900000</v>
      </c>
      <c r="F275" s="489" t="s">
        <v>319</v>
      </c>
      <c r="G275" s="377">
        <v>430000</v>
      </c>
      <c r="H275" s="377">
        <f t="shared" si="38"/>
        <v>25800000</v>
      </c>
      <c r="I275" s="377">
        <f t="shared" si="39"/>
        <v>107500</v>
      </c>
      <c r="J275" s="493">
        <f t="shared" si="40"/>
        <v>1791.6666666666667</v>
      </c>
      <c r="K275" s="377"/>
    </row>
    <row r="276" spans="1:11">
      <c r="A276" s="453">
        <v>269</v>
      </c>
      <c r="B276" s="453" t="s">
        <v>1068</v>
      </c>
      <c r="C276" s="454" t="s">
        <v>140</v>
      </c>
      <c r="D276" s="453">
        <v>10</v>
      </c>
      <c r="E276" s="453">
        <v>1950000</v>
      </c>
      <c r="F276" s="456" t="s">
        <v>319</v>
      </c>
      <c r="G276" s="453">
        <v>440000</v>
      </c>
      <c r="H276" s="453">
        <f t="shared" si="38"/>
        <v>26400000</v>
      </c>
      <c r="I276" s="453">
        <f t="shared" si="39"/>
        <v>110000</v>
      </c>
      <c r="J276" s="455">
        <f t="shared" si="40"/>
        <v>1833.3333333333333</v>
      </c>
      <c r="K276" s="453"/>
    </row>
    <row r="277" spans="1:11">
      <c r="A277" s="377">
        <v>270</v>
      </c>
      <c r="B277" s="377" t="s">
        <v>1069</v>
      </c>
      <c r="C277" s="488" t="s">
        <v>140</v>
      </c>
      <c r="D277" s="377">
        <v>3</v>
      </c>
      <c r="E277" s="377">
        <v>2000000</v>
      </c>
      <c r="F277" s="489" t="s">
        <v>319</v>
      </c>
      <c r="G277" s="377">
        <v>450000</v>
      </c>
      <c r="H277" s="377">
        <f t="shared" si="38"/>
        <v>27000000</v>
      </c>
      <c r="I277" s="377">
        <f t="shared" si="39"/>
        <v>112500</v>
      </c>
      <c r="J277" s="493">
        <f t="shared" si="40"/>
        <v>1875</v>
      </c>
      <c r="K277" s="377"/>
    </row>
    <row r="278" spans="1:11">
      <c r="A278" s="377">
        <v>271</v>
      </c>
      <c r="B278" s="377" t="s">
        <v>1070</v>
      </c>
      <c r="C278" s="488" t="s">
        <v>140</v>
      </c>
      <c r="D278" s="377">
        <v>3</v>
      </c>
      <c r="E278" s="377">
        <v>2000000</v>
      </c>
      <c r="F278" s="489" t="s">
        <v>319</v>
      </c>
      <c r="G278" s="377">
        <v>450000</v>
      </c>
      <c r="H278" s="377">
        <f t="shared" si="38"/>
        <v>27000000</v>
      </c>
      <c r="I278" s="377">
        <f t="shared" si="39"/>
        <v>112500</v>
      </c>
      <c r="J278" s="493">
        <f t="shared" si="40"/>
        <v>1875</v>
      </c>
      <c r="K278" s="377"/>
    </row>
    <row r="279" spans="1:11">
      <c r="A279" s="377">
        <v>272</v>
      </c>
      <c r="B279" s="377" t="s">
        <v>1071</v>
      </c>
      <c r="C279" s="488" t="s">
        <v>140</v>
      </c>
      <c r="D279" s="377">
        <v>3</v>
      </c>
      <c r="E279" s="377">
        <v>2000000</v>
      </c>
      <c r="F279" s="489" t="s">
        <v>319</v>
      </c>
      <c r="G279" s="377">
        <v>450000</v>
      </c>
      <c r="H279" s="377">
        <f t="shared" si="38"/>
        <v>27000000</v>
      </c>
      <c r="I279" s="377">
        <f t="shared" si="39"/>
        <v>112500</v>
      </c>
      <c r="J279" s="493">
        <f t="shared" si="40"/>
        <v>1875</v>
      </c>
      <c r="K279" s="377"/>
    </row>
    <row r="280" spans="1:11">
      <c r="A280" s="377">
        <v>273</v>
      </c>
      <c r="B280" s="377" t="s">
        <v>1072</v>
      </c>
      <c r="C280" s="488" t="s">
        <v>140</v>
      </c>
      <c r="D280" s="377">
        <v>3</v>
      </c>
      <c r="E280" s="377">
        <v>2000000</v>
      </c>
      <c r="F280" s="489" t="s">
        <v>319</v>
      </c>
      <c r="G280" s="377">
        <v>450000</v>
      </c>
      <c r="H280" s="377">
        <f t="shared" si="38"/>
        <v>27000000</v>
      </c>
      <c r="I280" s="377">
        <f t="shared" si="39"/>
        <v>112500</v>
      </c>
      <c r="J280" s="493">
        <f t="shared" si="40"/>
        <v>1875</v>
      </c>
      <c r="K280" s="377"/>
    </row>
    <row r="281" spans="1:11">
      <c r="A281" s="453">
        <v>274</v>
      </c>
      <c r="B281" s="453" t="s">
        <v>1073</v>
      </c>
      <c r="C281" s="454" t="s">
        <v>140</v>
      </c>
      <c r="D281" s="453">
        <v>10</v>
      </c>
      <c r="E281" s="453">
        <v>2050000</v>
      </c>
      <c r="F281" s="456" t="s">
        <v>319</v>
      </c>
      <c r="G281" s="453">
        <v>460000</v>
      </c>
      <c r="H281" s="453">
        <f t="shared" si="38"/>
        <v>27600000</v>
      </c>
      <c r="I281" s="453">
        <f t="shared" si="39"/>
        <v>115000</v>
      </c>
      <c r="J281" s="455">
        <f t="shared" si="40"/>
        <v>1916.6666666666667</v>
      </c>
      <c r="K281" s="453"/>
    </row>
    <row r="282" spans="1:11">
      <c r="A282" s="377">
        <v>275</v>
      </c>
      <c r="B282" s="377" t="s">
        <v>1074</v>
      </c>
      <c r="C282" s="488" t="s">
        <v>140</v>
      </c>
      <c r="D282" s="377">
        <v>5</v>
      </c>
      <c r="E282" s="377">
        <v>2100000</v>
      </c>
      <c r="F282" s="489" t="s">
        <v>319</v>
      </c>
      <c r="G282" s="377">
        <v>470000</v>
      </c>
      <c r="H282" s="377">
        <f t="shared" si="38"/>
        <v>28200000</v>
      </c>
      <c r="I282" s="377">
        <f t="shared" si="39"/>
        <v>117500</v>
      </c>
      <c r="J282" s="493">
        <f t="shared" si="40"/>
        <v>1958.3333333333333</v>
      </c>
      <c r="K282" s="377"/>
    </row>
    <row r="283" spans="1:11">
      <c r="A283" s="377">
        <v>276</v>
      </c>
      <c r="B283" s="377" t="s">
        <v>1075</v>
      </c>
      <c r="C283" s="488" t="s">
        <v>140</v>
      </c>
      <c r="D283" s="377">
        <v>5</v>
      </c>
      <c r="E283" s="377">
        <v>2100000</v>
      </c>
      <c r="F283" s="489" t="s">
        <v>319</v>
      </c>
      <c r="G283" s="377">
        <v>470000</v>
      </c>
      <c r="H283" s="377">
        <f t="shared" si="38"/>
        <v>28200000</v>
      </c>
      <c r="I283" s="377">
        <f t="shared" si="39"/>
        <v>117500</v>
      </c>
      <c r="J283" s="493">
        <f t="shared" si="40"/>
        <v>1958.3333333333333</v>
      </c>
      <c r="K283" s="377"/>
    </row>
    <row r="284" spans="1:11">
      <c r="A284" s="377">
        <v>277</v>
      </c>
      <c r="B284" s="377" t="s">
        <v>1076</v>
      </c>
      <c r="C284" s="488" t="s">
        <v>140</v>
      </c>
      <c r="D284" s="377">
        <v>5</v>
      </c>
      <c r="E284" s="377">
        <v>2100000</v>
      </c>
      <c r="F284" s="489" t="s">
        <v>319</v>
      </c>
      <c r="G284" s="377">
        <v>470000</v>
      </c>
      <c r="H284" s="377">
        <f t="shared" si="38"/>
        <v>28200000</v>
      </c>
      <c r="I284" s="377">
        <f t="shared" si="39"/>
        <v>117500</v>
      </c>
      <c r="J284" s="493">
        <f t="shared" si="40"/>
        <v>1958.3333333333333</v>
      </c>
      <c r="K284" s="377"/>
    </row>
    <row r="285" spans="1:11">
      <c r="A285" s="453">
        <v>278</v>
      </c>
      <c r="B285" s="453" t="s">
        <v>1077</v>
      </c>
      <c r="C285" s="454" t="s">
        <v>140</v>
      </c>
      <c r="D285" s="453">
        <v>3</v>
      </c>
      <c r="E285" s="453">
        <v>2150000</v>
      </c>
      <c r="F285" s="456" t="s">
        <v>319</v>
      </c>
      <c r="G285" s="453">
        <v>480000</v>
      </c>
      <c r="H285" s="453">
        <f t="shared" si="38"/>
        <v>28800000</v>
      </c>
      <c r="I285" s="453">
        <f t="shared" si="39"/>
        <v>120000</v>
      </c>
      <c r="J285" s="455">
        <f t="shared" si="40"/>
        <v>2000</v>
      </c>
      <c r="K285" s="453"/>
    </row>
    <row r="286" spans="1:11">
      <c r="A286" s="453">
        <v>279</v>
      </c>
      <c r="B286" s="453" t="s">
        <v>1078</v>
      </c>
      <c r="C286" s="454" t="s">
        <v>140</v>
      </c>
      <c r="D286" s="453">
        <v>3</v>
      </c>
      <c r="E286" s="453">
        <v>2150000</v>
      </c>
      <c r="F286" s="456" t="s">
        <v>319</v>
      </c>
      <c r="G286" s="453">
        <v>480000</v>
      </c>
      <c r="H286" s="453">
        <f t="shared" si="38"/>
        <v>28800000</v>
      </c>
      <c r="I286" s="453">
        <f t="shared" si="39"/>
        <v>120000</v>
      </c>
      <c r="J286" s="455">
        <f t="shared" si="40"/>
        <v>2000</v>
      </c>
      <c r="K286" s="453"/>
    </row>
    <row r="287" spans="1:11">
      <c r="A287" s="453">
        <v>280</v>
      </c>
      <c r="B287" s="453" t="s">
        <v>1079</v>
      </c>
      <c r="C287" s="454" t="s">
        <v>140</v>
      </c>
      <c r="D287" s="453">
        <v>3</v>
      </c>
      <c r="E287" s="453">
        <v>2150000</v>
      </c>
      <c r="F287" s="456" t="s">
        <v>319</v>
      </c>
      <c r="G287" s="453">
        <v>480000</v>
      </c>
      <c r="H287" s="453">
        <f t="shared" si="38"/>
        <v>28800000</v>
      </c>
      <c r="I287" s="453">
        <f t="shared" si="39"/>
        <v>120000</v>
      </c>
      <c r="J287" s="455">
        <f t="shared" si="40"/>
        <v>2000</v>
      </c>
      <c r="K287" s="453"/>
    </row>
    <row r="288" spans="1:11">
      <c r="A288" s="453">
        <v>281</v>
      </c>
      <c r="B288" s="453" t="s">
        <v>1080</v>
      </c>
      <c r="C288" s="454" t="s">
        <v>140</v>
      </c>
      <c r="D288" s="453">
        <v>3</v>
      </c>
      <c r="E288" s="453">
        <v>2150000</v>
      </c>
      <c r="F288" s="456" t="s">
        <v>319</v>
      </c>
      <c r="G288" s="453">
        <v>480000</v>
      </c>
      <c r="H288" s="453">
        <f t="shared" si="38"/>
        <v>28800000</v>
      </c>
      <c r="I288" s="453">
        <f t="shared" si="39"/>
        <v>120000</v>
      </c>
      <c r="J288" s="455">
        <f t="shared" si="40"/>
        <v>2000</v>
      </c>
      <c r="K288" s="453"/>
    </row>
    <row r="289" spans="1:11">
      <c r="A289" s="453">
        <v>282</v>
      </c>
      <c r="B289" s="453" t="s">
        <v>1081</v>
      </c>
      <c r="C289" s="454" t="s">
        <v>140</v>
      </c>
      <c r="D289" s="453">
        <v>3</v>
      </c>
      <c r="E289" s="453">
        <v>2150000</v>
      </c>
      <c r="F289" s="456" t="s">
        <v>319</v>
      </c>
      <c r="G289" s="453">
        <v>480000</v>
      </c>
      <c r="H289" s="453">
        <f t="shared" si="38"/>
        <v>28800000</v>
      </c>
      <c r="I289" s="453">
        <f t="shared" si="39"/>
        <v>120000</v>
      </c>
      <c r="J289" s="455">
        <f t="shared" si="40"/>
        <v>2000</v>
      </c>
      <c r="K289" s="453"/>
    </row>
    <row r="290" spans="1:11">
      <c r="A290" s="377">
        <v>283</v>
      </c>
      <c r="B290" s="377" t="s">
        <v>1082</v>
      </c>
      <c r="C290" s="488" t="s">
        <v>140</v>
      </c>
      <c r="D290" s="377">
        <v>3</v>
      </c>
      <c r="E290" s="377">
        <v>2200000</v>
      </c>
      <c r="F290" s="489" t="s">
        <v>319</v>
      </c>
      <c r="G290" s="377">
        <v>490000</v>
      </c>
      <c r="H290" s="377">
        <f t="shared" si="38"/>
        <v>29400000</v>
      </c>
      <c r="I290" s="377">
        <f t="shared" si="39"/>
        <v>122500</v>
      </c>
      <c r="J290" s="493">
        <f t="shared" si="40"/>
        <v>2041.6666666666667</v>
      </c>
      <c r="K290" s="377"/>
    </row>
    <row r="291" spans="1:11">
      <c r="A291" s="377">
        <v>284</v>
      </c>
      <c r="B291" s="377" t="s">
        <v>1083</v>
      </c>
      <c r="C291" s="488" t="s">
        <v>140</v>
      </c>
      <c r="D291" s="377">
        <v>3</v>
      </c>
      <c r="E291" s="377">
        <v>2200000</v>
      </c>
      <c r="F291" s="489" t="s">
        <v>319</v>
      </c>
      <c r="G291" s="377">
        <v>490000</v>
      </c>
      <c r="H291" s="377">
        <f t="shared" si="38"/>
        <v>29400000</v>
      </c>
      <c r="I291" s="377">
        <f t="shared" si="39"/>
        <v>122500</v>
      </c>
      <c r="J291" s="493">
        <f t="shared" si="40"/>
        <v>2041.6666666666667</v>
      </c>
      <c r="K291" s="377"/>
    </row>
    <row r="292" spans="1:11">
      <c r="A292" s="377">
        <v>285</v>
      </c>
      <c r="B292" s="377" t="s">
        <v>1084</v>
      </c>
      <c r="C292" s="488" t="s">
        <v>140</v>
      </c>
      <c r="D292" s="377">
        <v>3</v>
      </c>
      <c r="E292" s="377">
        <v>2200000</v>
      </c>
      <c r="F292" s="489" t="s">
        <v>319</v>
      </c>
      <c r="G292" s="377">
        <v>490000</v>
      </c>
      <c r="H292" s="377">
        <f t="shared" si="38"/>
        <v>29400000</v>
      </c>
      <c r="I292" s="377">
        <f t="shared" si="39"/>
        <v>122500</v>
      </c>
      <c r="J292" s="493">
        <f t="shared" si="40"/>
        <v>2041.6666666666667</v>
      </c>
      <c r="K292" s="377"/>
    </row>
    <row r="293" spans="1:11">
      <c r="A293" s="377">
        <v>286</v>
      </c>
      <c r="B293" s="377" t="s">
        <v>1085</v>
      </c>
      <c r="C293" s="488" t="s">
        <v>140</v>
      </c>
      <c r="D293" s="377">
        <v>3</v>
      </c>
      <c r="E293" s="377">
        <v>2200000</v>
      </c>
      <c r="F293" s="489" t="s">
        <v>319</v>
      </c>
      <c r="G293" s="377">
        <v>490000</v>
      </c>
      <c r="H293" s="377">
        <f t="shared" si="38"/>
        <v>29400000</v>
      </c>
      <c r="I293" s="377">
        <f t="shared" si="39"/>
        <v>122500</v>
      </c>
      <c r="J293" s="493">
        <f t="shared" si="40"/>
        <v>2041.6666666666667</v>
      </c>
      <c r="K293" s="377"/>
    </row>
    <row r="294" spans="1:11">
      <c r="A294" s="377">
        <v>287</v>
      </c>
      <c r="B294" s="377" t="s">
        <v>1086</v>
      </c>
      <c r="C294" s="488" t="s">
        <v>140</v>
      </c>
      <c r="D294" s="377">
        <v>3</v>
      </c>
      <c r="E294" s="377">
        <v>2200000</v>
      </c>
      <c r="F294" s="489" t="s">
        <v>319</v>
      </c>
      <c r="G294" s="377">
        <v>490000</v>
      </c>
      <c r="H294" s="377">
        <f t="shared" si="38"/>
        <v>29400000</v>
      </c>
      <c r="I294" s="377">
        <f t="shared" si="39"/>
        <v>122500</v>
      </c>
      <c r="J294" s="493">
        <f t="shared" si="40"/>
        <v>2041.6666666666667</v>
      </c>
      <c r="K294" s="377"/>
    </row>
    <row r="295" spans="1:11">
      <c r="A295" s="453">
        <v>288</v>
      </c>
      <c r="B295" s="453" t="s">
        <v>1087</v>
      </c>
      <c r="C295" s="454" t="s">
        <v>140</v>
      </c>
      <c r="D295" s="453">
        <v>3</v>
      </c>
      <c r="E295" s="453">
        <v>2250000</v>
      </c>
      <c r="F295" s="456" t="s">
        <v>319</v>
      </c>
      <c r="G295" s="453">
        <v>500000</v>
      </c>
      <c r="H295" s="453">
        <f t="shared" si="38"/>
        <v>30000000</v>
      </c>
      <c r="I295" s="453">
        <f t="shared" si="39"/>
        <v>125000</v>
      </c>
      <c r="J295" s="455">
        <f t="shared" si="40"/>
        <v>2083.3333333333335</v>
      </c>
      <c r="K295" s="453"/>
    </row>
    <row r="296" spans="1:11">
      <c r="A296" s="453">
        <v>289</v>
      </c>
      <c r="B296" s="453" t="s">
        <v>1088</v>
      </c>
      <c r="C296" s="454" t="s">
        <v>140</v>
      </c>
      <c r="D296" s="453">
        <v>3</v>
      </c>
      <c r="E296" s="453">
        <v>2250000</v>
      </c>
      <c r="F296" s="456" t="s">
        <v>319</v>
      </c>
      <c r="G296" s="453">
        <v>500000</v>
      </c>
      <c r="H296" s="453">
        <f t="shared" si="38"/>
        <v>30000000</v>
      </c>
      <c r="I296" s="453">
        <f t="shared" si="39"/>
        <v>125000</v>
      </c>
      <c r="J296" s="455">
        <f t="shared" si="40"/>
        <v>2083.3333333333335</v>
      </c>
      <c r="K296" s="453"/>
    </row>
    <row r="297" spans="1:11">
      <c r="A297" s="453">
        <v>290</v>
      </c>
      <c r="B297" s="453" t="s">
        <v>1089</v>
      </c>
      <c r="C297" s="454" t="s">
        <v>140</v>
      </c>
      <c r="D297" s="453">
        <v>3</v>
      </c>
      <c r="E297" s="453">
        <v>2250000</v>
      </c>
      <c r="F297" s="456" t="s">
        <v>319</v>
      </c>
      <c r="G297" s="453">
        <v>500000</v>
      </c>
      <c r="H297" s="453">
        <f t="shared" si="38"/>
        <v>30000000</v>
      </c>
      <c r="I297" s="453">
        <f t="shared" si="39"/>
        <v>125000</v>
      </c>
      <c r="J297" s="455">
        <f t="shared" si="40"/>
        <v>2083.3333333333335</v>
      </c>
      <c r="K297" s="453"/>
    </row>
    <row r="298" spans="1:11">
      <c r="A298" s="453">
        <v>291</v>
      </c>
      <c r="B298" s="453" t="s">
        <v>1090</v>
      </c>
      <c r="C298" s="454" t="s">
        <v>140</v>
      </c>
      <c r="D298" s="453">
        <v>3</v>
      </c>
      <c r="E298" s="453">
        <v>2250000</v>
      </c>
      <c r="F298" s="456" t="s">
        <v>319</v>
      </c>
      <c r="G298" s="453">
        <v>500000</v>
      </c>
      <c r="H298" s="453">
        <f t="shared" si="38"/>
        <v>30000000</v>
      </c>
      <c r="I298" s="453">
        <f t="shared" si="39"/>
        <v>125000</v>
      </c>
      <c r="J298" s="455">
        <f t="shared" si="40"/>
        <v>2083.3333333333335</v>
      </c>
      <c r="K298" s="453"/>
    </row>
    <row r="299" spans="1:11">
      <c r="A299" s="453">
        <v>292</v>
      </c>
      <c r="B299" s="453" t="s">
        <v>1091</v>
      </c>
      <c r="C299" s="454" t="s">
        <v>140</v>
      </c>
      <c r="D299" s="453">
        <v>3</v>
      </c>
      <c r="E299" s="453">
        <v>2250000</v>
      </c>
      <c r="F299" s="456" t="s">
        <v>319</v>
      </c>
      <c r="G299" s="453">
        <v>500000</v>
      </c>
      <c r="H299" s="453">
        <f t="shared" si="38"/>
        <v>30000000</v>
      </c>
      <c r="I299" s="453">
        <f t="shared" si="39"/>
        <v>125000</v>
      </c>
      <c r="J299" s="455">
        <f t="shared" si="40"/>
        <v>2083.3333333333335</v>
      </c>
      <c r="K299" s="453"/>
    </row>
    <row r="300" spans="1:11">
      <c r="A300" s="377">
        <v>293</v>
      </c>
      <c r="B300" s="377" t="s">
        <v>1092</v>
      </c>
      <c r="C300" s="488" t="s">
        <v>140</v>
      </c>
      <c r="D300" s="377">
        <v>5</v>
      </c>
      <c r="E300" s="377">
        <v>2300000</v>
      </c>
      <c r="F300" s="489" t="s">
        <v>319</v>
      </c>
      <c r="G300" s="377">
        <v>510000</v>
      </c>
      <c r="H300" s="377">
        <f t="shared" si="38"/>
        <v>30600000</v>
      </c>
      <c r="I300" s="377">
        <f t="shared" si="39"/>
        <v>127500</v>
      </c>
      <c r="J300" s="493">
        <f t="shared" si="40"/>
        <v>2125</v>
      </c>
      <c r="K300" s="377"/>
    </row>
    <row r="301" spans="1:11">
      <c r="A301" s="377">
        <v>294</v>
      </c>
      <c r="B301" s="377" t="s">
        <v>1093</v>
      </c>
      <c r="C301" s="488" t="s">
        <v>140</v>
      </c>
      <c r="D301" s="377">
        <v>5</v>
      </c>
      <c r="E301" s="377">
        <v>2300000</v>
      </c>
      <c r="F301" s="489" t="s">
        <v>319</v>
      </c>
      <c r="G301" s="377">
        <v>510000</v>
      </c>
      <c r="H301" s="377">
        <f t="shared" si="38"/>
        <v>30600000</v>
      </c>
      <c r="I301" s="377">
        <f t="shared" si="39"/>
        <v>127500</v>
      </c>
      <c r="J301" s="493">
        <f t="shared" si="40"/>
        <v>2125</v>
      </c>
      <c r="K301" s="377"/>
    </row>
    <row r="302" spans="1:11">
      <c r="A302" s="377">
        <v>295</v>
      </c>
      <c r="B302" s="377" t="s">
        <v>1094</v>
      </c>
      <c r="C302" s="488" t="s">
        <v>140</v>
      </c>
      <c r="D302" s="377">
        <v>5</v>
      </c>
      <c r="E302" s="377">
        <v>2300000</v>
      </c>
      <c r="F302" s="489" t="s">
        <v>319</v>
      </c>
      <c r="G302" s="377">
        <v>510000</v>
      </c>
      <c r="H302" s="377">
        <f t="shared" ref="H302" si="41">G302*60</f>
        <v>30600000</v>
      </c>
      <c r="I302" s="377">
        <f t="shared" ref="I302" si="42">G302/4</f>
        <v>127500</v>
      </c>
      <c r="J302" s="493">
        <f t="shared" ref="J302" si="43">I302/60</f>
        <v>2125</v>
      </c>
      <c r="K302" s="377"/>
    </row>
    <row r="303" spans="1:11">
      <c r="E303" s="324">
        <f>SUM(E237:E302)</f>
        <v>116000000</v>
      </c>
      <c r="G303" s="324">
        <f>SUM(G237:G302)</f>
        <v>26500000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  <ignoredError sqref="AG43:AG45 AG47 AK42 AK44 AK46" twoDigitTextYea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D105-4A17-45DB-B9CA-E7B56CB4ACD1}">
  <dimension ref="A1:AC301"/>
  <sheetViews>
    <sheetView topLeftCell="A238" zoomScale="85" zoomScaleNormal="85" workbookViewId="0">
      <selection activeCell="L259" sqref="L259"/>
    </sheetView>
  </sheetViews>
  <sheetFormatPr defaultRowHeight="16.5"/>
  <cols>
    <col min="1" max="1" width="4.5" style="274" bestFit="1" customWidth="1"/>
    <col min="2" max="2" width="4.5" style="274" customWidth="1"/>
    <col min="3" max="3" width="18.875" style="274" bestFit="1" customWidth="1"/>
    <col min="4" max="4" width="9" style="274"/>
    <col min="5" max="5" width="25.5" style="274" bestFit="1" customWidth="1"/>
    <col min="6" max="6" width="7" style="274" customWidth="1"/>
    <col min="7" max="15" width="8.75" style="274" bestFit="1" customWidth="1"/>
    <col min="16" max="16" width="12" style="274" bestFit="1" customWidth="1"/>
    <col min="17" max="19" width="13.375" style="274" bestFit="1" customWidth="1"/>
    <col min="20" max="25" width="12.25" style="274" bestFit="1" customWidth="1"/>
    <col min="26" max="26" width="13.375" style="274" bestFit="1" customWidth="1"/>
    <col min="27" max="27" width="11" style="274" bestFit="1" customWidth="1"/>
    <col min="28" max="28" width="8.5" style="274" bestFit="1" customWidth="1"/>
    <col min="29" max="16384" width="9" style="274"/>
  </cols>
  <sheetData>
    <row r="1" spans="1:26" s="412" customFormat="1">
      <c r="A1" s="412" t="s">
        <v>136</v>
      </c>
      <c r="B1" s="412" t="s">
        <v>3163</v>
      </c>
      <c r="C1" s="412" t="s">
        <v>831</v>
      </c>
      <c r="D1" s="412" t="s">
        <v>832</v>
      </c>
      <c r="E1" s="412" t="s">
        <v>2665</v>
      </c>
      <c r="F1" s="412" t="s">
        <v>2666</v>
      </c>
      <c r="G1" s="412" t="s">
        <v>2667</v>
      </c>
      <c r="H1" s="412" t="s">
        <v>2668</v>
      </c>
      <c r="I1" s="412" t="s">
        <v>2669</v>
      </c>
      <c r="J1" s="412" t="s">
        <v>2670</v>
      </c>
      <c r="K1" s="412" t="s">
        <v>2671</v>
      </c>
      <c r="L1" s="412" t="s">
        <v>2672</v>
      </c>
      <c r="M1" s="412" t="s">
        <v>2673</v>
      </c>
      <c r="N1" s="412" t="s">
        <v>2674</v>
      </c>
      <c r="O1" s="412" t="s">
        <v>2675</v>
      </c>
      <c r="P1" s="412" t="s">
        <v>2676</v>
      </c>
      <c r="Q1" s="412" t="s">
        <v>2677</v>
      </c>
      <c r="R1" s="412" t="s">
        <v>2678</v>
      </c>
      <c r="S1" s="412" t="s">
        <v>2679</v>
      </c>
      <c r="T1" s="412" t="s">
        <v>2680</v>
      </c>
      <c r="U1" s="412" t="s">
        <v>2681</v>
      </c>
      <c r="V1" s="412" t="s">
        <v>2682</v>
      </c>
      <c r="W1" s="412" t="s">
        <v>2683</v>
      </c>
      <c r="X1" s="412" t="s">
        <v>2684</v>
      </c>
      <c r="Y1" s="412" t="s">
        <v>2685</v>
      </c>
      <c r="Z1" s="412" t="s">
        <v>2686</v>
      </c>
    </row>
    <row r="2" spans="1:26">
      <c r="A2" s="395">
        <v>1</v>
      </c>
      <c r="B2" s="395" t="s">
        <v>1099</v>
      </c>
      <c r="C2" s="395" t="s">
        <v>2</v>
      </c>
      <c r="D2" s="395">
        <v>1</v>
      </c>
      <c r="E2" s="395" t="s">
        <v>1354</v>
      </c>
      <c r="F2" s="274">
        <v>0</v>
      </c>
      <c r="G2" s="424">
        <v>10</v>
      </c>
      <c r="H2" s="274">
        <v>-1</v>
      </c>
      <c r="I2" s="274">
        <v>-1</v>
      </c>
      <c r="J2" s="274">
        <v>-1</v>
      </c>
      <c r="K2" s="274">
        <v>-1</v>
      </c>
      <c r="L2" s="274">
        <v>-1</v>
      </c>
      <c r="M2" s="274">
        <v>-1</v>
      </c>
      <c r="N2" s="274">
        <v>-1</v>
      </c>
      <c r="O2" s="274">
        <v>-1</v>
      </c>
      <c r="P2" s="274">
        <v>-1</v>
      </c>
      <c r="Q2" s="274" t="s">
        <v>2687</v>
      </c>
      <c r="R2" s="274">
        <v>-1</v>
      </c>
      <c r="S2" s="274">
        <v>-1</v>
      </c>
      <c r="T2" s="274">
        <v>-1</v>
      </c>
      <c r="U2" s="274">
        <v>-1</v>
      </c>
      <c r="V2" s="274">
        <v>-1</v>
      </c>
      <c r="W2" s="274">
        <v>-1</v>
      </c>
      <c r="X2" s="274">
        <v>-1</v>
      </c>
      <c r="Y2" s="274">
        <v>-1</v>
      </c>
      <c r="Z2" s="274">
        <v>-1</v>
      </c>
    </row>
    <row r="3" spans="1:26">
      <c r="A3" s="402">
        <v>2</v>
      </c>
      <c r="B3" s="402" t="s">
        <v>1099</v>
      </c>
      <c r="C3" s="402" t="s">
        <v>833</v>
      </c>
      <c r="D3" s="402">
        <v>3</v>
      </c>
      <c r="E3" s="402" t="s">
        <v>1434</v>
      </c>
      <c r="F3" s="274">
        <v>1</v>
      </c>
      <c r="G3" s="274">
        <v>30</v>
      </c>
      <c r="H3" s="274">
        <v>60</v>
      </c>
      <c r="I3" s="393">
        <v>100</v>
      </c>
      <c r="J3" s="274">
        <v>-1</v>
      </c>
      <c r="K3" s="274">
        <v>-1</v>
      </c>
      <c r="L3" s="274">
        <v>-1</v>
      </c>
      <c r="M3" s="274">
        <v>-1</v>
      </c>
      <c r="N3" s="274">
        <v>-1</v>
      </c>
      <c r="O3" s="274">
        <v>-1</v>
      </c>
      <c r="P3" s="274">
        <v>-1</v>
      </c>
      <c r="Q3" s="274" t="s">
        <v>2688</v>
      </c>
      <c r="R3" s="274" t="s">
        <v>2689</v>
      </c>
      <c r="S3" s="274" t="s">
        <v>2690</v>
      </c>
      <c r="T3" s="274">
        <v>-1</v>
      </c>
      <c r="U3" s="274">
        <v>-1</v>
      </c>
      <c r="V3" s="274">
        <v>-1</v>
      </c>
      <c r="W3" s="274">
        <v>-1</v>
      </c>
      <c r="X3" s="274">
        <v>-1</v>
      </c>
      <c r="Y3" s="274">
        <v>-1</v>
      </c>
      <c r="Z3" s="274">
        <v>-1</v>
      </c>
    </row>
    <row r="4" spans="1:26">
      <c r="A4" s="395">
        <v>3</v>
      </c>
      <c r="B4" s="395" t="s">
        <v>1099</v>
      </c>
      <c r="C4" s="395" t="s">
        <v>834</v>
      </c>
      <c r="D4" s="395">
        <v>3</v>
      </c>
      <c r="E4" s="395" t="s">
        <v>1435</v>
      </c>
      <c r="F4" s="274">
        <v>1</v>
      </c>
      <c r="G4" s="274">
        <v>30</v>
      </c>
      <c r="H4" s="274">
        <v>60</v>
      </c>
      <c r="I4" s="393">
        <v>100</v>
      </c>
      <c r="J4" s="274">
        <v>-1</v>
      </c>
      <c r="K4" s="274">
        <v>-1</v>
      </c>
      <c r="L4" s="274">
        <v>-1</v>
      </c>
      <c r="M4" s="274">
        <v>-1</v>
      </c>
      <c r="N4" s="274">
        <v>-1</v>
      </c>
      <c r="O4" s="274">
        <v>-1</v>
      </c>
      <c r="P4" s="274">
        <v>-1</v>
      </c>
      <c r="Q4" s="274" t="s">
        <v>2691</v>
      </c>
      <c r="R4" s="274" t="s">
        <v>2692</v>
      </c>
      <c r="S4" s="274" t="s">
        <v>2693</v>
      </c>
      <c r="T4" s="274">
        <v>-1</v>
      </c>
      <c r="U4" s="274">
        <v>-1</v>
      </c>
      <c r="V4" s="274">
        <v>-1</v>
      </c>
      <c r="W4" s="274">
        <v>-1</v>
      </c>
      <c r="X4" s="274">
        <v>-1</v>
      </c>
      <c r="Y4" s="274">
        <v>-1</v>
      </c>
      <c r="Z4" s="274">
        <v>-1</v>
      </c>
    </row>
    <row r="5" spans="1:26">
      <c r="A5" s="395">
        <v>4</v>
      </c>
      <c r="B5" s="395" t="s">
        <v>1099</v>
      </c>
      <c r="C5" s="395" t="s">
        <v>835</v>
      </c>
      <c r="D5" s="395">
        <v>3</v>
      </c>
      <c r="E5" s="395" t="s">
        <v>1346</v>
      </c>
      <c r="F5" s="274">
        <v>0</v>
      </c>
      <c r="G5" s="274">
        <v>5</v>
      </c>
      <c r="H5" s="274">
        <v>10</v>
      </c>
      <c r="I5" s="412">
        <v>15</v>
      </c>
      <c r="J5" s="274">
        <v>-1</v>
      </c>
      <c r="K5" s="274">
        <v>-1</v>
      </c>
      <c r="L5" s="274">
        <v>-1</v>
      </c>
      <c r="M5" s="274">
        <v>-1</v>
      </c>
      <c r="N5" s="274">
        <v>-1</v>
      </c>
      <c r="O5" s="274">
        <v>-1</v>
      </c>
      <c r="P5" s="274">
        <v>-1</v>
      </c>
      <c r="Q5" s="274" t="s">
        <v>2691</v>
      </c>
      <c r="R5" s="274" t="s">
        <v>2692</v>
      </c>
      <c r="S5" s="274" t="s">
        <v>2693</v>
      </c>
      <c r="T5" s="274">
        <v>-1</v>
      </c>
      <c r="U5" s="274">
        <v>-1</v>
      </c>
      <c r="V5" s="274">
        <v>-1</v>
      </c>
      <c r="W5" s="274">
        <v>-1</v>
      </c>
      <c r="X5" s="274">
        <v>-1</v>
      </c>
      <c r="Y5" s="274">
        <v>-1</v>
      </c>
      <c r="Z5" s="274">
        <v>-1</v>
      </c>
    </row>
    <row r="6" spans="1:26">
      <c r="A6" s="395">
        <v>5</v>
      </c>
      <c r="B6" s="395" t="s">
        <v>1099</v>
      </c>
      <c r="C6" s="395" t="s">
        <v>836</v>
      </c>
      <c r="D6" s="395">
        <v>3</v>
      </c>
      <c r="E6" s="395" t="s">
        <v>1433</v>
      </c>
      <c r="F6" s="274">
        <v>1</v>
      </c>
      <c r="G6" s="274">
        <v>30</v>
      </c>
      <c r="H6" s="274">
        <v>60</v>
      </c>
      <c r="I6" s="393">
        <v>100</v>
      </c>
      <c r="J6" s="274">
        <v>-1</v>
      </c>
      <c r="K6" s="274">
        <v>-1</v>
      </c>
      <c r="L6" s="274">
        <v>-1</v>
      </c>
      <c r="M6" s="274">
        <v>-1</v>
      </c>
      <c r="N6" s="274">
        <v>-1</v>
      </c>
      <c r="O6" s="274">
        <v>-1</v>
      </c>
      <c r="P6" s="274">
        <v>-1</v>
      </c>
      <c r="Q6" s="274" t="s">
        <v>2691</v>
      </c>
      <c r="R6" s="274" t="s">
        <v>2692</v>
      </c>
      <c r="S6" s="274" t="s">
        <v>2693</v>
      </c>
      <c r="T6" s="274">
        <v>-1</v>
      </c>
      <c r="U6" s="274">
        <v>-1</v>
      </c>
      <c r="V6" s="274">
        <v>-1</v>
      </c>
      <c r="W6" s="274">
        <v>-1</v>
      </c>
      <c r="X6" s="274">
        <v>-1</v>
      </c>
      <c r="Y6" s="274">
        <v>-1</v>
      </c>
      <c r="Z6" s="274">
        <v>-1</v>
      </c>
    </row>
    <row r="7" spans="1:26">
      <c r="A7" s="402">
        <v>6</v>
      </c>
      <c r="B7" s="402" t="s">
        <v>1099</v>
      </c>
      <c r="C7" s="402" t="s">
        <v>3</v>
      </c>
      <c r="D7" s="402">
        <v>1</v>
      </c>
      <c r="E7" s="402" t="s">
        <v>1355</v>
      </c>
      <c r="F7" s="274">
        <v>0</v>
      </c>
      <c r="G7" s="325">
        <v>10</v>
      </c>
      <c r="H7" s="274">
        <v>-1</v>
      </c>
      <c r="I7" s="274">
        <v>-1</v>
      </c>
      <c r="J7" s="274">
        <v>-1</v>
      </c>
      <c r="K7" s="274">
        <v>-1</v>
      </c>
      <c r="L7" s="274">
        <v>-1</v>
      </c>
      <c r="M7" s="274">
        <v>-1</v>
      </c>
      <c r="N7" s="274">
        <v>-1</v>
      </c>
      <c r="O7" s="274">
        <v>-1</v>
      </c>
      <c r="P7" s="274">
        <v>-1</v>
      </c>
      <c r="Q7" s="274" t="s">
        <v>2694</v>
      </c>
      <c r="R7" s="274">
        <v>-1</v>
      </c>
      <c r="S7" s="274">
        <v>-1</v>
      </c>
      <c r="T7" s="274">
        <v>-1</v>
      </c>
      <c r="U7" s="274">
        <v>-1</v>
      </c>
      <c r="V7" s="274">
        <v>-1</v>
      </c>
      <c r="W7" s="274">
        <v>-1</v>
      </c>
      <c r="X7" s="274">
        <v>-1</v>
      </c>
      <c r="Y7" s="274">
        <v>-1</v>
      </c>
      <c r="Z7" s="274">
        <v>-1</v>
      </c>
    </row>
    <row r="8" spans="1:26">
      <c r="A8" s="395">
        <v>7</v>
      </c>
      <c r="B8" s="395" t="s">
        <v>1099</v>
      </c>
      <c r="C8" s="395" t="s">
        <v>837</v>
      </c>
      <c r="D8" s="395">
        <v>5</v>
      </c>
      <c r="E8" s="395" t="s">
        <v>1330</v>
      </c>
      <c r="F8" s="274">
        <v>0</v>
      </c>
      <c r="G8" s="274">
        <v>2</v>
      </c>
      <c r="H8" s="274">
        <v>4</v>
      </c>
      <c r="I8" s="274">
        <v>6</v>
      </c>
      <c r="J8" s="274">
        <v>8</v>
      </c>
      <c r="K8" s="471">
        <v>10</v>
      </c>
      <c r="L8" s="274">
        <v>-1</v>
      </c>
      <c r="M8" s="274">
        <v>-1</v>
      </c>
      <c r="N8" s="274">
        <v>-1</v>
      </c>
      <c r="O8" s="274">
        <v>-1</v>
      </c>
      <c r="P8" s="274">
        <v>-1</v>
      </c>
      <c r="Q8" s="274" t="s">
        <v>2695</v>
      </c>
      <c r="R8" s="274" t="s">
        <v>2696</v>
      </c>
      <c r="S8" s="274" t="s">
        <v>2697</v>
      </c>
      <c r="T8" s="274" t="s">
        <v>2698</v>
      </c>
      <c r="U8" s="274" t="s">
        <v>2699</v>
      </c>
      <c r="V8" s="274">
        <v>-1</v>
      </c>
      <c r="W8" s="274">
        <v>-1</v>
      </c>
      <c r="X8" s="274">
        <v>-1</v>
      </c>
      <c r="Y8" s="274">
        <v>-1</v>
      </c>
      <c r="Z8" s="274">
        <v>-1</v>
      </c>
    </row>
    <row r="9" spans="1:26">
      <c r="A9" s="395">
        <v>8</v>
      </c>
      <c r="B9" s="395" t="s">
        <v>1099</v>
      </c>
      <c r="C9" s="395" t="s">
        <v>838</v>
      </c>
      <c r="D9" s="395">
        <v>5</v>
      </c>
      <c r="E9" s="395" t="s">
        <v>1329</v>
      </c>
      <c r="F9" s="274">
        <v>1</v>
      </c>
      <c r="G9" s="274">
        <v>20</v>
      </c>
      <c r="H9" s="274">
        <v>40</v>
      </c>
      <c r="I9" s="274">
        <v>60</v>
      </c>
      <c r="J9" s="274">
        <v>80</v>
      </c>
      <c r="K9" s="505">
        <v>100</v>
      </c>
      <c r="L9" s="274">
        <v>-1</v>
      </c>
      <c r="M9" s="274">
        <v>-1</v>
      </c>
      <c r="N9" s="274">
        <v>-1</v>
      </c>
      <c r="O9" s="274">
        <v>-1</v>
      </c>
      <c r="P9" s="274">
        <v>-1</v>
      </c>
      <c r="Q9" s="274" t="s">
        <v>2695</v>
      </c>
      <c r="R9" s="274" t="s">
        <v>2696</v>
      </c>
      <c r="S9" s="274" t="s">
        <v>2697</v>
      </c>
      <c r="T9" s="274" t="s">
        <v>2698</v>
      </c>
      <c r="U9" s="274" t="s">
        <v>2699</v>
      </c>
      <c r="V9" s="274">
        <v>-1</v>
      </c>
      <c r="W9" s="274">
        <v>-1</v>
      </c>
      <c r="X9" s="274">
        <v>-1</v>
      </c>
      <c r="Y9" s="274">
        <v>-1</v>
      </c>
      <c r="Z9" s="274">
        <v>-1</v>
      </c>
    </row>
    <row r="10" spans="1:26">
      <c r="A10" s="395">
        <v>9</v>
      </c>
      <c r="B10" s="395" t="s">
        <v>1099</v>
      </c>
      <c r="C10" s="395" t="s">
        <v>839</v>
      </c>
      <c r="D10" s="395">
        <v>5</v>
      </c>
      <c r="E10" s="395" t="s">
        <v>1345</v>
      </c>
      <c r="F10" s="274">
        <v>0</v>
      </c>
      <c r="G10" s="274">
        <v>2</v>
      </c>
      <c r="H10" s="274">
        <v>4</v>
      </c>
      <c r="I10" s="274">
        <v>6</v>
      </c>
      <c r="J10" s="274">
        <v>8</v>
      </c>
      <c r="K10" s="506">
        <v>10</v>
      </c>
      <c r="L10" s="274">
        <v>-1</v>
      </c>
      <c r="M10" s="274">
        <v>-1</v>
      </c>
      <c r="N10" s="274">
        <v>-1</v>
      </c>
      <c r="O10" s="274">
        <v>-1</v>
      </c>
      <c r="P10" s="274">
        <v>-1</v>
      </c>
      <c r="Q10" s="274" t="s">
        <v>2695</v>
      </c>
      <c r="R10" s="274" t="s">
        <v>2696</v>
      </c>
      <c r="S10" s="274" t="s">
        <v>2697</v>
      </c>
      <c r="T10" s="274" t="s">
        <v>2698</v>
      </c>
      <c r="U10" s="274" t="s">
        <v>2699</v>
      </c>
      <c r="V10" s="274">
        <v>-1</v>
      </c>
      <c r="W10" s="274">
        <v>-1</v>
      </c>
      <c r="X10" s="274">
        <v>-1</v>
      </c>
      <c r="Y10" s="274">
        <v>-1</v>
      </c>
      <c r="Z10" s="274">
        <v>-1</v>
      </c>
    </row>
    <row r="11" spans="1:26">
      <c r="A11" s="402">
        <v>10</v>
      </c>
      <c r="B11" s="402" t="s">
        <v>1099</v>
      </c>
      <c r="C11" s="402" t="s">
        <v>840</v>
      </c>
      <c r="D11" s="402">
        <v>5</v>
      </c>
      <c r="E11" s="402" t="s">
        <v>1346</v>
      </c>
      <c r="F11" s="274">
        <v>0</v>
      </c>
      <c r="G11" s="274">
        <v>5</v>
      </c>
      <c r="H11" s="274">
        <v>10</v>
      </c>
      <c r="I11" s="274">
        <v>15</v>
      </c>
      <c r="J11" s="274">
        <v>20</v>
      </c>
      <c r="K11" s="412">
        <v>25</v>
      </c>
      <c r="L11" s="274">
        <v>-1</v>
      </c>
      <c r="M11" s="274">
        <v>-1</v>
      </c>
      <c r="N11" s="274">
        <v>-1</v>
      </c>
      <c r="O11" s="274">
        <v>-1</v>
      </c>
      <c r="P11" s="274">
        <v>-1</v>
      </c>
      <c r="Q11" s="274" t="s">
        <v>2700</v>
      </c>
      <c r="R11" s="274" t="s">
        <v>2701</v>
      </c>
      <c r="S11" s="274" t="s">
        <v>2702</v>
      </c>
      <c r="T11" s="274" t="s">
        <v>2703</v>
      </c>
      <c r="U11" s="274" t="s">
        <v>2704</v>
      </c>
      <c r="V11" s="274">
        <v>-1</v>
      </c>
      <c r="W11" s="274">
        <v>-1</v>
      </c>
      <c r="X11" s="274">
        <v>-1</v>
      </c>
      <c r="Y11" s="274">
        <v>-1</v>
      </c>
      <c r="Z11" s="274">
        <v>-1</v>
      </c>
    </row>
    <row r="12" spans="1:26">
      <c r="A12" s="402">
        <v>11</v>
      </c>
      <c r="B12" s="402" t="s">
        <v>1099</v>
      </c>
      <c r="C12" s="402" t="s">
        <v>841</v>
      </c>
      <c r="D12" s="402">
        <v>5</v>
      </c>
      <c r="E12" s="402" t="s">
        <v>1347</v>
      </c>
      <c r="F12" s="274">
        <v>0</v>
      </c>
      <c r="G12" s="274">
        <v>5</v>
      </c>
      <c r="H12" s="274">
        <v>10</v>
      </c>
      <c r="I12" s="274">
        <v>15</v>
      </c>
      <c r="J12" s="274">
        <v>20</v>
      </c>
      <c r="K12" s="475">
        <v>25</v>
      </c>
      <c r="L12" s="274">
        <v>-1</v>
      </c>
      <c r="M12" s="274">
        <v>-1</v>
      </c>
      <c r="N12" s="274">
        <v>-1</v>
      </c>
      <c r="O12" s="274">
        <v>-1</v>
      </c>
      <c r="P12" s="274">
        <v>-1</v>
      </c>
      <c r="Q12" s="274" t="s">
        <v>2700</v>
      </c>
      <c r="R12" s="274" t="s">
        <v>2701</v>
      </c>
      <c r="S12" s="274" t="s">
        <v>2702</v>
      </c>
      <c r="T12" s="274" t="s">
        <v>2703</v>
      </c>
      <c r="U12" s="274" t="s">
        <v>2704</v>
      </c>
      <c r="V12" s="274">
        <v>-1</v>
      </c>
      <c r="W12" s="274">
        <v>-1</v>
      </c>
      <c r="X12" s="274">
        <v>-1</v>
      </c>
      <c r="Y12" s="274">
        <v>-1</v>
      </c>
      <c r="Z12" s="274">
        <v>-1</v>
      </c>
    </row>
    <row r="13" spans="1:26">
      <c r="A13" s="402">
        <v>12</v>
      </c>
      <c r="B13" s="402" t="s">
        <v>1099</v>
      </c>
      <c r="C13" s="402" t="s">
        <v>842</v>
      </c>
      <c r="D13" s="402">
        <v>5</v>
      </c>
      <c r="E13" s="402" t="s">
        <v>1348</v>
      </c>
      <c r="F13" s="274">
        <v>0</v>
      </c>
      <c r="G13" s="274">
        <v>5</v>
      </c>
      <c r="H13" s="274">
        <v>10</v>
      </c>
      <c r="I13" s="274">
        <v>15</v>
      </c>
      <c r="J13" s="274">
        <v>20</v>
      </c>
      <c r="K13" s="393">
        <v>25</v>
      </c>
      <c r="L13" s="274">
        <v>-1</v>
      </c>
      <c r="M13" s="274">
        <v>-1</v>
      </c>
      <c r="N13" s="274">
        <v>-1</v>
      </c>
      <c r="O13" s="274">
        <v>-1</v>
      </c>
      <c r="P13" s="274">
        <v>-1</v>
      </c>
      <c r="Q13" s="274" t="s">
        <v>2700</v>
      </c>
      <c r="R13" s="274" t="s">
        <v>2701</v>
      </c>
      <c r="S13" s="274" t="s">
        <v>2702</v>
      </c>
      <c r="T13" s="274" t="s">
        <v>2703</v>
      </c>
      <c r="U13" s="274" t="s">
        <v>2704</v>
      </c>
      <c r="V13" s="274">
        <v>-1</v>
      </c>
      <c r="W13" s="274">
        <v>-1</v>
      </c>
      <c r="X13" s="274">
        <v>-1</v>
      </c>
      <c r="Y13" s="274">
        <v>-1</v>
      </c>
      <c r="Z13" s="274">
        <v>-1</v>
      </c>
    </row>
    <row r="14" spans="1:26">
      <c r="A14" s="402">
        <v>13</v>
      </c>
      <c r="B14" s="402" t="s">
        <v>1099</v>
      </c>
      <c r="C14" s="402" t="s">
        <v>843</v>
      </c>
      <c r="D14" s="402">
        <v>5</v>
      </c>
      <c r="E14" s="402" t="s">
        <v>1349</v>
      </c>
      <c r="F14" s="274">
        <v>0</v>
      </c>
      <c r="G14" s="274">
        <v>5</v>
      </c>
      <c r="H14" s="274">
        <v>10</v>
      </c>
      <c r="I14" s="274">
        <v>15</v>
      </c>
      <c r="J14" s="274">
        <v>20</v>
      </c>
      <c r="K14" s="393">
        <v>25</v>
      </c>
      <c r="L14" s="274">
        <v>-1</v>
      </c>
      <c r="M14" s="274">
        <v>-1</v>
      </c>
      <c r="N14" s="274">
        <v>-1</v>
      </c>
      <c r="O14" s="274">
        <v>-1</v>
      </c>
      <c r="P14" s="274">
        <v>-1</v>
      </c>
      <c r="Q14" s="274" t="s">
        <v>2700</v>
      </c>
      <c r="R14" s="274" t="s">
        <v>2701</v>
      </c>
      <c r="S14" s="274" t="s">
        <v>2702</v>
      </c>
      <c r="T14" s="274" t="s">
        <v>2703</v>
      </c>
      <c r="U14" s="274" t="s">
        <v>2704</v>
      </c>
      <c r="V14" s="274">
        <v>-1</v>
      </c>
      <c r="W14" s="274">
        <v>-1</v>
      </c>
      <c r="X14" s="274">
        <v>-1</v>
      </c>
      <c r="Y14" s="274">
        <v>-1</v>
      </c>
      <c r="Z14" s="274">
        <v>-1</v>
      </c>
    </row>
    <row r="15" spans="1:26">
      <c r="A15" s="395">
        <v>14</v>
      </c>
      <c r="B15" s="395" t="s">
        <v>1099</v>
      </c>
      <c r="C15" s="395" t="s">
        <v>4</v>
      </c>
      <c r="D15" s="395">
        <v>1</v>
      </c>
      <c r="E15" s="395" t="s">
        <v>1371</v>
      </c>
      <c r="F15" s="274">
        <v>0</v>
      </c>
      <c r="G15" s="424">
        <v>20</v>
      </c>
      <c r="H15" s="274">
        <v>-1</v>
      </c>
      <c r="I15" s="274">
        <v>-1</v>
      </c>
      <c r="J15" s="274">
        <v>-1</v>
      </c>
      <c r="K15" s="274">
        <v>-1</v>
      </c>
      <c r="L15" s="274">
        <v>-1</v>
      </c>
      <c r="M15" s="274">
        <v>-1</v>
      </c>
      <c r="N15" s="274">
        <v>-1</v>
      </c>
      <c r="O15" s="274">
        <v>-1</v>
      </c>
      <c r="P15" s="274">
        <v>-1</v>
      </c>
      <c r="Q15" s="274" t="s">
        <v>2705</v>
      </c>
      <c r="R15" s="274">
        <v>-1</v>
      </c>
      <c r="S15" s="274">
        <v>-1</v>
      </c>
      <c r="T15" s="274">
        <v>-1</v>
      </c>
      <c r="U15" s="274">
        <v>-1</v>
      </c>
      <c r="V15" s="274">
        <v>-1</v>
      </c>
      <c r="W15" s="274">
        <v>-1</v>
      </c>
      <c r="X15" s="274">
        <v>-1</v>
      </c>
      <c r="Y15" s="274">
        <v>-1</v>
      </c>
      <c r="Z15" s="274">
        <v>-1</v>
      </c>
    </row>
    <row r="16" spans="1:26">
      <c r="A16" s="402">
        <v>15</v>
      </c>
      <c r="B16" s="402" t="s">
        <v>1099</v>
      </c>
      <c r="C16" s="402" t="s">
        <v>844</v>
      </c>
      <c r="D16" s="402">
        <v>1</v>
      </c>
      <c r="E16" s="402" t="s">
        <v>1355</v>
      </c>
      <c r="F16" s="274">
        <v>0</v>
      </c>
      <c r="G16" s="325">
        <v>20</v>
      </c>
      <c r="H16" s="274">
        <v>-1</v>
      </c>
      <c r="I16" s="274">
        <v>-1</v>
      </c>
      <c r="J16" s="274">
        <v>-1</v>
      </c>
      <c r="K16" s="274">
        <v>-1</v>
      </c>
      <c r="L16" s="274">
        <v>-1</v>
      </c>
      <c r="M16" s="274">
        <v>-1</v>
      </c>
      <c r="N16" s="274">
        <v>-1</v>
      </c>
      <c r="O16" s="274">
        <v>-1</v>
      </c>
      <c r="P16" s="274">
        <v>-1</v>
      </c>
      <c r="Q16" s="274" t="s">
        <v>2706</v>
      </c>
      <c r="R16" s="274">
        <v>-1</v>
      </c>
      <c r="S16" s="274">
        <v>-1</v>
      </c>
      <c r="T16" s="274">
        <v>-1</v>
      </c>
      <c r="U16" s="274">
        <v>-1</v>
      </c>
      <c r="V16" s="274">
        <v>-1</v>
      </c>
      <c r="W16" s="274">
        <v>-1</v>
      </c>
      <c r="X16" s="274">
        <v>-1</v>
      </c>
      <c r="Y16" s="274">
        <v>-1</v>
      </c>
      <c r="Z16" s="274">
        <v>-1</v>
      </c>
    </row>
    <row r="17" spans="1:26">
      <c r="A17" s="395">
        <v>16</v>
      </c>
      <c r="B17" s="395" t="s">
        <v>1099</v>
      </c>
      <c r="C17" s="395" t="s">
        <v>845</v>
      </c>
      <c r="D17" s="395">
        <v>5</v>
      </c>
      <c r="E17" s="395" t="s">
        <v>1329</v>
      </c>
      <c r="F17" s="274">
        <v>1</v>
      </c>
      <c r="G17" s="274">
        <v>20</v>
      </c>
      <c r="H17" s="274">
        <v>40</v>
      </c>
      <c r="I17" s="274">
        <v>60</v>
      </c>
      <c r="J17" s="274">
        <v>80</v>
      </c>
      <c r="K17" s="505">
        <v>100</v>
      </c>
      <c r="L17" s="274">
        <v>-1</v>
      </c>
      <c r="M17" s="274">
        <v>-1</v>
      </c>
      <c r="N17" s="274">
        <v>-1</v>
      </c>
      <c r="O17" s="274">
        <v>-1</v>
      </c>
      <c r="P17" s="274">
        <v>-1</v>
      </c>
      <c r="Q17" s="274" t="s">
        <v>2707</v>
      </c>
      <c r="R17" s="274" t="s">
        <v>2708</v>
      </c>
      <c r="S17" s="274" t="s">
        <v>2709</v>
      </c>
      <c r="T17" s="274" t="s">
        <v>2710</v>
      </c>
      <c r="U17" s="274" t="s">
        <v>2711</v>
      </c>
      <c r="V17" s="274">
        <v>-1</v>
      </c>
      <c r="W17" s="274">
        <v>-1</v>
      </c>
      <c r="X17" s="274">
        <v>-1</v>
      </c>
      <c r="Y17" s="274">
        <v>-1</v>
      </c>
      <c r="Z17" s="274">
        <v>-1</v>
      </c>
    </row>
    <row r="18" spans="1:26">
      <c r="A18" s="395">
        <v>17</v>
      </c>
      <c r="B18" s="395" t="s">
        <v>1099</v>
      </c>
      <c r="C18" s="395" t="s">
        <v>846</v>
      </c>
      <c r="D18" s="395">
        <v>5</v>
      </c>
      <c r="E18" s="395" t="s">
        <v>1432</v>
      </c>
      <c r="F18" s="274">
        <v>1</v>
      </c>
      <c r="G18" s="274">
        <v>20</v>
      </c>
      <c r="H18" s="274">
        <v>40</v>
      </c>
      <c r="I18" s="274">
        <v>60</v>
      </c>
      <c r="J18" s="274">
        <v>80</v>
      </c>
      <c r="K18" s="393">
        <v>100</v>
      </c>
      <c r="L18" s="274">
        <v>-1</v>
      </c>
      <c r="M18" s="274">
        <v>-1</v>
      </c>
      <c r="N18" s="274">
        <v>-1</v>
      </c>
      <c r="O18" s="274">
        <v>-1</v>
      </c>
      <c r="P18" s="274">
        <v>-1</v>
      </c>
      <c r="Q18" s="274" t="s">
        <v>2707</v>
      </c>
      <c r="R18" s="274" t="s">
        <v>2708</v>
      </c>
      <c r="S18" s="274" t="s">
        <v>2709</v>
      </c>
      <c r="T18" s="274" t="s">
        <v>2710</v>
      </c>
      <c r="U18" s="274" t="s">
        <v>2711</v>
      </c>
      <c r="V18" s="274">
        <v>-1</v>
      </c>
      <c r="W18" s="274">
        <v>-1</v>
      </c>
      <c r="X18" s="274">
        <v>-1</v>
      </c>
      <c r="Y18" s="274">
        <v>-1</v>
      </c>
      <c r="Z18" s="274">
        <v>-1</v>
      </c>
    </row>
    <row r="19" spans="1:26">
      <c r="A19" s="402">
        <v>18</v>
      </c>
      <c r="B19" s="402" t="s">
        <v>1099</v>
      </c>
      <c r="C19" s="402" t="s">
        <v>847</v>
      </c>
      <c r="D19" s="402">
        <v>10</v>
      </c>
      <c r="E19" s="402" t="s">
        <v>1360</v>
      </c>
      <c r="F19" s="274">
        <v>0</v>
      </c>
      <c r="G19" s="274">
        <v>5</v>
      </c>
      <c r="H19" s="274">
        <v>10</v>
      </c>
      <c r="I19" s="274">
        <v>15</v>
      </c>
      <c r="J19" s="274">
        <v>20</v>
      </c>
      <c r="K19" s="274">
        <v>25</v>
      </c>
      <c r="L19" s="274">
        <v>30</v>
      </c>
      <c r="M19" s="274">
        <v>35</v>
      </c>
      <c r="N19" s="274">
        <v>40</v>
      </c>
      <c r="O19" s="274">
        <v>45</v>
      </c>
      <c r="P19" s="507">
        <v>50</v>
      </c>
      <c r="Q19" s="274" t="s">
        <v>2712</v>
      </c>
      <c r="R19" s="274" t="s">
        <v>2713</v>
      </c>
      <c r="S19" s="274" t="s">
        <v>2714</v>
      </c>
      <c r="T19" s="274" t="s">
        <v>2715</v>
      </c>
      <c r="U19" s="274" t="s">
        <v>2716</v>
      </c>
      <c r="V19" s="274" t="s">
        <v>2717</v>
      </c>
      <c r="W19" s="274" t="s">
        <v>2718</v>
      </c>
      <c r="X19" s="274" t="s">
        <v>2719</v>
      </c>
      <c r="Y19" s="274" t="s">
        <v>2720</v>
      </c>
      <c r="Z19" s="274" t="s">
        <v>2721</v>
      </c>
    </row>
    <row r="20" spans="1:26">
      <c r="A20" s="402">
        <v>19</v>
      </c>
      <c r="B20" s="402" t="s">
        <v>1099</v>
      </c>
      <c r="C20" s="402" t="s">
        <v>848</v>
      </c>
      <c r="D20" s="402">
        <v>10</v>
      </c>
      <c r="E20" s="402" t="s">
        <v>1362</v>
      </c>
      <c r="F20" s="274">
        <v>0</v>
      </c>
      <c r="G20" s="274">
        <v>5</v>
      </c>
      <c r="H20" s="274">
        <v>10</v>
      </c>
      <c r="I20" s="274">
        <v>15</v>
      </c>
      <c r="J20" s="274">
        <v>20</v>
      </c>
      <c r="K20" s="274">
        <v>25</v>
      </c>
      <c r="L20" s="274">
        <v>30</v>
      </c>
      <c r="M20" s="274">
        <v>35</v>
      </c>
      <c r="N20" s="274">
        <v>40</v>
      </c>
      <c r="O20" s="274">
        <v>45</v>
      </c>
      <c r="P20" s="508">
        <v>50</v>
      </c>
      <c r="Q20" s="274" t="s">
        <v>2712</v>
      </c>
      <c r="R20" s="274" t="s">
        <v>2713</v>
      </c>
      <c r="S20" s="274" t="s">
        <v>2714</v>
      </c>
      <c r="T20" s="274" t="s">
        <v>2715</v>
      </c>
      <c r="U20" s="274" t="s">
        <v>2716</v>
      </c>
      <c r="V20" s="274" t="s">
        <v>2717</v>
      </c>
      <c r="W20" s="274" t="s">
        <v>2718</v>
      </c>
      <c r="X20" s="274" t="s">
        <v>2719</v>
      </c>
      <c r="Y20" s="274" t="s">
        <v>2720</v>
      </c>
      <c r="Z20" s="274" t="s">
        <v>2721</v>
      </c>
    </row>
    <row r="21" spans="1:26">
      <c r="A21" s="402">
        <v>20</v>
      </c>
      <c r="B21" s="402" t="s">
        <v>1099</v>
      </c>
      <c r="C21" s="402" t="s">
        <v>849</v>
      </c>
      <c r="D21" s="402">
        <v>10</v>
      </c>
      <c r="E21" s="402" t="s">
        <v>1356</v>
      </c>
      <c r="F21" s="274">
        <v>0</v>
      </c>
      <c r="G21" s="274">
        <v>5</v>
      </c>
      <c r="H21" s="274">
        <v>10</v>
      </c>
      <c r="I21" s="274">
        <v>15</v>
      </c>
      <c r="J21" s="274">
        <v>20</v>
      </c>
      <c r="K21" s="274">
        <v>25</v>
      </c>
      <c r="L21" s="274">
        <v>30</v>
      </c>
      <c r="M21" s="274">
        <v>35</v>
      </c>
      <c r="N21" s="274">
        <v>40</v>
      </c>
      <c r="O21" s="274">
        <v>45</v>
      </c>
      <c r="P21" s="393">
        <v>50</v>
      </c>
      <c r="Q21" s="274" t="s">
        <v>2712</v>
      </c>
      <c r="R21" s="274" t="s">
        <v>2713</v>
      </c>
      <c r="S21" s="274" t="s">
        <v>2714</v>
      </c>
      <c r="T21" s="274" t="s">
        <v>2715</v>
      </c>
      <c r="U21" s="274" t="s">
        <v>2716</v>
      </c>
      <c r="V21" s="274" t="s">
        <v>2717</v>
      </c>
      <c r="W21" s="274" t="s">
        <v>2718</v>
      </c>
      <c r="X21" s="274" t="s">
        <v>2719</v>
      </c>
      <c r="Y21" s="274" t="s">
        <v>2720</v>
      </c>
      <c r="Z21" s="274" t="s">
        <v>2721</v>
      </c>
    </row>
    <row r="22" spans="1:26">
      <c r="A22" s="402">
        <v>21</v>
      </c>
      <c r="B22" s="402" t="s">
        <v>1099</v>
      </c>
      <c r="C22" s="402" t="s">
        <v>1095</v>
      </c>
      <c r="D22" s="402">
        <v>10</v>
      </c>
      <c r="E22" s="402" t="s">
        <v>1359</v>
      </c>
      <c r="F22" s="274">
        <v>0</v>
      </c>
      <c r="G22" s="274">
        <v>5</v>
      </c>
      <c r="H22" s="274">
        <v>10</v>
      </c>
      <c r="I22" s="274">
        <v>15</v>
      </c>
      <c r="J22" s="274">
        <v>20</v>
      </c>
      <c r="K22" s="274">
        <v>25</v>
      </c>
      <c r="L22" s="274">
        <v>30</v>
      </c>
      <c r="M22" s="274">
        <v>35</v>
      </c>
      <c r="N22" s="274">
        <v>40</v>
      </c>
      <c r="O22" s="274">
        <v>45</v>
      </c>
      <c r="P22" s="294">
        <v>50</v>
      </c>
      <c r="Q22" s="274" t="s">
        <v>2712</v>
      </c>
      <c r="R22" s="274" t="s">
        <v>2713</v>
      </c>
      <c r="S22" s="274" t="s">
        <v>2714</v>
      </c>
      <c r="T22" s="274" t="s">
        <v>2715</v>
      </c>
      <c r="U22" s="274" t="s">
        <v>2716</v>
      </c>
      <c r="V22" s="274" t="s">
        <v>2717</v>
      </c>
      <c r="W22" s="274" t="s">
        <v>2718</v>
      </c>
      <c r="X22" s="274" t="s">
        <v>2719</v>
      </c>
      <c r="Y22" s="274" t="s">
        <v>2720</v>
      </c>
      <c r="Z22" s="274" t="s">
        <v>2721</v>
      </c>
    </row>
    <row r="23" spans="1:26">
      <c r="A23" s="424">
        <v>22</v>
      </c>
      <c r="B23" s="424" t="s">
        <v>1099</v>
      </c>
      <c r="C23" s="424" t="s">
        <v>6</v>
      </c>
      <c r="D23" s="424">
        <v>1</v>
      </c>
      <c r="E23" s="424" t="s">
        <v>1345</v>
      </c>
      <c r="F23" s="274">
        <v>0</v>
      </c>
      <c r="G23" s="506">
        <v>30</v>
      </c>
      <c r="H23" s="274">
        <v>-1</v>
      </c>
      <c r="I23" s="274">
        <v>-1</v>
      </c>
      <c r="J23" s="274">
        <v>-1</v>
      </c>
      <c r="K23" s="274">
        <v>-1</v>
      </c>
      <c r="L23" s="274">
        <v>-1</v>
      </c>
      <c r="M23" s="274">
        <v>-1</v>
      </c>
      <c r="N23" s="274">
        <v>-1</v>
      </c>
      <c r="O23" s="274">
        <v>-1</v>
      </c>
      <c r="P23" s="274">
        <v>-1</v>
      </c>
      <c r="Q23" s="274" t="s">
        <v>2722</v>
      </c>
      <c r="R23" s="274">
        <v>-1</v>
      </c>
      <c r="S23" s="274">
        <v>-1</v>
      </c>
      <c r="T23" s="274">
        <v>-1</v>
      </c>
      <c r="U23" s="274">
        <v>-1</v>
      </c>
      <c r="V23" s="274">
        <v>-1</v>
      </c>
      <c r="W23" s="274">
        <v>-1</v>
      </c>
      <c r="X23" s="274">
        <v>-1</v>
      </c>
      <c r="Y23" s="274">
        <v>-1</v>
      </c>
      <c r="Z23" s="274">
        <v>-1</v>
      </c>
    </row>
    <row r="24" spans="1:26">
      <c r="A24" s="273">
        <v>23</v>
      </c>
      <c r="B24" s="273" t="s">
        <v>1099</v>
      </c>
      <c r="C24" s="273" t="s">
        <v>850</v>
      </c>
      <c r="D24" s="273">
        <v>3</v>
      </c>
      <c r="E24" s="273" t="s">
        <v>1331</v>
      </c>
      <c r="F24" s="274">
        <v>1</v>
      </c>
      <c r="G24" s="274">
        <v>1</v>
      </c>
      <c r="H24" s="274">
        <v>3</v>
      </c>
      <c r="I24" s="273">
        <v>5</v>
      </c>
      <c r="J24" s="274">
        <v>-1</v>
      </c>
      <c r="K24" s="274">
        <v>-1</v>
      </c>
      <c r="L24" s="274">
        <v>-1</v>
      </c>
      <c r="M24" s="274">
        <v>-1</v>
      </c>
      <c r="N24" s="274">
        <v>-1</v>
      </c>
      <c r="O24" s="274">
        <v>-1</v>
      </c>
      <c r="P24" s="274">
        <v>-1</v>
      </c>
      <c r="Q24" s="274" t="s">
        <v>2723</v>
      </c>
      <c r="R24" s="274" t="s">
        <v>2724</v>
      </c>
      <c r="S24" s="274" t="s">
        <v>2725</v>
      </c>
      <c r="T24" s="274">
        <v>-1</v>
      </c>
      <c r="U24" s="274">
        <v>-1</v>
      </c>
      <c r="V24" s="274">
        <v>-1</v>
      </c>
      <c r="W24" s="274">
        <v>-1</v>
      </c>
      <c r="X24" s="274">
        <v>-1</v>
      </c>
      <c r="Y24" s="274">
        <v>-1</v>
      </c>
      <c r="Z24" s="274">
        <v>-1</v>
      </c>
    </row>
    <row r="25" spans="1:26">
      <c r="A25" s="273">
        <v>24</v>
      </c>
      <c r="B25" s="273" t="s">
        <v>1099</v>
      </c>
      <c r="C25" s="273" t="s">
        <v>851</v>
      </c>
      <c r="D25" s="273">
        <v>3</v>
      </c>
      <c r="E25" s="273" t="s">
        <v>1333</v>
      </c>
      <c r="F25" s="274">
        <v>1</v>
      </c>
      <c r="G25" s="274">
        <v>5</v>
      </c>
      <c r="H25" s="274">
        <v>10</v>
      </c>
      <c r="I25" s="393">
        <v>15</v>
      </c>
      <c r="J25" s="274">
        <v>-1</v>
      </c>
      <c r="K25" s="274">
        <v>-1</v>
      </c>
      <c r="L25" s="274">
        <v>-1</v>
      </c>
      <c r="M25" s="274">
        <v>-1</v>
      </c>
      <c r="N25" s="274">
        <v>-1</v>
      </c>
      <c r="O25" s="274">
        <v>-1</v>
      </c>
      <c r="P25" s="274">
        <v>-1</v>
      </c>
      <c r="Q25" s="274" t="s">
        <v>2723</v>
      </c>
      <c r="R25" s="274" t="s">
        <v>2724</v>
      </c>
      <c r="S25" s="274" t="s">
        <v>2725</v>
      </c>
      <c r="T25" s="274">
        <v>-1</v>
      </c>
      <c r="U25" s="274">
        <v>-1</v>
      </c>
      <c r="V25" s="274">
        <v>-1</v>
      </c>
      <c r="W25" s="274">
        <v>-1</v>
      </c>
      <c r="X25" s="274">
        <v>-1</v>
      </c>
      <c r="Y25" s="274">
        <v>-1</v>
      </c>
      <c r="Z25" s="274">
        <v>-1</v>
      </c>
    </row>
    <row r="26" spans="1:26">
      <c r="A26" s="273">
        <v>25</v>
      </c>
      <c r="B26" s="273" t="s">
        <v>1099</v>
      </c>
      <c r="C26" s="273" t="s">
        <v>852</v>
      </c>
      <c r="D26" s="273">
        <v>3</v>
      </c>
      <c r="E26" s="273" t="s">
        <v>1336</v>
      </c>
      <c r="F26" s="274">
        <v>1</v>
      </c>
      <c r="G26" s="274">
        <v>5</v>
      </c>
      <c r="H26" s="274">
        <v>10</v>
      </c>
      <c r="I26" s="393">
        <v>15</v>
      </c>
      <c r="J26" s="274">
        <v>-1</v>
      </c>
      <c r="K26" s="274">
        <v>-1</v>
      </c>
      <c r="L26" s="274">
        <v>-1</v>
      </c>
      <c r="M26" s="274">
        <v>-1</v>
      </c>
      <c r="N26" s="274">
        <v>-1</v>
      </c>
      <c r="O26" s="274">
        <v>-1</v>
      </c>
      <c r="P26" s="274">
        <v>-1</v>
      </c>
      <c r="Q26" s="274" t="s">
        <v>2723</v>
      </c>
      <c r="R26" s="274" t="s">
        <v>2724</v>
      </c>
      <c r="S26" s="274" t="s">
        <v>2725</v>
      </c>
      <c r="T26" s="274">
        <v>-1</v>
      </c>
      <c r="U26" s="274">
        <v>-1</v>
      </c>
      <c r="V26" s="274">
        <v>-1</v>
      </c>
      <c r="W26" s="274">
        <v>-1</v>
      </c>
      <c r="X26" s="274">
        <v>-1</v>
      </c>
      <c r="Y26" s="274">
        <v>-1</v>
      </c>
      <c r="Z26" s="274">
        <v>-1</v>
      </c>
    </row>
    <row r="27" spans="1:26">
      <c r="A27" s="424">
        <v>26</v>
      </c>
      <c r="B27" s="424" t="s">
        <v>1099</v>
      </c>
      <c r="C27" s="424" t="s">
        <v>5</v>
      </c>
      <c r="D27" s="424">
        <v>1</v>
      </c>
      <c r="E27" s="424" t="s">
        <v>1346</v>
      </c>
      <c r="F27" s="274">
        <v>0</v>
      </c>
      <c r="G27" s="412">
        <v>50</v>
      </c>
      <c r="H27" s="274">
        <v>-1</v>
      </c>
      <c r="I27" s="274">
        <v>-1</v>
      </c>
      <c r="J27" s="274">
        <v>-1</v>
      </c>
      <c r="K27" s="274">
        <v>-1</v>
      </c>
      <c r="L27" s="274">
        <v>-1</v>
      </c>
      <c r="M27" s="274">
        <v>-1</v>
      </c>
      <c r="N27" s="274">
        <v>-1</v>
      </c>
      <c r="O27" s="274">
        <v>-1</v>
      </c>
      <c r="P27" s="274">
        <v>-1</v>
      </c>
      <c r="Q27" s="274" t="s">
        <v>2726</v>
      </c>
      <c r="R27" s="274">
        <v>-1</v>
      </c>
      <c r="S27" s="274">
        <v>-1</v>
      </c>
      <c r="T27" s="274">
        <v>-1</v>
      </c>
      <c r="U27" s="274">
        <v>-1</v>
      </c>
      <c r="V27" s="274">
        <v>-1</v>
      </c>
      <c r="W27" s="274">
        <v>-1</v>
      </c>
      <c r="X27" s="274">
        <v>-1</v>
      </c>
      <c r="Y27" s="274">
        <v>-1</v>
      </c>
      <c r="Z27" s="274">
        <v>-1</v>
      </c>
    </row>
    <row r="28" spans="1:26">
      <c r="A28" s="273">
        <v>27</v>
      </c>
      <c r="B28" s="273" t="s">
        <v>1099</v>
      </c>
      <c r="C28" s="273" t="s">
        <v>853</v>
      </c>
      <c r="D28" s="273">
        <v>10</v>
      </c>
      <c r="E28" s="273" t="s">
        <v>1347</v>
      </c>
      <c r="F28" s="274">
        <v>0</v>
      </c>
      <c r="G28" s="274">
        <v>10</v>
      </c>
      <c r="H28" s="274">
        <v>20</v>
      </c>
      <c r="I28" s="274">
        <v>30</v>
      </c>
      <c r="J28" s="274">
        <v>40</v>
      </c>
      <c r="K28" s="274">
        <v>50</v>
      </c>
      <c r="L28" s="274">
        <v>60</v>
      </c>
      <c r="M28" s="274">
        <v>70</v>
      </c>
      <c r="N28" s="274">
        <v>80</v>
      </c>
      <c r="O28" s="274">
        <v>90</v>
      </c>
      <c r="P28" s="475">
        <v>100</v>
      </c>
      <c r="Q28" s="274" t="s">
        <v>2727</v>
      </c>
      <c r="R28" s="274" t="s">
        <v>2728</v>
      </c>
      <c r="S28" s="274" t="s">
        <v>2729</v>
      </c>
      <c r="T28" s="274" t="s">
        <v>2730</v>
      </c>
      <c r="U28" s="274" t="s">
        <v>2731</v>
      </c>
      <c r="V28" s="274" t="s">
        <v>2732</v>
      </c>
      <c r="W28" s="274" t="s">
        <v>2733</v>
      </c>
      <c r="X28" s="274" t="s">
        <v>2734</v>
      </c>
      <c r="Y28" s="274" t="s">
        <v>2735</v>
      </c>
      <c r="Z28" s="274" t="s">
        <v>2736</v>
      </c>
    </row>
    <row r="29" spans="1:26">
      <c r="A29" s="273">
        <v>28</v>
      </c>
      <c r="B29" s="273" t="s">
        <v>1099</v>
      </c>
      <c r="C29" s="273" t="s">
        <v>854</v>
      </c>
      <c r="D29" s="273">
        <v>10</v>
      </c>
      <c r="E29" s="273" t="s">
        <v>1330</v>
      </c>
      <c r="F29" s="274">
        <v>0</v>
      </c>
      <c r="G29" s="274">
        <v>2</v>
      </c>
      <c r="H29" s="274">
        <v>4</v>
      </c>
      <c r="I29" s="274">
        <v>6</v>
      </c>
      <c r="J29" s="274">
        <v>8</v>
      </c>
      <c r="K29" s="274">
        <v>10</v>
      </c>
      <c r="L29" s="274">
        <v>12</v>
      </c>
      <c r="M29" s="274">
        <v>14</v>
      </c>
      <c r="N29" s="274">
        <v>16</v>
      </c>
      <c r="O29" s="274">
        <v>18</v>
      </c>
      <c r="P29" s="471">
        <v>20</v>
      </c>
      <c r="Q29" s="274" t="s">
        <v>2727</v>
      </c>
      <c r="R29" s="274" t="s">
        <v>2728</v>
      </c>
      <c r="S29" s="274" t="s">
        <v>2729</v>
      </c>
      <c r="T29" s="274" t="s">
        <v>2730</v>
      </c>
      <c r="U29" s="274" t="s">
        <v>2731</v>
      </c>
      <c r="V29" s="274" t="s">
        <v>2732</v>
      </c>
      <c r="W29" s="274" t="s">
        <v>2733</v>
      </c>
      <c r="X29" s="274" t="s">
        <v>2734</v>
      </c>
      <c r="Y29" s="274" t="s">
        <v>2735</v>
      </c>
      <c r="Z29" s="274" t="s">
        <v>2736</v>
      </c>
    </row>
    <row r="30" spans="1:26">
      <c r="A30" s="424">
        <v>29</v>
      </c>
      <c r="B30" s="424" t="s">
        <v>1099</v>
      </c>
      <c r="C30" s="424" t="s">
        <v>7</v>
      </c>
      <c r="D30" s="424">
        <v>10</v>
      </c>
      <c r="E30" s="424" t="s">
        <v>1354</v>
      </c>
      <c r="F30" s="274">
        <v>0</v>
      </c>
      <c r="G30" s="274">
        <v>10</v>
      </c>
      <c r="H30" s="274">
        <v>20</v>
      </c>
      <c r="I30" s="274">
        <v>30</v>
      </c>
      <c r="J30" s="274">
        <v>40</v>
      </c>
      <c r="K30" s="274">
        <v>50</v>
      </c>
      <c r="L30" s="274">
        <v>60</v>
      </c>
      <c r="M30" s="274">
        <v>70</v>
      </c>
      <c r="N30" s="274">
        <v>80</v>
      </c>
      <c r="O30" s="274">
        <v>90</v>
      </c>
      <c r="P30" s="424">
        <v>100</v>
      </c>
      <c r="Q30" s="274" t="s">
        <v>2737</v>
      </c>
      <c r="R30" s="274" t="s">
        <v>2738</v>
      </c>
      <c r="S30" s="274" t="s">
        <v>2739</v>
      </c>
      <c r="T30" s="274" t="s">
        <v>2740</v>
      </c>
      <c r="U30" s="274" t="s">
        <v>2741</v>
      </c>
      <c r="V30" s="274" t="s">
        <v>2742</v>
      </c>
      <c r="W30" s="274" t="s">
        <v>2743</v>
      </c>
      <c r="X30" s="274" t="s">
        <v>2744</v>
      </c>
      <c r="Y30" s="274" t="s">
        <v>2745</v>
      </c>
      <c r="Z30" s="274" t="s">
        <v>2746</v>
      </c>
    </row>
    <row r="31" spans="1:26">
      <c r="A31" s="424">
        <v>30</v>
      </c>
      <c r="B31" s="424" t="s">
        <v>1099</v>
      </c>
      <c r="C31" s="424" t="s">
        <v>8</v>
      </c>
      <c r="D31" s="424">
        <v>10</v>
      </c>
      <c r="E31" s="424" t="s">
        <v>1349</v>
      </c>
      <c r="F31" s="274">
        <v>0</v>
      </c>
      <c r="G31" s="274">
        <v>10</v>
      </c>
      <c r="H31" s="274">
        <v>20</v>
      </c>
      <c r="I31" s="274">
        <v>30</v>
      </c>
      <c r="J31" s="274">
        <v>40</v>
      </c>
      <c r="K31" s="274">
        <v>50</v>
      </c>
      <c r="L31" s="274">
        <v>60</v>
      </c>
      <c r="M31" s="274">
        <v>70</v>
      </c>
      <c r="N31" s="274">
        <v>80</v>
      </c>
      <c r="O31" s="274">
        <v>90</v>
      </c>
      <c r="P31" s="393">
        <v>100</v>
      </c>
      <c r="Q31" s="274" t="s">
        <v>2737</v>
      </c>
      <c r="R31" s="274" t="s">
        <v>2738</v>
      </c>
      <c r="S31" s="274" t="s">
        <v>2739</v>
      </c>
      <c r="T31" s="274" t="s">
        <v>2740</v>
      </c>
      <c r="U31" s="274" t="s">
        <v>2741</v>
      </c>
      <c r="V31" s="274" t="s">
        <v>2742</v>
      </c>
      <c r="W31" s="274" t="s">
        <v>2743</v>
      </c>
      <c r="X31" s="274" t="s">
        <v>2744</v>
      </c>
      <c r="Y31" s="274" t="s">
        <v>2745</v>
      </c>
      <c r="Z31" s="274" t="s">
        <v>2746</v>
      </c>
    </row>
    <row r="32" spans="1:26">
      <c r="A32" s="424">
        <v>31</v>
      </c>
      <c r="B32" s="424" t="s">
        <v>1099</v>
      </c>
      <c r="C32" s="424" t="s">
        <v>9</v>
      </c>
      <c r="D32" s="424">
        <v>10</v>
      </c>
      <c r="E32" s="424" t="s">
        <v>1355</v>
      </c>
      <c r="F32" s="274">
        <v>0</v>
      </c>
      <c r="G32" s="274">
        <v>10</v>
      </c>
      <c r="H32" s="274">
        <v>20</v>
      </c>
      <c r="I32" s="274">
        <v>30</v>
      </c>
      <c r="J32" s="274">
        <v>40</v>
      </c>
      <c r="K32" s="274">
        <v>50</v>
      </c>
      <c r="L32" s="274">
        <v>60</v>
      </c>
      <c r="M32" s="274">
        <v>70</v>
      </c>
      <c r="N32" s="274">
        <v>80</v>
      </c>
      <c r="O32" s="274">
        <v>90</v>
      </c>
      <c r="P32" s="325">
        <v>100</v>
      </c>
      <c r="Q32" s="274" t="s">
        <v>2737</v>
      </c>
      <c r="R32" s="274" t="s">
        <v>2738</v>
      </c>
      <c r="S32" s="274" t="s">
        <v>2739</v>
      </c>
      <c r="T32" s="274" t="s">
        <v>2740</v>
      </c>
      <c r="U32" s="274" t="s">
        <v>2741</v>
      </c>
      <c r="V32" s="274" t="s">
        <v>2742</v>
      </c>
      <c r="W32" s="274" t="s">
        <v>2743</v>
      </c>
      <c r="X32" s="274" t="s">
        <v>2744</v>
      </c>
      <c r="Y32" s="274" t="s">
        <v>2745</v>
      </c>
      <c r="Z32" s="274" t="s">
        <v>2746</v>
      </c>
    </row>
    <row r="33" spans="1:26">
      <c r="A33" s="424">
        <v>32</v>
      </c>
      <c r="B33" s="424" t="s">
        <v>1099</v>
      </c>
      <c r="C33" s="424" t="s">
        <v>10</v>
      </c>
      <c r="D33" s="424">
        <v>10</v>
      </c>
      <c r="E33" s="424" t="s">
        <v>1431</v>
      </c>
      <c r="F33" s="274">
        <v>1</v>
      </c>
      <c r="G33" s="274">
        <v>10</v>
      </c>
      <c r="H33" s="274">
        <v>20</v>
      </c>
      <c r="I33" s="274">
        <v>30</v>
      </c>
      <c r="J33" s="274">
        <v>40</v>
      </c>
      <c r="K33" s="274">
        <v>50</v>
      </c>
      <c r="L33" s="274">
        <v>60</v>
      </c>
      <c r="M33" s="274">
        <v>70</v>
      </c>
      <c r="N33" s="274">
        <v>80</v>
      </c>
      <c r="O33" s="274">
        <v>90</v>
      </c>
      <c r="P33" s="393">
        <v>100</v>
      </c>
      <c r="Q33" s="274" t="s">
        <v>2737</v>
      </c>
      <c r="R33" s="274" t="s">
        <v>2738</v>
      </c>
      <c r="S33" s="274" t="s">
        <v>2739</v>
      </c>
      <c r="T33" s="274" t="s">
        <v>2740</v>
      </c>
      <c r="U33" s="274" t="s">
        <v>2741</v>
      </c>
      <c r="V33" s="274" t="s">
        <v>2742</v>
      </c>
      <c r="W33" s="274" t="s">
        <v>2743</v>
      </c>
      <c r="X33" s="274" t="s">
        <v>2744</v>
      </c>
      <c r="Y33" s="274" t="s">
        <v>2745</v>
      </c>
      <c r="Z33" s="274" t="s">
        <v>2746</v>
      </c>
    </row>
    <row r="34" spans="1:26">
      <c r="A34" s="424">
        <v>33</v>
      </c>
      <c r="B34" s="424" t="s">
        <v>1099</v>
      </c>
      <c r="C34" s="424" t="s">
        <v>11</v>
      </c>
      <c r="D34" s="424">
        <v>10</v>
      </c>
      <c r="E34" s="424" t="s">
        <v>1348</v>
      </c>
      <c r="F34" s="274">
        <v>0</v>
      </c>
      <c r="G34" s="274">
        <v>10</v>
      </c>
      <c r="H34" s="274">
        <v>20</v>
      </c>
      <c r="I34" s="274">
        <v>30</v>
      </c>
      <c r="J34" s="274">
        <v>40</v>
      </c>
      <c r="K34" s="274">
        <v>50</v>
      </c>
      <c r="L34" s="274">
        <v>60</v>
      </c>
      <c r="M34" s="274">
        <v>70</v>
      </c>
      <c r="N34" s="274">
        <v>80</v>
      </c>
      <c r="O34" s="274">
        <v>90</v>
      </c>
      <c r="P34" s="393">
        <v>100</v>
      </c>
      <c r="Q34" s="274" t="s">
        <v>2737</v>
      </c>
      <c r="R34" s="274" t="s">
        <v>2738</v>
      </c>
      <c r="S34" s="274" t="s">
        <v>2739</v>
      </c>
      <c r="T34" s="274" t="s">
        <v>2740</v>
      </c>
      <c r="U34" s="274" t="s">
        <v>2741</v>
      </c>
      <c r="V34" s="274" t="s">
        <v>2742</v>
      </c>
      <c r="W34" s="274" t="s">
        <v>2743</v>
      </c>
      <c r="X34" s="274" t="s">
        <v>2744</v>
      </c>
      <c r="Y34" s="274" t="s">
        <v>2745</v>
      </c>
      <c r="Z34" s="274" t="s">
        <v>2746</v>
      </c>
    </row>
    <row r="35" spans="1:26">
      <c r="A35" s="273">
        <v>34</v>
      </c>
      <c r="B35" s="273" t="s">
        <v>1099</v>
      </c>
      <c r="C35" s="273" t="s">
        <v>855</v>
      </c>
      <c r="D35" s="273">
        <v>10</v>
      </c>
      <c r="E35" s="273" t="s">
        <v>1436</v>
      </c>
      <c r="F35" s="274">
        <v>1</v>
      </c>
      <c r="G35" s="274">
        <v>10</v>
      </c>
      <c r="H35" s="274">
        <v>20</v>
      </c>
      <c r="I35" s="274">
        <v>30</v>
      </c>
      <c r="J35" s="274">
        <v>40</v>
      </c>
      <c r="K35" s="274">
        <v>50</v>
      </c>
      <c r="L35" s="274">
        <v>60</v>
      </c>
      <c r="M35" s="274">
        <v>70</v>
      </c>
      <c r="N35" s="274">
        <v>80</v>
      </c>
      <c r="O35" s="274">
        <v>90</v>
      </c>
      <c r="P35" s="393">
        <v>100</v>
      </c>
      <c r="Q35" s="274" t="s">
        <v>2747</v>
      </c>
      <c r="R35" s="274" t="s">
        <v>2748</v>
      </c>
      <c r="S35" s="274" t="s">
        <v>2749</v>
      </c>
      <c r="T35" s="274" t="s">
        <v>2750</v>
      </c>
      <c r="U35" s="274" t="s">
        <v>2751</v>
      </c>
      <c r="V35" s="274" t="s">
        <v>2752</v>
      </c>
      <c r="W35" s="274" t="s">
        <v>2753</v>
      </c>
      <c r="X35" s="274" t="s">
        <v>2754</v>
      </c>
      <c r="Y35" s="274" t="s">
        <v>2755</v>
      </c>
      <c r="Z35" s="274" t="s">
        <v>2756</v>
      </c>
    </row>
    <row r="36" spans="1:26">
      <c r="A36" s="273">
        <v>35</v>
      </c>
      <c r="B36" s="273" t="s">
        <v>1099</v>
      </c>
      <c r="C36" s="273" t="s">
        <v>856</v>
      </c>
      <c r="D36" s="273">
        <v>10</v>
      </c>
      <c r="E36" s="273" t="s">
        <v>1437</v>
      </c>
      <c r="F36" s="274">
        <v>1</v>
      </c>
      <c r="G36" s="274">
        <v>10</v>
      </c>
      <c r="H36" s="274">
        <v>20</v>
      </c>
      <c r="I36" s="274">
        <v>30</v>
      </c>
      <c r="J36" s="274">
        <v>40</v>
      </c>
      <c r="K36" s="274">
        <v>50</v>
      </c>
      <c r="L36" s="274">
        <v>60</v>
      </c>
      <c r="M36" s="274">
        <v>70</v>
      </c>
      <c r="N36" s="274">
        <v>80</v>
      </c>
      <c r="O36" s="274">
        <v>90</v>
      </c>
      <c r="P36" s="393">
        <v>100</v>
      </c>
      <c r="Q36" s="274" t="s">
        <v>2757</v>
      </c>
      <c r="R36" s="274" t="s">
        <v>2758</v>
      </c>
      <c r="S36" s="274" t="s">
        <v>2759</v>
      </c>
      <c r="T36" s="274" t="s">
        <v>2760</v>
      </c>
      <c r="U36" s="274" t="s">
        <v>2761</v>
      </c>
      <c r="V36" s="274" t="s">
        <v>2718</v>
      </c>
      <c r="W36" s="274" t="s">
        <v>2762</v>
      </c>
      <c r="X36" s="274" t="s">
        <v>2720</v>
      </c>
      <c r="Y36" s="274" t="s">
        <v>2763</v>
      </c>
      <c r="Z36" s="274" t="s">
        <v>2764</v>
      </c>
    </row>
    <row r="37" spans="1:26">
      <c r="A37" s="273">
        <v>36</v>
      </c>
      <c r="B37" s="273" t="s">
        <v>1099</v>
      </c>
      <c r="C37" s="273" t="s">
        <v>857</v>
      </c>
      <c r="D37" s="273">
        <v>10</v>
      </c>
      <c r="E37" s="273" t="s">
        <v>1431</v>
      </c>
      <c r="F37" s="274">
        <v>1</v>
      </c>
      <c r="G37" s="274">
        <v>10</v>
      </c>
      <c r="H37" s="274">
        <v>20</v>
      </c>
      <c r="I37" s="274">
        <v>30</v>
      </c>
      <c r="J37" s="274">
        <v>40</v>
      </c>
      <c r="K37" s="274">
        <v>50</v>
      </c>
      <c r="L37" s="274">
        <v>60</v>
      </c>
      <c r="M37" s="274">
        <v>70</v>
      </c>
      <c r="N37" s="274">
        <v>80</v>
      </c>
      <c r="O37" s="274">
        <v>90</v>
      </c>
      <c r="P37" s="393">
        <v>100</v>
      </c>
      <c r="Q37" s="274" t="s">
        <v>2765</v>
      </c>
      <c r="R37" s="274" t="s">
        <v>2766</v>
      </c>
      <c r="S37" s="274" t="s">
        <v>2767</v>
      </c>
      <c r="T37" s="274" t="s">
        <v>2768</v>
      </c>
      <c r="U37" s="274" t="s">
        <v>2769</v>
      </c>
      <c r="V37" s="274" t="s">
        <v>2770</v>
      </c>
      <c r="W37" s="274" t="s">
        <v>2771</v>
      </c>
      <c r="X37" s="274" t="s">
        <v>2772</v>
      </c>
      <c r="Y37" s="274" t="s">
        <v>2773</v>
      </c>
      <c r="Z37" s="274" t="s">
        <v>2774</v>
      </c>
    </row>
    <row r="38" spans="1:26">
      <c r="A38" s="273">
        <v>37</v>
      </c>
      <c r="B38" s="273" t="s">
        <v>1099</v>
      </c>
      <c r="C38" s="273" t="s">
        <v>858</v>
      </c>
      <c r="D38" s="273">
        <v>10</v>
      </c>
      <c r="E38" s="273" t="s">
        <v>1432</v>
      </c>
      <c r="F38" s="274">
        <v>1</v>
      </c>
      <c r="G38" s="274">
        <v>10</v>
      </c>
      <c r="H38" s="274">
        <v>20</v>
      </c>
      <c r="I38" s="274">
        <v>30</v>
      </c>
      <c r="J38" s="274">
        <v>40</v>
      </c>
      <c r="K38" s="274">
        <v>50</v>
      </c>
      <c r="L38" s="274">
        <v>60</v>
      </c>
      <c r="M38" s="274">
        <v>70</v>
      </c>
      <c r="N38" s="274">
        <v>80</v>
      </c>
      <c r="O38" s="274">
        <v>90</v>
      </c>
      <c r="P38" s="393">
        <v>100</v>
      </c>
      <c r="Q38" s="274" t="s">
        <v>2712</v>
      </c>
      <c r="R38" s="274" t="s">
        <v>2713</v>
      </c>
      <c r="S38" s="274" t="s">
        <v>2714</v>
      </c>
      <c r="T38" s="274" t="s">
        <v>2715</v>
      </c>
      <c r="U38" s="274" t="s">
        <v>2716</v>
      </c>
      <c r="V38" s="274" t="s">
        <v>2717</v>
      </c>
      <c r="W38" s="274" t="s">
        <v>2718</v>
      </c>
      <c r="X38" s="274" t="s">
        <v>2719</v>
      </c>
      <c r="Y38" s="274" t="s">
        <v>2720</v>
      </c>
      <c r="Z38" s="274" t="s">
        <v>2721</v>
      </c>
    </row>
    <row r="39" spans="1:26">
      <c r="A39" s="273">
        <v>38</v>
      </c>
      <c r="B39" s="273" t="s">
        <v>1099</v>
      </c>
      <c r="C39" s="273" t="s">
        <v>859</v>
      </c>
      <c r="D39" s="273">
        <v>10</v>
      </c>
      <c r="E39" s="273" t="s">
        <v>1433</v>
      </c>
      <c r="F39" s="274">
        <v>1</v>
      </c>
      <c r="G39" s="274">
        <v>10</v>
      </c>
      <c r="H39" s="274">
        <v>20</v>
      </c>
      <c r="I39" s="274">
        <v>30</v>
      </c>
      <c r="J39" s="274">
        <v>40</v>
      </c>
      <c r="K39" s="274">
        <v>50</v>
      </c>
      <c r="L39" s="274">
        <v>60</v>
      </c>
      <c r="M39" s="274">
        <v>70</v>
      </c>
      <c r="N39" s="274">
        <v>80</v>
      </c>
      <c r="O39" s="274">
        <v>90</v>
      </c>
      <c r="P39" s="393">
        <v>100</v>
      </c>
      <c r="Q39" s="274" t="s">
        <v>2775</v>
      </c>
      <c r="R39" s="274" t="s">
        <v>2776</v>
      </c>
      <c r="S39" s="274" t="s">
        <v>2777</v>
      </c>
      <c r="T39" s="274" t="s">
        <v>2778</v>
      </c>
      <c r="U39" s="274" t="s">
        <v>2779</v>
      </c>
      <c r="V39" s="274" t="s">
        <v>2780</v>
      </c>
      <c r="W39" s="274" t="s">
        <v>2781</v>
      </c>
      <c r="X39" s="274" t="s">
        <v>2782</v>
      </c>
      <c r="Y39" s="274" t="s">
        <v>2783</v>
      </c>
      <c r="Z39" s="274" t="s">
        <v>2784</v>
      </c>
    </row>
    <row r="40" spans="1:26">
      <c r="A40" s="335">
        <v>39</v>
      </c>
      <c r="B40" s="335" t="s">
        <v>1099</v>
      </c>
      <c r="C40" s="335" t="s">
        <v>860</v>
      </c>
      <c r="D40" s="335">
        <v>1</v>
      </c>
      <c r="E40" s="335" t="s">
        <v>1354</v>
      </c>
      <c r="F40" s="274">
        <v>0</v>
      </c>
      <c r="G40" s="424">
        <v>50</v>
      </c>
      <c r="H40" s="274">
        <v>-1</v>
      </c>
      <c r="I40" s="274">
        <v>-1</v>
      </c>
      <c r="J40" s="274">
        <v>-1</v>
      </c>
      <c r="K40" s="274">
        <v>-1</v>
      </c>
      <c r="L40" s="274">
        <v>-1</v>
      </c>
      <c r="M40" s="274">
        <v>-1</v>
      </c>
      <c r="N40" s="274">
        <v>-1</v>
      </c>
      <c r="O40" s="274">
        <v>-1</v>
      </c>
      <c r="P40" s="274">
        <v>-1</v>
      </c>
      <c r="Q40" s="274" t="s">
        <v>2785</v>
      </c>
      <c r="R40" s="274">
        <v>-1</v>
      </c>
      <c r="S40" s="274">
        <v>-1</v>
      </c>
      <c r="T40" s="274">
        <v>-1</v>
      </c>
      <c r="U40" s="274">
        <v>-1</v>
      </c>
      <c r="V40" s="274">
        <v>-1</v>
      </c>
      <c r="W40" s="274">
        <v>-1</v>
      </c>
      <c r="X40" s="274">
        <v>-1</v>
      </c>
      <c r="Y40" s="274">
        <v>-1</v>
      </c>
      <c r="Z40" s="274">
        <v>-1</v>
      </c>
    </row>
    <row r="41" spans="1:26">
      <c r="A41" s="325">
        <v>40</v>
      </c>
      <c r="B41" s="325" t="s">
        <v>1099</v>
      </c>
      <c r="C41" s="325" t="s">
        <v>861</v>
      </c>
      <c r="D41" s="325">
        <v>5</v>
      </c>
      <c r="E41" s="325" t="s">
        <v>1329</v>
      </c>
      <c r="F41" s="274">
        <v>1</v>
      </c>
      <c r="G41" s="274">
        <v>20</v>
      </c>
      <c r="H41" s="274">
        <v>40</v>
      </c>
      <c r="I41" s="274">
        <v>60</v>
      </c>
      <c r="J41" s="274">
        <v>80</v>
      </c>
      <c r="K41" s="505">
        <v>100</v>
      </c>
      <c r="L41" s="274">
        <v>-1</v>
      </c>
      <c r="M41" s="274">
        <v>-1</v>
      </c>
      <c r="N41" s="274">
        <v>-1</v>
      </c>
      <c r="O41" s="274">
        <v>-1</v>
      </c>
      <c r="P41" s="274">
        <v>-1</v>
      </c>
      <c r="Q41" s="274" t="s">
        <v>2786</v>
      </c>
      <c r="R41" s="274" t="s">
        <v>2787</v>
      </c>
      <c r="S41" s="274" t="s">
        <v>2788</v>
      </c>
      <c r="T41" s="274" t="s">
        <v>2789</v>
      </c>
      <c r="U41" s="274" t="s">
        <v>2790</v>
      </c>
      <c r="V41" s="274">
        <v>-1</v>
      </c>
      <c r="W41" s="274">
        <v>-1</v>
      </c>
      <c r="X41" s="274">
        <v>-1</v>
      </c>
      <c r="Y41" s="274">
        <v>-1</v>
      </c>
      <c r="Z41" s="274">
        <v>-1</v>
      </c>
    </row>
    <row r="42" spans="1:26">
      <c r="A42" s="325">
        <v>41</v>
      </c>
      <c r="B42" s="325" t="s">
        <v>1099</v>
      </c>
      <c r="C42" s="325" t="s">
        <v>862</v>
      </c>
      <c r="D42" s="325">
        <v>5</v>
      </c>
      <c r="E42" s="325" t="s">
        <v>1434</v>
      </c>
      <c r="F42" s="274">
        <v>1</v>
      </c>
      <c r="G42" s="274">
        <v>20</v>
      </c>
      <c r="H42" s="274">
        <v>40</v>
      </c>
      <c r="I42" s="274">
        <v>60</v>
      </c>
      <c r="J42" s="274">
        <v>80</v>
      </c>
      <c r="K42" s="393">
        <v>100</v>
      </c>
      <c r="L42" s="274">
        <v>-1</v>
      </c>
      <c r="M42" s="274">
        <v>-1</v>
      </c>
      <c r="N42" s="274">
        <v>-1</v>
      </c>
      <c r="O42" s="274">
        <v>-1</v>
      </c>
      <c r="P42" s="274">
        <v>-1</v>
      </c>
      <c r="Q42" s="274" t="s">
        <v>2791</v>
      </c>
      <c r="R42" s="274" t="s">
        <v>2792</v>
      </c>
      <c r="S42" s="274" t="s">
        <v>2793</v>
      </c>
      <c r="T42" s="274" t="s">
        <v>2794</v>
      </c>
      <c r="U42" s="274" t="s">
        <v>2795</v>
      </c>
      <c r="V42" s="274">
        <v>-1</v>
      </c>
      <c r="W42" s="274">
        <v>-1</v>
      </c>
      <c r="X42" s="274">
        <v>-1</v>
      </c>
      <c r="Y42" s="274">
        <v>-1</v>
      </c>
      <c r="Z42" s="274">
        <v>-1</v>
      </c>
    </row>
    <row r="43" spans="1:26">
      <c r="A43" s="325">
        <v>42</v>
      </c>
      <c r="B43" s="325" t="s">
        <v>1099</v>
      </c>
      <c r="C43" s="325" t="s">
        <v>863</v>
      </c>
      <c r="D43" s="325">
        <v>5</v>
      </c>
      <c r="E43" s="325" t="s">
        <v>1330</v>
      </c>
      <c r="F43" s="274">
        <v>0</v>
      </c>
      <c r="G43" s="274">
        <v>2</v>
      </c>
      <c r="H43" s="274">
        <v>4</v>
      </c>
      <c r="I43" s="274">
        <v>6</v>
      </c>
      <c r="J43" s="274">
        <v>8</v>
      </c>
      <c r="K43" s="471">
        <v>10</v>
      </c>
      <c r="L43" s="274">
        <v>-1</v>
      </c>
      <c r="M43" s="274">
        <v>-1</v>
      </c>
      <c r="N43" s="274">
        <v>-1</v>
      </c>
      <c r="O43" s="274">
        <v>-1</v>
      </c>
      <c r="P43" s="274">
        <v>-1</v>
      </c>
      <c r="Q43" s="274" t="s">
        <v>2786</v>
      </c>
      <c r="R43" s="274" t="s">
        <v>2787</v>
      </c>
      <c r="S43" s="274" t="s">
        <v>2788</v>
      </c>
      <c r="T43" s="274" t="s">
        <v>2789</v>
      </c>
      <c r="U43" s="274" t="s">
        <v>2790</v>
      </c>
      <c r="V43" s="274">
        <v>-1</v>
      </c>
      <c r="W43" s="274">
        <v>-1</v>
      </c>
      <c r="X43" s="274">
        <v>-1</v>
      </c>
      <c r="Y43" s="274">
        <v>-1</v>
      </c>
      <c r="Z43" s="274">
        <v>-1</v>
      </c>
    </row>
    <row r="44" spans="1:26">
      <c r="A44" s="325">
        <v>43</v>
      </c>
      <c r="B44" s="325" t="s">
        <v>1099</v>
      </c>
      <c r="C44" s="325" t="s">
        <v>864</v>
      </c>
      <c r="D44" s="325">
        <v>5</v>
      </c>
      <c r="E44" s="325" t="s">
        <v>1345</v>
      </c>
      <c r="F44" s="274">
        <v>0</v>
      </c>
      <c r="G44" s="274">
        <v>5</v>
      </c>
      <c r="H44" s="274">
        <v>10</v>
      </c>
      <c r="I44" s="274">
        <v>15</v>
      </c>
      <c r="J44" s="274">
        <v>20</v>
      </c>
      <c r="K44" s="506">
        <v>25</v>
      </c>
      <c r="L44" s="274">
        <v>-1</v>
      </c>
      <c r="M44" s="274">
        <v>-1</v>
      </c>
      <c r="N44" s="274">
        <v>-1</v>
      </c>
      <c r="O44" s="274">
        <v>-1</v>
      </c>
      <c r="P44" s="274">
        <v>-1</v>
      </c>
      <c r="Q44" s="274" t="s">
        <v>2786</v>
      </c>
      <c r="R44" s="274" t="s">
        <v>2787</v>
      </c>
      <c r="S44" s="274" t="s">
        <v>2788</v>
      </c>
      <c r="T44" s="274" t="s">
        <v>2789</v>
      </c>
      <c r="U44" s="274" t="s">
        <v>2790</v>
      </c>
      <c r="V44" s="274">
        <v>-1</v>
      </c>
      <c r="W44" s="274">
        <v>-1</v>
      </c>
      <c r="X44" s="274">
        <v>-1</v>
      </c>
      <c r="Y44" s="274">
        <v>-1</v>
      </c>
      <c r="Z44" s="274">
        <v>-1</v>
      </c>
    </row>
    <row r="45" spans="1:26">
      <c r="A45" s="335">
        <v>44</v>
      </c>
      <c r="B45" s="335" t="s">
        <v>1099</v>
      </c>
      <c r="C45" s="335" t="s">
        <v>865</v>
      </c>
      <c r="D45" s="335">
        <v>10</v>
      </c>
      <c r="E45" s="335" t="s">
        <v>1356</v>
      </c>
      <c r="F45" s="274">
        <v>0</v>
      </c>
      <c r="G45" s="274">
        <v>10</v>
      </c>
      <c r="H45" s="274">
        <v>20</v>
      </c>
      <c r="I45" s="274">
        <v>30</v>
      </c>
      <c r="J45" s="274">
        <v>40</v>
      </c>
      <c r="K45" s="274">
        <v>50</v>
      </c>
      <c r="L45" s="274">
        <v>60</v>
      </c>
      <c r="M45" s="274">
        <v>70</v>
      </c>
      <c r="N45" s="274">
        <v>80</v>
      </c>
      <c r="O45" s="274">
        <v>90</v>
      </c>
      <c r="P45" s="393">
        <v>100</v>
      </c>
      <c r="Q45" s="274" t="s">
        <v>2757</v>
      </c>
      <c r="R45" s="274" t="s">
        <v>2758</v>
      </c>
      <c r="S45" s="274" t="s">
        <v>2759</v>
      </c>
      <c r="T45" s="274" t="s">
        <v>2760</v>
      </c>
      <c r="U45" s="274" t="s">
        <v>2761</v>
      </c>
      <c r="V45" s="274" t="s">
        <v>2718</v>
      </c>
      <c r="W45" s="274" t="s">
        <v>2762</v>
      </c>
      <c r="X45" s="274" t="s">
        <v>2720</v>
      </c>
      <c r="Y45" s="274" t="s">
        <v>2763</v>
      </c>
      <c r="Z45" s="274" t="s">
        <v>2764</v>
      </c>
    </row>
    <row r="46" spans="1:26">
      <c r="A46" s="335">
        <v>45</v>
      </c>
      <c r="B46" s="335" t="s">
        <v>1099</v>
      </c>
      <c r="C46" s="335" t="s">
        <v>866</v>
      </c>
      <c r="D46" s="335">
        <v>10</v>
      </c>
      <c r="E46" s="335" t="s">
        <v>1360</v>
      </c>
      <c r="F46" s="274">
        <v>0</v>
      </c>
      <c r="G46" s="274">
        <v>10</v>
      </c>
      <c r="H46" s="274">
        <v>20</v>
      </c>
      <c r="I46" s="274">
        <v>30</v>
      </c>
      <c r="J46" s="274">
        <v>40</v>
      </c>
      <c r="K46" s="274">
        <v>50</v>
      </c>
      <c r="L46" s="274">
        <v>60</v>
      </c>
      <c r="M46" s="274">
        <v>70</v>
      </c>
      <c r="N46" s="274">
        <v>80</v>
      </c>
      <c r="O46" s="274">
        <v>90</v>
      </c>
      <c r="P46" s="507">
        <v>100</v>
      </c>
      <c r="Q46" s="274" t="s">
        <v>2757</v>
      </c>
      <c r="R46" s="274" t="s">
        <v>2758</v>
      </c>
      <c r="S46" s="274" t="s">
        <v>2759</v>
      </c>
      <c r="T46" s="274" t="s">
        <v>2760</v>
      </c>
      <c r="U46" s="274" t="s">
        <v>2761</v>
      </c>
      <c r="V46" s="274" t="s">
        <v>2718</v>
      </c>
      <c r="W46" s="274" t="s">
        <v>2762</v>
      </c>
      <c r="X46" s="274" t="s">
        <v>2720</v>
      </c>
      <c r="Y46" s="274" t="s">
        <v>2763</v>
      </c>
      <c r="Z46" s="274" t="s">
        <v>2764</v>
      </c>
    </row>
    <row r="47" spans="1:26">
      <c r="A47" s="335">
        <v>46</v>
      </c>
      <c r="B47" s="335" t="s">
        <v>1099</v>
      </c>
      <c r="C47" s="335" t="s">
        <v>8</v>
      </c>
      <c r="D47" s="335">
        <v>10</v>
      </c>
      <c r="E47" s="335" t="s">
        <v>1329</v>
      </c>
      <c r="F47" s="274">
        <v>1</v>
      </c>
      <c r="G47" s="274">
        <v>10</v>
      </c>
      <c r="H47" s="274">
        <v>20</v>
      </c>
      <c r="I47" s="274">
        <v>30</v>
      </c>
      <c r="J47" s="274">
        <v>40</v>
      </c>
      <c r="K47" s="274">
        <v>50</v>
      </c>
      <c r="L47" s="274">
        <v>60</v>
      </c>
      <c r="M47" s="274">
        <v>70</v>
      </c>
      <c r="N47" s="274">
        <v>80</v>
      </c>
      <c r="O47" s="274">
        <v>90</v>
      </c>
      <c r="P47" s="505">
        <v>100</v>
      </c>
      <c r="Q47" s="274" t="s">
        <v>2757</v>
      </c>
      <c r="R47" s="274" t="s">
        <v>2758</v>
      </c>
      <c r="S47" s="274" t="s">
        <v>2759</v>
      </c>
      <c r="T47" s="274" t="s">
        <v>2760</v>
      </c>
      <c r="U47" s="274" t="s">
        <v>2761</v>
      </c>
      <c r="V47" s="274" t="s">
        <v>2718</v>
      </c>
      <c r="W47" s="274" t="s">
        <v>2762</v>
      </c>
      <c r="X47" s="274" t="s">
        <v>2720</v>
      </c>
      <c r="Y47" s="274" t="s">
        <v>2763</v>
      </c>
      <c r="Z47" s="274" t="s">
        <v>2764</v>
      </c>
    </row>
    <row r="48" spans="1:26">
      <c r="A48" s="325">
        <v>47</v>
      </c>
      <c r="B48" s="325" t="s">
        <v>1099</v>
      </c>
      <c r="C48" s="325" t="s">
        <v>867</v>
      </c>
      <c r="D48" s="325">
        <v>7</v>
      </c>
      <c r="E48" s="325" t="s">
        <v>1347</v>
      </c>
      <c r="F48" s="274">
        <v>0</v>
      </c>
      <c r="G48" s="274">
        <v>10</v>
      </c>
      <c r="H48" s="274">
        <v>25</v>
      </c>
      <c r="I48" s="274">
        <v>40</v>
      </c>
      <c r="J48" s="274">
        <v>55</v>
      </c>
      <c r="K48" s="274">
        <v>70</v>
      </c>
      <c r="L48" s="274">
        <v>85</v>
      </c>
      <c r="M48" s="475">
        <v>100</v>
      </c>
      <c r="N48" s="274">
        <v>-1</v>
      </c>
      <c r="O48" s="274">
        <v>-1</v>
      </c>
      <c r="P48" s="274">
        <v>-1</v>
      </c>
      <c r="Q48" s="274" t="s">
        <v>2796</v>
      </c>
      <c r="R48" s="274" t="s">
        <v>2797</v>
      </c>
      <c r="S48" s="274" t="s">
        <v>2798</v>
      </c>
      <c r="T48" s="274" t="s">
        <v>2799</v>
      </c>
      <c r="U48" s="274" t="s">
        <v>2800</v>
      </c>
      <c r="V48" s="274" t="s">
        <v>2801</v>
      </c>
      <c r="W48" s="274" t="s">
        <v>2802</v>
      </c>
      <c r="X48" s="274">
        <v>-1</v>
      </c>
      <c r="Y48" s="274">
        <v>-1</v>
      </c>
      <c r="Z48" s="274">
        <v>-1</v>
      </c>
    </row>
    <row r="49" spans="1:26">
      <c r="A49" s="325">
        <v>48</v>
      </c>
      <c r="B49" s="325" t="s">
        <v>1099</v>
      </c>
      <c r="C49" s="325" t="s">
        <v>868</v>
      </c>
      <c r="D49" s="325">
        <v>7</v>
      </c>
      <c r="E49" s="325" t="s">
        <v>1348</v>
      </c>
      <c r="F49" s="274">
        <v>0</v>
      </c>
      <c r="G49" s="274">
        <v>10</v>
      </c>
      <c r="H49" s="274">
        <v>25</v>
      </c>
      <c r="I49" s="274">
        <v>40</v>
      </c>
      <c r="J49" s="274">
        <v>55</v>
      </c>
      <c r="K49" s="274">
        <v>70</v>
      </c>
      <c r="L49" s="274">
        <v>85</v>
      </c>
      <c r="M49" s="393">
        <v>100</v>
      </c>
      <c r="N49" s="274">
        <v>-1</v>
      </c>
      <c r="O49" s="274">
        <v>-1</v>
      </c>
      <c r="P49" s="274">
        <v>-1</v>
      </c>
      <c r="Q49" s="274" t="s">
        <v>2796</v>
      </c>
      <c r="R49" s="274" t="s">
        <v>2797</v>
      </c>
      <c r="S49" s="274" t="s">
        <v>2798</v>
      </c>
      <c r="T49" s="274" t="s">
        <v>2799</v>
      </c>
      <c r="U49" s="274" t="s">
        <v>2800</v>
      </c>
      <c r="V49" s="274" t="s">
        <v>2801</v>
      </c>
      <c r="W49" s="274" t="s">
        <v>2802</v>
      </c>
      <c r="X49" s="274">
        <v>-1</v>
      </c>
      <c r="Y49" s="274">
        <v>-1</v>
      </c>
      <c r="Z49" s="274">
        <v>-1</v>
      </c>
    </row>
    <row r="50" spans="1:26">
      <c r="A50" s="325">
        <v>49</v>
      </c>
      <c r="B50" s="325" t="s">
        <v>1099</v>
      </c>
      <c r="C50" s="325" t="s">
        <v>662</v>
      </c>
      <c r="D50" s="325">
        <v>7</v>
      </c>
      <c r="E50" s="325" t="s">
        <v>1349</v>
      </c>
      <c r="F50" s="274">
        <v>0</v>
      </c>
      <c r="G50" s="274">
        <v>10</v>
      </c>
      <c r="H50" s="274">
        <v>25</v>
      </c>
      <c r="I50" s="274">
        <v>40</v>
      </c>
      <c r="J50" s="274">
        <v>55</v>
      </c>
      <c r="K50" s="274">
        <v>70</v>
      </c>
      <c r="L50" s="274">
        <v>85</v>
      </c>
      <c r="M50" s="393">
        <v>100</v>
      </c>
      <c r="N50" s="274">
        <v>-1</v>
      </c>
      <c r="O50" s="274">
        <v>-1</v>
      </c>
      <c r="P50" s="274">
        <v>-1</v>
      </c>
      <c r="Q50" s="274" t="s">
        <v>2796</v>
      </c>
      <c r="R50" s="274" t="s">
        <v>2797</v>
      </c>
      <c r="S50" s="274" t="s">
        <v>2798</v>
      </c>
      <c r="T50" s="274" t="s">
        <v>2799</v>
      </c>
      <c r="U50" s="274" t="s">
        <v>2800</v>
      </c>
      <c r="V50" s="274" t="s">
        <v>2801</v>
      </c>
      <c r="W50" s="274" t="s">
        <v>2802</v>
      </c>
      <c r="X50" s="274">
        <v>-1</v>
      </c>
      <c r="Y50" s="274">
        <v>-1</v>
      </c>
      <c r="Z50" s="274">
        <v>-1</v>
      </c>
    </row>
    <row r="51" spans="1:26">
      <c r="A51" s="335">
        <v>50</v>
      </c>
      <c r="B51" s="335" t="s">
        <v>1099</v>
      </c>
      <c r="C51" s="335" t="s">
        <v>18</v>
      </c>
      <c r="D51" s="335">
        <v>5</v>
      </c>
      <c r="E51" s="335" t="s">
        <v>1331</v>
      </c>
      <c r="F51" s="274">
        <v>1</v>
      </c>
      <c r="G51" s="274">
        <v>1</v>
      </c>
      <c r="H51" s="274">
        <v>2</v>
      </c>
      <c r="I51" s="274">
        <v>3</v>
      </c>
      <c r="J51" s="274">
        <v>4</v>
      </c>
      <c r="K51" s="273">
        <v>5</v>
      </c>
      <c r="L51" s="274">
        <v>-1</v>
      </c>
      <c r="M51" s="274">
        <v>-1</v>
      </c>
      <c r="N51" s="274">
        <v>-1</v>
      </c>
      <c r="O51" s="274">
        <v>-1</v>
      </c>
      <c r="P51" s="274">
        <v>-1</v>
      </c>
      <c r="Q51" s="274" t="s">
        <v>2803</v>
      </c>
      <c r="R51" s="274" t="s">
        <v>2804</v>
      </c>
      <c r="S51" s="274" t="s">
        <v>2805</v>
      </c>
      <c r="T51" s="274" t="s">
        <v>2806</v>
      </c>
      <c r="U51" s="274" t="s">
        <v>2807</v>
      </c>
      <c r="V51" s="274">
        <v>-1</v>
      </c>
      <c r="W51" s="274">
        <v>-1</v>
      </c>
      <c r="X51" s="274">
        <v>-1</v>
      </c>
      <c r="Y51" s="274">
        <v>-1</v>
      </c>
      <c r="Z51" s="274">
        <v>-1</v>
      </c>
    </row>
    <row r="52" spans="1:26">
      <c r="A52" s="335">
        <v>51</v>
      </c>
      <c r="B52" s="335" t="s">
        <v>1099</v>
      </c>
      <c r="C52" s="335" t="s">
        <v>21</v>
      </c>
      <c r="D52" s="335">
        <v>5</v>
      </c>
      <c r="E52" s="335" t="s">
        <v>1333</v>
      </c>
      <c r="F52" s="274">
        <v>1</v>
      </c>
      <c r="G52" s="274">
        <v>5</v>
      </c>
      <c r="H52" s="274">
        <v>10</v>
      </c>
      <c r="I52" s="274">
        <v>15</v>
      </c>
      <c r="J52" s="274">
        <v>20</v>
      </c>
      <c r="K52" s="393">
        <v>25</v>
      </c>
      <c r="L52" s="274">
        <v>-1</v>
      </c>
      <c r="M52" s="274">
        <v>-1</v>
      </c>
      <c r="N52" s="274">
        <v>-1</v>
      </c>
      <c r="O52" s="274">
        <v>-1</v>
      </c>
      <c r="P52" s="274">
        <v>-1</v>
      </c>
      <c r="Q52" s="274" t="s">
        <v>2803</v>
      </c>
      <c r="R52" s="274" t="s">
        <v>2804</v>
      </c>
      <c r="S52" s="274" t="s">
        <v>2805</v>
      </c>
      <c r="T52" s="274" t="s">
        <v>2806</v>
      </c>
      <c r="U52" s="274" t="s">
        <v>2807</v>
      </c>
      <c r="V52" s="274">
        <v>-1</v>
      </c>
      <c r="W52" s="274">
        <v>-1</v>
      </c>
      <c r="X52" s="274">
        <v>-1</v>
      </c>
      <c r="Y52" s="274">
        <v>-1</v>
      </c>
      <c r="Z52" s="274">
        <v>-1</v>
      </c>
    </row>
    <row r="53" spans="1:26">
      <c r="A53" s="335">
        <v>52</v>
      </c>
      <c r="B53" s="335" t="s">
        <v>1099</v>
      </c>
      <c r="C53" s="335" t="s">
        <v>15</v>
      </c>
      <c r="D53" s="335">
        <v>5</v>
      </c>
      <c r="E53" s="335" t="s">
        <v>1335</v>
      </c>
      <c r="F53" s="274">
        <v>1</v>
      </c>
      <c r="G53" s="274">
        <v>5</v>
      </c>
      <c r="H53" s="274">
        <v>10</v>
      </c>
      <c r="I53" s="274">
        <v>15</v>
      </c>
      <c r="J53" s="274">
        <v>20</v>
      </c>
      <c r="K53" s="393">
        <v>25</v>
      </c>
      <c r="L53" s="274">
        <v>-1</v>
      </c>
      <c r="M53" s="274">
        <v>-1</v>
      </c>
      <c r="N53" s="274">
        <v>-1</v>
      </c>
      <c r="O53" s="274">
        <v>-1</v>
      </c>
      <c r="P53" s="274">
        <v>-1</v>
      </c>
      <c r="Q53" s="274" t="s">
        <v>2803</v>
      </c>
      <c r="R53" s="274" t="s">
        <v>2804</v>
      </c>
      <c r="S53" s="274" t="s">
        <v>2805</v>
      </c>
      <c r="T53" s="274" t="s">
        <v>2806</v>
      </c>
      <c r="U53" s="274" t="s">
        <v>2807</v>
      </c>
      <c r="V53" s="274">
        <v>-1</v>
      </c>
      <c r="W53" s="274">
        <v>-1</v>
      </c>
      <c r="X53" s="274">
        <v>-1</v>
      </c>
      <c r="Y53" s="274">
        <v>-1</v>
      </c>
      <c r="Z53" s="274">
        <v>-1</v>
      </c>
    </row>
    <row r="54" spans="1:26">
      <c r="A54" s="325">
        <v>53</v>
      </c>
      <c r="B54" s="325" t="s">
        <v>1099</v>
      </c>
      <c r="C54" s="325" t="s">
        <v>869</v>
      </c>
      <c r="D54" s="325">
        <v>10</v>
      </c>
      <c r="E54" s="325" t="s">
        <v>1330</v>
      </c>
      <c r="F54" s="274">
        <v>0</v>
      </c>
      <c r="G54" s="274">
        <v>2</v>
      </c>
      <c r="H54" s="274">
        <v>4</v>
      </c>
      <c r="I54" s="274">
        <v>6</v>
      </c>
      <c r="J54" s="274">
        <v>8</v>
      </c>
      <c r="K54" s="274">
        <v>10</v>
      </c>
      <c r="L54" s="274">
        <v>12</v>
      </c>
      <c r="M54" s="274">
        <v>14</v>
      </c>
      <c r="N54" s="274">
        <v>16</v>
      </c>
      <c r="O54" s="274">
        <v>18</v>
      </c>
      <c r="P54" s="471">
        <v>20</v>
      </c>
      <c r="Q54" s="274" t="s">
        <v>2808</v>
      </c>
      <c r="R54" s="274" t="s">
        <v>2809</v>
      </c>
      <c r="S54" s="274" t="s">
        <v>2810</v>
      </c>
      <c r="T54" s="274" t="s">
        <v>2811</v>
      </c>
      <c r="U54" s="274" t="s">
        <v>2812</v>
      </c>
      <c r="V54" s="274" t="s">
        <v>2813</v>
      </c>
      <c r="W54" s="274" t="s">
        <v>2814</v>
      </c>
      <c r="X54" s="274" t="s">
        <v>2815</v>
      </c>
      <c r="Y54" s="274" t="s">
        <v>2816</v>
      </c>
      <c r="Z54" s="274" t="s">
        <v>2817</v>
      </c>
    </row>
    <row r="55" spans="1:26">
      <c r="A55" s="325">
        <v>54</v>
      </c>
      <c r="B55" s="325" t="s">
        <v>1099</v>
      </c>
      <c r="C55" s="325" t="s">
        <v>870</v>
      </c>
      <c r="D55" s="325">
        <v>10</v>
      </c>
      <c r="E55" s="325" t="s">
        <v>1329</v>
      </c>
      <c r="F55" s="274">
        <v>1</v>
      </c>
      <c r="G55" s="274">
        <v>10</v>
      </c>
      <c r="H55" s="274">
        <v>20</v>
      </c>
      <c r="I55" s="274">
        <v>30</v>
      </c>
      <c r="J55" s="274">
        <v>40</v>
      </c>
      <c r="K55" s="274">
        <v>50</v>
      </c>
      <c r="L55" s="274">
        <v>60</v>
      </c>
      <c r="M55" s="274">
        <v>70</v>
      </c>
      <c r="N55" s="274">
        <v>80</v>
      </c>
      <c r="O55" s="274">
        <v>90</v>
      </c>
      <c r="P55" s="505">
        <v>100</v>
      </c>
      <c r="Q55" s="274" t="s">
        <v>2808</v>
      </c>
      <c r="R55" s="274" t="s">
        <v>2809</v>
      </c>
      <c r="S55" s="274" t="s">
        <v>2810</v>
      </c>
      <c r="T55" s="274" t="s">
        <v>2811</v>
      </c>
      <c r="U55" s="274" t="s">
        <v>2812</v>
      </c>
      <c r="V55" s="274" t="s">
        <v>2813</v>
      </c>
      <c r="W55" s="274" t="s">
        <v>2814</v>
      </c>
      <c r="X55" s="274" t="s">
        <v>2815</v>
      </c>
      <c r="Y55" s="274" t="s">
        <v>2816</v>
      </c>
      <c r="Z55" s="274" t="s">
        <v>2817</v>
      </c>
    </row>
    <row r="56" spans="1:26">
      <c r="A56" s="335">
        <v>55</v>
      </c>
      <c r="B56" s="335" t="s">
        <v>1099</v>
      </c>
      <c r="C56" s="335" t="s">
        <v>871</v>
      </c>
      <c r="D56" s="335">
        <v>5</v>
      </c>
      <c r="E56" s="335" t="s">
        <v>1435</v>
      </c>
      <c r="F56" s="274">
        <v>1</v>
      </c>
      <c r="G56" s="274">
        <v>20</v>
      </c>
      <c r="H56" s="274">
        <v>40</v>
      </c>
      <c r="I56" s="274">
        <v>60</v>
      </c>
      <c r="J56" s="274">
        <v>80</v>
      </c>
      <c r="K56" s="393">
        <v>100</v>
      </c>
      <c r="L56" s="274">
        <v>-1</v>
      </c>
      <c r="M56" s="274">
        <v>-1</v>
      </c>
      <c r="N56" s="274">
        <v>-1</v>
      </c>
      <c r="O56" s="274">
        <v>-1</v>
      </c>
      <c r="P56" s="274">
        <v>-1</v>
      </c>
      <c r="Q56" s="274" t="s">
        <v>2791</v>
      </c>
      <c r="R56" s="274" t="s">
        <v>2792</v>
      </c>
      <c r="S56" s="274" t="s">
        <v>2793</v>
      </c>
      <c r="T56" s="274" t="s">
        <v>2794</v>
      </c>
      <c r="U56" s="274" t="s">
        <v>2795</v>
      </c>
      <c r="V56" s="274">
        <v>-1</v>
      </c>
      <c r="W56" s="274">
        <v>-1</v>
      </c>
      <c r="X56" s="274">
        <v>-1</v>
      </c>
      <c r="Y56" s="274">
        <v>-1</v>
      </c>
      <c r="Z56" s="274">
        <v>-1</v>
      </c>
    </row>
    <row r="57" spans="1:26">
      <c r="A57" s="335">
        <v>56</v>
      </c>
      <c r="B57" s="335" t="s">
        <v>1099</v>
      </c>
      <c r="C57" s="335" t="s">
        <v>724</v>
      </c>
      <c r="D57" s="335">
        <v>5</v>
      </c>
      <c r="E57" s="335" t="s">
        <v>1346</v>
      </c>
      <c r="F57" s="274">
        <v>0</v>
      </c>
      <c r="G57" s="274">
        <v>10</v>
      </c>
      <c r="H57" s="274">
        <v>20</v>
      </c>
      <c r="I57" s="274">
        <v>30</v>
      </c>
      <c r="J57" s="274">
        <v>40</v>
      </c>
      <c r="K57" s="412">
        <v>50</v>
      </c>
      <c r="L57" s="274">
        <v>-1</v>
      </c>
      <c r="M57" s="274">
        <v>-1</v>
      </c>
      <c r="N57" s="274">
        <v>-1</v>
      </c>
      <c r="O57" s="274">
        <v>-1</v>
      </c>
      <c r="P57" s="274">
        <v>-1</v>
      </c>
      <c r="Q57" s="274" t="s">
        <v>2786</v>
      </c>
      <c r="R57" s="274" t="s">
        <v>2787</v>
      </c>
      <c r="S57" s="274" t="s">
        <v>2788</v>
      </c>
      <c r="T57" s="274" t="s">
        <v>2789</v>
      </c>
      <c r="U57" s="274" t="s">
        <v>2790</v>
      </c>
      <c r="V57" s="274">
        <v>-1</v>
      </c>
      <c r="W57" s="274">
        <v>-1</v>
      </c>
      <c r="X57" s="274">
        <v>-1</v>
      </c>
      <c r="Y57" s="274">
        <v>-1</v>
      </c>
      <c r="Z57" s="274">
        <v>-1</v>
      </c>
    </row>
    <row r="58" spans="1:26">
      <c r="A58" s="325">
        <v>57</v>
      </c>
      <c r="B58" s="325" t="s">
        <v>1099</v>
      </c>
      <c r="C58" s="325" t="s">
        <v>872</v>
      </c>
      <c r="D58" s="325">
        <v>3</v>
      </c>
      <c r="E58" s="325" t="s">
        <v>1356</v>
      </c>
      <c r="F58" s="274">
        <v>0</v>
      </c>
      <c r="G58" s="274">
        <v>20</v>
      </c>
      <c r="H58" s="274">
        <v>40</v>
      </c>
      <c r="I58" s="393">
        <v>60</v>
      </c>
      <c r="J58" s="274">
        <v>-1</v>
      </c>
      <c r="K58" s="274">
        <v>-1</v>
      </c>
      <c r="L58" s="274">
        <v>-1</v>
      </c>
      <c r="M58" s="274">
        <v>-1</v>
      </c>
      <c r="N58" s="274">
        <v>-1</v>
      </c>
      <c r="O58" s="274">
        <v>-1</v>
      </c>
      <c r="P58" s="274">
        <v>-1</v>
      </c>
      <c r="Q58" s="274" t="s">
        <v>2818</v>
      </c>
      <c r="R58" s="274" t="s">
        <v>2819</v>
      </c>
      <c r="S58" s="274" t="s">
        <v>2820</v>
      </c>
      <c r="T58" s="274">
        <v>-1</v>
      </c>
      <c r="U58" s="274">
        <v>-1</v>
      </c>
      <c r="V58" s="274">
        <v>-1</v>
      </c>
      <c r="W58" s="274">
        <v>-1</v>
      </c>
      <c r="X58" s="274">
        <v>-1</v>
      </c>
      <c r="Y58" s="274">
        <v>-1</v>
      </c>
      <c r="Z58" s="274">
        <v>-1</v>
      </c>
    </row>
    <row r="59" spans="1:26">
      <c r="A59" s="325">
        <v>58</v>
      </c>
      <c r="B59" s="325" t="s">
        <v>1099</v>
      </c>
      <c r="C59" s="325" t="s">
        <v>873</v>
      </c>
      <c r="D59" s="325">
        <v>3</v>
      </c>
      <c r="E59" s="325" t="s">
        <v>1358</v>
      </c>
      <c r="F59" s="274">
        <v>0</v>
      </c>
      <c r="G59" s="274">
        <v>20</v>
      </c>
      <c r="H59" s="274">
        <v>40</v>
      </c>
      <c r="I59" s="294">
        <v>60</v>
      </c>
      <c r="J59" s="274">
        <v>-1</v>
      </c>
      <c r="K59" s="274">
        <v>-1</v>
      </c>
      <c r="L59" s="274">
        <v>-1</v>
      </c>
      <c r="M59" s="274">
        <v>-1</v>
      </c>
      <c r="N59" s="274">
        <v>-1</v>
      </c>
      <c r="O59" s="274">
        <v>-1</v>
      </c>
      <c r="P59" s="274">
        <v>-1</v>
      </c>
      <c r="Q59" s="274" t="s">
        <v>2818</v>
      </c>
      <c r="R59" s="274" t="s">
        <v>2819</v>
      </c>
      <c r="S59" s="274" t="s">
        <v>2820</v>
      </c>
      <c r="T59" s="274">
        <v>-1</v>
      </c>
      <c r="U59" s="274">
        <v>-1</v>
      </c>
      <c r="V59" s="274">
        <v>-1</v>
      </c>
      <c r="W59" s="274">
        <v>-1</v>
      </c>
      <c r="X59" s="274">
        <v>-1</v>
      </c>
      <c r="Y59" s="274">
        <v>-1</v>
      </c>
      <c r="Z59" s="274">
        <v>-1</v>
      </c>
    </row>
    <row r="60" spans="1:26">
      <c r="A60" s="325">
        <v>59</v>
      </c>
      <c r="B60" s="325" t="s">
        <v>1099</v>
      </c>
      <c r="C60" s="325" t="s">
        <v>874</v>
      </c>
      <c r="D60" s="325">
        <v>3</v>
      </c>
      <c r="E60" s="325" t="s">
        <v>1360</v>
      </c>
      <c r="F60" s="274">
        <v>0</v>
      </c>
      <c r="G60" s="274">
        <v>20</v>
      </c>
      <c r="H60" s="274">
        <v>40</v>
      </c>
      <c r="I60" s="507">
        <v>60</v>
      </c>
      <c r="J60" s="274">
        <v>-1</v>
      </c>
      <c r="K60" s="274">
        <v>-1</v>
      </c>
      <c r="L60" s="274">
        <v>-1</v>
      </c>
      <c r="M60" s="274">
        <v>-1</v>
      </c>
      <c r="N60" s="274">
        <v>-1</v>
      </c>
      <c r="O60" s="274">
        <v>-1</v>
      </c>
      <c r="P60" s="274">
        <v>-1</v>
      </c>
      <c r="Q60" s="274" t="s">
        <v>2818</v>
      </c>
      <c r="R60" s="274" t="s">
        <v>2819</v>
      </c>
      <c r="S60" s="274" t="s">
        <v>2820</v>
      </c>
      <c r="T60" s="274">
        <v>-1</v>
      </c>
      <c r="U60" s="274">
        <v>-1</v>
      </c>
      <c r="V60" s="274">
        <v>-1</v>
      </c>
      <c r="W60" s="274">
        <v>-1</v>
      </c>
      <c r="X60" s="274">
        <v>-1</v>
      </c>
      <c r="Y60" s="274">
        <v>-1</v>
      </c>
      <c r="Z60" s="274">
        <v>-1</v>
      </c>
    </row>
    <row r="61" spans="1:26">
      <c r="A61" s="325">
        <v>60</v>
      </c>
      <c r="B61" s="325" t="s">
        <v>1099</v>
      </c>
      <c r="C61" s="325" t="s">
        <v>875</v>
      </c>
      <c r="D61" s="325">
        <v>3</v>
      </c>
      <c r="E61" s="325" t="s">
        <v>1362</v>
      </c>
      <c r="F61" s="274">
        <v>0</v>
      </c>
      <c r="G61" s="274">
        <v>20</v>
      </c>
      <c r="H61" s="274">
        <v>40</v>
      </c>
      <c r="I61" s="508">
        <v>60</v>
      </c>
      <c r="J61" s="274">
        <v>-1</v>
      </c>
      <c r="K61" s="274">
        <v>-1</v>
      </c>
      <c r="L61" s="274">
        <v>-1</v>
      </c>
      <c r="M61" s="274">
        <v>-1</v>
      </c>
      <c r="N61" s="274">
        <v>-1</v>
      </c>
      <c r="O61" s="274">
        <v>-1</v>
      </c>
      <c r="P61" s="274">
        <v>-1</v>
      </c>
      <c r="Q61" s="274" t="s">
        <v>2818</v>
      </c>
      <c r="R61" s="274" t="s">
        <v>2819</v>
      </c>
      <c r="S61" s="274" t="s">
        <v>2820</v>
      </c>
      <c r="T61" s="274">
        <v>-1</v>
      </c>
      <c r="U61" s="274">
        <v>-1</v>
      </c>
      <c r="V61" s="274">
        <v>-1</v>
      </c>
      <c r="W61" s="274">
        <v>-1</v>
      </c>
      <c r="X61" s="274">
        <v>-1</v>
      </c>
      <c r="Y61" s="274">
        <v>-1</v>
      </c>
      <c r="Z61" s="274">
        <v>-1</v>
      </c>
    </row>
    <row r="62" spans="1:26">
      <c r="A62" s="335">
        <v>61</v>
      </c>
      <c r="B62" s="335" t="s">
        <v>1099</v>
      </c>
      <c r="C62" s="335" t="s">
        <v>876</v>
      </c>
      <c r="D62" s="335">
        <v>5</v>
      </c>
      <c r="E62" s="335" t="s">
        <v>1436</v>
      </c>
      <c r="F62" s="274">
        <v>1</v>
      </c>
      <c r="G62" s="274">
        <v>20</v>
      </c>
      <c r="H62" s="274">
        <v>40</v>
      </c>
      <c r="I62" s="274">
        <v>60</v>
      </c>
      <c r="J62" s="274">
        <v>80</v>
      </c>
      <c r="K62" s="393">
        <v>100</v>
      </c>
      <c r="L62" s="274">
        <v>-1</v>
      </c>
      <c r="M62" s="274">
        <v>-1</v>
      </c>
      <c r="N62" s="274">
        <v>-1</v>
      </c>
      <c r="O62" s="274">
        <v>-1</v>
      </c>
      <c r="P62" s="274">
        <v>-1</v>
      </c>
      <c r="Q62" s="274" t="s">
        <v>2821</v>
      </c>
      <c r="R62" s="274" t="s">
        <v>2822</v>
      </c>
      <c r="S62" s="274" t="s">
        <v>2823</v>
      </c>
      <c r="T62" s="274" t="s">
        <v>2824</v>
      </c>
      <c r="U62" s="274" t="s">
        <v>2825</v>
      </c>
      <c r="V62" s="274">
        <v>-1</v>
      </c>
      <c r="W62" s="274">
        <v>-1</v>
      </c>
      <c r="X62" s="274">
        <v>-1</v>
      </c>
      <c r="Y62" s="274">
        <v>-1</v>
      </c>
      <c r="Z62" s="274">
        <v>-1</v>
      </c>
    </row>
    <row r="63" spans="1:26">
      <c r="A63" s="335">
        <v>62</v>
      </c>
      <c r="B63" s="335" t="s">
        <v>1099</v>
      </c>
      <c r="C63" s="335" t="s">
        <v>877</v>
      </c>
      <c r="D63" s="335">
        <v>5</v>
      </c>
      <c r="E63" s="335" t="s">
        <v>1437</v>
      </c>
      <c r="F63" s="274">
        <v>1</v>
      </c>
      <c r="G63" s="274">
        <v>20</v>
      </c>
      <c r="H63" s="274">
        <v>40</v>
      </c>
      <c r="I63" s="274">
        <v>60</v>
      </c>
      <c r="J63" s="274">
        <v>80</v>
      </c>
      <c r="K63" s="393">
        <v>100</v>
      </c>
      <c r="L63" s="274">
        <v>-1</v>
      </c>
      <c r="M63" s="274">
        <v>-1</v>
      </c>
      <c r="N63" s="274">
        <v>-1</v>
      </c>
      <c r="O63" s="274">
        <v>-1</v>
      </c>
      <c r="P63" s="274">
        <v>-1</v>
      </c>
      <c r="Q63" s="274" t="s">
        <v>2826</v>
      </c>
      <c r="R63" s="274" t="s">
        <v>2827</v>
      </c>
      <c r="S63" s="274" t="s">
        <v>2828</v>
      </c>
      <c r="T63" s="274" t="s">
        <v>2829</v>
      </c>
      <c r="U63" s="274" t="s">
        <v>2830</v>
      </c>
      <c r="V63" s="274">
        <v>-1</v>
      </c>
      <c r="W63" s="274">
        <v>-1</v>
      </c>
      <c r="X63" s="274">
        <v>-1</v>
      </c>
      <c r="Y63" s="274">
        <v>-1</v>
      </c>
      <c r="Z63" s="274">
        <v>-1</v>
      </c>
    </row>
    <row r="64" spans="1:26">
      <c r="A64" s="325">
        <v>63</v>
      </c>
      <c r="B64" s="325" t="s">
        <v>1099</v>
      </c>
      <c r="C64" s="325" t="s">
        <v>878</v>
      </c>
      <c r="D64" s="325">
        <v>10</v>
      </c>
      <c r="E64" s="325" t="s">
        <v>1354</v>
      </c>
      <c r="F64" s="274">
        <v>0</v>
      </c>
      <c r="G64" s="274">
        <v>15</v>
      </c>
      <c r="H64" s="274">
        <v>30</v>
      </c>
      <c r="I64" s="274">
        <v>45</v>
      </c>
      <c r="J64" s="274">
        <v>60</v>
      </c>
      <c r="K64" s="274">
        <v>75</v>
      </c>
      <c r="L64" s="274">
        <v>90</v>
      </c>
      <c r="M64" s="274">
        <v>105</v>
      </c>
      <c r="N64" s="274">
        <v>120</v>
      </c>
      <c r="O64" s="274">
        <v>135</v>
      </c>
      <c r="P64" s="424">
        <v>150</v>
      </c>
      <c r="Q64" s="274" t="s">
        <v>2831</v>
      </c>
      <c r="R64" s="274" t="s">
        <v>2832</v>
      </c>
      <c r="S64" s="274" t="s">
        <v>2833</v>
      </c>
      <c r="T64" s="274" t="s">
        <v>2834</v>
      </c>
      <c r="U64" s="274" t="s">
        <v>2835</v>
      </c>
      <c r="V64" s="274" t="s">
        <v>2753</v>
      </c>
      <c r="W64" s="274" t="s">
        <v>2836</v>
      </c>
      <c r="X64" s="274" t="s">
        <v>2755</v>
      </c>
      <c r="Y64" s="274" t="s">
        <v>2837</v>
      </c>
      <c r="Z64" s="274" t="s">
        <v>2838</v>
      </c>
    </row>
    <row r="65" spans="1:26">
      <c r="A65" s="325">
        <v>64</v>
      </c>
      <c r="B65" s="325" t="s">
        <v>1099</v>
      </c>
      <c r="C65" s="325" t="s">
        <v>879</v>
      </c>
      <c r="D65" s="325">
        <v>10</v>
      </c>
      <c r="E65" s="325" t="s">
        <v>1355</v>
      </c>
      <c r="F65" s="274">
        <v>0</v>
      </c>
      <c r="G65" s="274">
        <v>15</v>
      </c>
      <c r="H65" s="274">
        <v>30</v>
      </c>
      <c r="I65" s="274">
        <v>45</v>
      </c>
      <c r="J65" s="274">
        <v>60</v>
      </c>
      <c r="K65" s="274">
        <v>75</v>
      </c>
      <c r="L65" s="274">
        <v>90</v>
      </c>
      <c r="M65" s="274">
        <v>105</v>
      </c>
      <c r="N65" s="274">
        <v>120</v>
      </c>
      <c r="O65" s="274">
        <v>135</v>
      </c>
      <c r="P65" s="325">
        <v>150</v>
      </c>
      <c r="Q65" s="274" t="s">
        <v>2831</v>
      </c>
      <c r="R65" s="274" t="s">
        <v>2832</v>
      </c>
      <c r="S65" s="274" t="s">
        <v>2833</v>
      </c>
      <c r="T65" s="274" t="s">
        <v>2834</v>
      </c>
      <c r="U65" s="274" t="s">
        <v>2835</v>
      </c>
      <c r="V65" s="274" t="s">
        <v>2753</v>
      </c>
      <c r="W65" s="274" t="s">
        <v>2836</v>
      </c>
      <c r="X65" s="274" t="s">
        <v>2755</v>
      </c>
      <c r="Y65" s="274" t="s">
        <v>2837</v>
      </c>
      <c r="Z65" s="274" t="s">
        <v>2838</v>
      </c>
    </row>
    <row r="66" spans="1:26" s="509" customFormat="1">
      <c r="A66" s="509" t="s">
        <v>1100</v>
      </c>
    </row>
    <row r="67" spans="1:26">
      <c r="A67" s="402">
        <v>65</v>
      </c>
      <c r="B67" s="402" t="s">
        <v>1100</v>
      </c>
      <c r="C67" s="402" t="s">
        <v>880</v>
      </c>
      <c r="D67" s="402">
        <v>1</v>
      </c>
      <c r="E67" s="402" t="s">
        <v>1354</v>
      </c>
      <c r="F67" s="274">
        <v>0</v>
      </c>
      <c r="G67" s="424">
        <v>70</v>
      </c>
      <c r="H67" s="274">
        <v>-1</v>
      </c>
      <c r="I67" s="274">
        <v>-1</v>
      </c>
      <c r="J67" s="274">
        <v>-1</v>
      </c>
      <c r="K67" s="274">
        <v>-1</v>
      </c>
      <c r="L67" s="274">
        <v>-1</v>
      </c>
      <c r="M67" s="274">
        <v>-1</v>
      </c>
      <c r="N67" s="274">
        <v>-1</v>
      </c>
      <c r="O67" s="274">
        <v>-1</v>
      </c>
      <c r="P67" s="274">
        <v>-1</v>
      </c>
      <c r="Q67" s="274" t="s">
        <v>2839</v>
      </c>
      <c r="R67" s="274">
        <v>-1</v>
      </c>
      <c r="S67" s="274">
        <v>-1</v>
      </c>
      <c r="T67" s="274">
        <v>-1</v>
      </c>
      <c r="U67" s="274">
        <v>-1</v>
      </c>
      <c r="V67" s="274">
        <v>-1</v>
      </c>
      <c r="W67" s="274">
        <v>-1</v>
      </c>
      <c r="X67" s="274">
        <v>-1</v>
      </c>
      <c r="Y67" s="274">
        <v>-1</v>
      </c>
      <c r="Z67" s="274">
        <v>-1</v>
      </c>
    </row>
    <row r="68" spans="1:26">
      <c r="A68" s="443">
        <v>66</v>
      </c>
      <c r="B68" s="443" t="s">
        <v>1100</v>
      </c>
      <c r="C68" s="443" t="s">
        <v>881</v>
      </c>
      <c r="D68" s="443">
        <v>5</v>
      </c>
      <c r="E68" s="443" t="s">
        <v>1522</v>
      </c>
      <c r="F68" s="274">
        <v>0</v>
      </c>
      <c r="G68" s="274">
        <v>5</v>
      </c>
      <c r="H68" s="274">
        <v>8</v>
      </c>
      <c r="I68" s="274">
        <v>12</v>
      </c>
      <c r="J68" s="274">
        <v>15</v>
      </c>
      <c r="K68" s="335">
        <v>20</v>
      </c>
      <c r="L68" s="274">
        <v>-1</v>
      </c>
      <c r="M68" s="274">
        <v>-1</v>
      </c>
      <c r="N68" s="274">
        <v>-1</v>
      </c>
      <c r="O68" s="274">
        <v>-1</v>
      </c>
      <c r="P68" s="274">
        <v>-1</v>
      </c>
      <c r="Q68" s="274" t="s">
        <v>2726</v>
      </c>
      <c r="R68" s="274" t="s">
        <v>2840</v>
      </c>
      <c r="S68" s="274" t="s">
        <v>2785</v>
      </c>
      <c r="T68" s="274" t="s">
        <v>2841</v>
      </c>
      <c r="U68" s="274" t="s">
        <v>2842</v>
      </c>
      <c r="V68" s="274">
        <v>-1</v>
      </c>
      <c r="W68" s="274">
        <v>-1</v>
      </c>
      <c r="X68" s="274">
        <v>-1</v>
      </c>
      <c r="Y68" s="274">
        <v>-1</v>
      </c>
      <c r="Z68" s="274">
        <v>-1</v>
      </c>
    </row>
    <row r="69" spans="1:26">
      <c r="A69" s="443">
        <v>67</v>
      </c>
      <c r="B69" s="443" t="s">
        <v>1100</v>
      </c>
      <c r="C69" s="443" t="s">
        <v>882</v>
      </c>
      <c r="D69" s="443">
        <v>5</v>
      </c>
      <c r="E69" s="443" t="s">
        <v>1523</v>
      </c>
      <c r="F69" s="274">
        <v>0</v>
      </c>
      <c r="G69" s="274">
        <v>2</v>
      </c>
      <c r="H69" s="274">
        <v>4</v>
      </c>
      <c r="I69" s="274">
        <v>6</v>
      </c>
      <c r="J69" s="274">
        <v>8</v>
      </c>
      <c r="K69" s="393">
        <v>10</v>
      </c>
      <c r="L69" s="274">
        <v>-1</v>
      </c>
      <c r="M69" s="274">
        <v>-1</v>
      </c>
      <c r="N69" s="274">
        <v>-1</v>
      </c>
      <c r="O69" s="274">
        <v>-1</v>
      </c>
      <c r="P69" s="274">
        <v>-1</v>
      </c>
      <c r="Q69" s="274" t="s">
        <v>2726</v>
      </c>
      <c r="R69" s="274" t="s">
        <v>2840</v>
      </c>
      <c r="S69" s="274" t="s">
        <v>2785</v>
      </c>
      <c r="T69" s="274" t="s">
        <v>2841</v>
      </c>
      <c r="U69" s="274" t="s">
        <v>2842</v>
      </c>
      <c r="V69" s="274">
        <v>-1</v>
      </c>
      <c r="W69" s="274">
        <v>-1</v>
      </c>
      <c r="X69" s="274">
        <v>-1</v>
      </c>
      <c r="Y69" s="274">
        <v>-1</v>
      </c>
      <c r="Z69" s="274">
        <v>-1</v>
      </c>
    </row>
    <row r="70" spans="1:26">
      <c r="A70" s="443">
        <v>68</v>
      </c>
      <c r="B70" s="443" t="s">
        <v>1100</v>
      </c>
      <c r="C70" s="443" t="s">
        <v>883</v>
      </c>
      <c r="D70" s="443">
        <v>5</v>
      </c>
      <c r="E70" s="443" t="s">
        <v>1547</v>
      </c>
      <c r="F70" s="274">
        <v>0</v>
      </c>
      <c r="G70" s="274">
        <v>5</v>
      </c>
      <c r="H70" s="274">
        <v>8</v>
      </c>
      <c r="I70" s="274">
        <v>12</v>
      </c>
      <c r="J70" s="274">
        <v>15</v>
      </c>
      <c r="K70" s="505">
        <v>20</v>
      </c>
      <c r="L70" s="274">
        <v>-1</v>
      </c>
      <c r="M70" s="274">
        <v>-1</v>
      </c>
      <c r="N70" s="274">
        <v>-1</v>
      </c>
      <c r="O70" s="274">
        <v>-1</v>
      </c>
      <c r="P70" s="274">
        <v>-1</v>
      </c>
      <c r="Q70" s="274" t="s">
        <v>2726</v>
      </c>
      <c r="R70" s="274" t="s">
        <v>2840</v>
      </c>
      <c r="S70" s="274" t="s">
        <v>2785</v>
      </c>
      <c r="T70" s="274" t="s">
        <v>2841</v>
      </c>
      <c r="U70" s="274" t="s">
        <v>2842</v>
      </c>
      <c r="V70" s="274">
        <v>-1</v>
      </c>
      <c r="W70" s="274">
        <v>-1</v>
      </c>
      <c r="X70" s="274">
        <v>-1</v>
      </c>
      <c r="Y70" s="274">
        <v>-1</v>
      </c>
      <c r="Z70" s="274">
        <v>-1</v>
      </c>
    </row>
    <row r="71" spans="1:26">
      <c r="A71" s="402">
        <v>69</v>
      </c>
      <c r="B71" s="402" t="s">
        <v>1100</v>
      </c>
      <c r="C71" s="402" t="s">
        <v>884</v>
      </c>
      <c r="D71" s="402">
        <v>3</v>
      </c>
      <c r="E71" s="402" t="s">
        <v>1345</v>
      </c>
      <c r="F71" s="274">
        <v>0</v>
      </c>
      <c r="G71" s="274">
        <v>10</v>
      </c>
      <c r="H71" s="274">
        <v>15</v>
      </c>
      <c r="I71" s="506">
        <v>20</v>
      </c>
      <c r="J71" s="274">
        <v>-1</v>
      </c>
      <c r="K71" s="274">
        <v>-1</v>
      </c>
      <c r="L71" s="274">
        <v>-1</v>
      </c>
      <c r="M71" s="274">
        <v>-1</v>
      </c>
      <c r="N71" s="274">
        <v>-1</v>
      </c>
      <c r="O71" s="274">
        <v>-1</v>
      </c>
      <c r="P71" s="274">
        <v>-1</v>
      </c>
      <c r="Q71" s="274" t="s">
        <v>2843</v>
      </c>
      <c r="R71" s="274" t="s">
        <v>2844</v>
      </c>
      <c r="S71" s="274" t="s">
        <v>2845</v>
      </c>
      <c r="T71" s="274">
        <v>-1</v>
      </c>
      <c r="U71" s="274">
        <v>-1</v>
      </c>
      <c r="V71" s="274">
        <v>-1</v>
      </c>
      <c r="W71" s="274">
        <v>-1</v>
      </c>
      <c r="X71" s="274">
        <v>-1</v>
      </c>
      <c r="Y71" s="274">
        <v>-1</v>
      </c>
      <c r="Z71" s="274">
        <v>-1</v>
      </c>
    </row>
    <row r="72" spans="1:26">
      <c r="A72" s="443">
        <v>70</v>
      </c>
      <c r="B72" s="443" t="s">
        <v>1100</v>
      </c>
      <c r="C72" s="443" t="s">
        <v>885</v>
      </c>
      <c r="D72" s="443">
        <v>1</v>
      </c>
      <c r="E72" s="443" t="s">
        <v>1355</v>
      </c>
      <c r="F72" s="274">
        <v>0</v>
      </c>
      <c r="G72" s="325">
        <v>70</v>
      </c>
      <c r="H72" s="274">
        <v>-1</v>
      </c>
      <c r="I72" s="274">
        <v>-1</v>
      </c>
      <c r="J72" s="274">
        <v>-1</v>
      </c>
      <c r="K72" s="274">
        <v>-1</v>
      </c>
      <c r="L72" s="274">
        <v>-1</v>
      </c>
      <c r="M72" s="274">
        <v>-1</v>
      </c>
      <c r="N72" s="274">
        <v>-1</v>
      </c>
      <c r="O72" s="274">
        <v>-1</v>
      </c>
      <c r="P72" s="274">
        <v>-1</v>
      </c>
      <c r="Q72" s="274" t="s">
        <v>2846</v>
      </c>
      <c r="R72" s="274">
        <v>-1</v>
      </c>
      <c r="S72" s="274">
        <v>-1</v>
      </c>
      <c r="T72" s="274">
        <v>-1</v>
      </c>
      <c r="U72" s="274">
        <v>-1</v>
      </c>
      <c r="V72" s="274">
        <v>-1</v>
      </c>
      <c r="W72" s="274">
        <v>-1</v>
      </c>
      <c r="X72" s="274">
        <v>-1</v>
      </c>
      <c r="Y72" s="274">
        <v>-1</v>
      </c>
      <c r="Z72" s="274">
        <v>-1</v>
      </c>
    </row>
    <row r="73" spans="1:26">
      <c r="A73" s="402">
        <v>71</v>
      </c>
      <c r="B73" s="402" t="s">
        <v>1100</v>
      </c>
      <c r="C73" s="402" t="s">
        <v>886</v>
      </c>
      <c r="D73" s="402">
        <v>10</v>
      </c>
      <c r="E73" s="402" t="s">
        <v>1329</v>
      </c>
      <c r="F73" s="274">
        <v>1</v>
      </c>
      <c r="G73" s="274">
        <v>10</v>
      </c>
      <c r="H73" s="274">
        <v>20</v>
      </c>
      <c r="I73" s="274">
        <v>30</v>
      </c>
      <c r="J73" s="274">
        <v>40</v>
      </c>
      <c r="K73" s="274">
        <v>50</v>
      </c>
      <c r="L73" s="274">
        <v>60</v>
      </c>
      <c r="M73" s="274">
        <v>70</v>
      </c>
      <c r="N73" s="274">
        <v>80</v>
      </c>
      <c r="O73" s="274">
        <v>90</v>
      </c>
      <c r="P73" s="505">
        <v>100</v>
      </c>
      <c r="Q73" s="274" t="s">
        <v>2847</v>
      </c>
      <c r="R73" s="274" t="s">
        <v>2848</v>
      </c>
      <c r="S73" s="274" t="s">
        <v>2849</v>
      </c>
      <c r="T73" s="274" t="s">
        <v>2850</v>
      </c>
      <c r="U73" s="274" t="s">
        <v>2851</v>
      </c>
      <c r="V73" s="274" t="s">
        <v>2852</v>
      </c>
      <c r="W73" s="274" t="s">
        <v>2853</v>
      </c>
      <c r="X73" s="274" t="s">
        <v>2854</v>
      </c>
      <c r="Y73" s="274" t="s">
        <v>2855</v>
      </c>
      <c r="Z73" s="274" t="s">
        <v>2856</v>
      </c>
    </row>
    <row r="74" spans="1:26">
      <c r="A74" s="402">
        <v>72</v>
      </c>
      <c r="B74" s="402" t="s">
        <v>1100</v>
      </c>
      <c r="C74" s="402" t="s">
        <v>887</v>
      </c>
      <c r="D74" s="402">
        <v>10</v>
      </c>
      <c r="E74" s="402" t="s">
        <v>1330</v>
      </c>
      <c r="F74" s="274">
        <v>0</v>
      </c>
      <c r="G74" s="274">
        <v>2</v>
      </c>
      <c r="H74" s="274">
        <v>4</v>
      </c>
      <c r="I74" s="274">
        <v>6</v>
      </c>
      <c r="J74" s="274">
        <v>8</v>
      </c>
      <c r="K74" s="274">
        <v>10</v>
      </c>
      <c r="L74" s="274">
        <v>12</v>
      </c>
      <c r="M74" s="274">
        <v>14</v>
      </c>
      <c r="N74" s="274">
        <v>16</v>
      </c>
      <c r="O74" s="274">
        <v>18</v>
      </c>
      <c r="P74" s="471">
        <v>20</v>
      </c>
      <c r="Q74" s="274" t="s">
        <v>2847</v>
      </c>
      <c r="R74" s="274" t="s">
        <v>2848</v>
      </c>
      <c r="S74" s="274" t="s">
        <v>2849</v>
      </c>
      <c r="T74" s="274" t="s">
        <v>2850</v>
      </c>
      <c r="U74" s="274" t="s">
        <v>2851</v>
      </c>
      <c r="V74" s="274" t="s">
        <v>2852</v>
      </c>
      <c r="W74" s="274" t="s">
        <v>2853</v>
      </c>
      <c r="X74" s="274" t="s">
        <v>2854</v>
      </c>
      <c r="Y74" s="274" t="s">
        <v>2855</v>
      </c>
      <c r="Z74" s="274" t="s">
        <v>2856</v>
      </c>
    </row>
    <row r="75" spans="1:26">
      <c r="A75" s="402">
        <v>73</v>
      </c>
      <c r="B75" s="402" t="s">
        <v>1100</v>
      </c>
      <c r="C75" s="402" t="s">
        <v>30</v>
      </c>
      <c r="D75" s="402">
        <v>10</v>
      </c>
      <c r="E75" s="402" t="s">
        <v>1346</v>
      </c>
      <c r="F75" s="274">
        <v>0</v>
      </c>
      <c r="G75" s="274">
        <v>3</v>
      </c>
      <c r="H75" s="274">
        <v>6</v>
      </c>
      <c r="I75" s="274">
        <v>9</v>
      </c>
      <c r="J75" s="274">
        <v>12</v>
      </c>
      <c r="K75" s="274">
        <v>15</v>
      </c>
      <c r="L75" s="274">
        <v>18</v>
      </c>
      <c r="M75" s="274">
        <v>21</v>
      </c>
      <c r="N75" s="274">
        <v>24</v>
      </c>
      <c r="O75" s="274">
        <v>27</v>
      </c>
      <c r="P75" s="412">
        <v>30</v>
      </c>
      <c r="Q75" s="274" t="s">
        <v>2847</v>
      </c>
      <c r="R75" s="274" t="s">
        <v>2848</v>
      </c>
      <c r="S75" s="274" t="s">
        <v>2849</v>
      </c>
      <c r="T75" s="274" t="s">
        <v>2850</v>
      </c>
      <c r="U75" s="274" t="s">
        <v>2851</v>
      </c>
      <c r="V75" s="274" t="s">
        <v>2852</v>
      </c>
      <c r="W75" s="274" t="s">
        <v>2853</v>
      </c>
      <c r="X75" s="274" t="s">
        <v>2854</v>
      </c>
      <c r="Y75" s="274" t="s">
        <v>2855</v>
      </c>
      <c r="Z75" s="274" t="s">
        <v>2856</v>
      </c>
    </row>
    <row r="76" spans="1:26">
      <c r="A76" s="443">
        <v>74</v>
      </c>
      <c r="B76" s="443" t="s">
        <v>1100</v>
      </c>
      <c r="C76" s="443" t="s">
        <v>888</v>
      </c>
      <c r="D76" s="443">
        <v>1</v>
      </c>
      <c r="E76" s="443" t="s">
        <v>1356</v>
      </c>
      <c r="F76" s="274">
        <v>0</v>
      </c>
      <c r="G76" s="393">
        <v>200</v>
      </c>
      <c r="H76" s="274">
        <v>-1</v>
      </c>
      <c r="I76" s="274">
        <v>-1</v>
      </c>
      <c r="J76" s="274">
        <v>-1</v>
      </c>
      <c r="K76" s="274">
        <v>-1</v>
      </c>
      <c r="L76" s="274">
        <v>-1</v>
      </c>
      <c r="M76" s="274">
        <v>-1</v>
      </c>
      <c r="N76" s="274">
        <v>-1</v>
      </c>
      <c r="O76" s="274">
        <v>-1</v>
      </c>
      <c r="P76" s="274">
        <v>-1</v>
      </c>
      <c r="Q76" s="274" t="s">
        <v>2846</v>
      </c>
      <c r="R76" s="274">
        <v>-1</v>
      </c>
      <c r="S76" s="274">
        <v>-1</v>
      </c>
      <c r="T76" s="274">
        <v>-1</v>
      </c>
      <c r="U76" s="274">
        <v>-1</v>
      </c>
      <c r="V76" s="274">
        <v>-1</v>
      </c>
      <c r="W76" s="274">
        <v>-1</v>
      </c>
      <c r="X76" s="274">
        <v>-1</v>
      </c>
      <c r="Y76" s="274">
        <v>-1</v>
      </c>
      <c r="Z76" s="274">
        <v>-1</v>
      </c>
    </row>
    <row r="77" spans="1:26">
      <c r="A77" s="402">
        <v>75</v>
      </c>
      <c r="B77" s="402" t="s">
        <v>1100</v>
      </c>
      <c r="C77" s="402" t="s">
        <v>889</v>
      </c>
      <c r="D77" s="402">
        <v>7</v>
      </c>
      <c r="E77" s="402" t="s">
        <v>1331</v>
      </c>
      <c r="F77" s="274">
        <v>1</v>
      </c>
      <c r="G77" s="274">
        <v>2</v>
      </c>
      <c r="H77" s="274">
        <v>5</v>
      </c>
      <c r="I77" s="274">
        <v>8</v>
      </c>
      <c r="J77" s="274">
        <v>11</v>
      </c>
      <c r="K77" s="274">
        <v>14</v>
      </c>
      <c r="L77" s="274">
        <v>17</v>
      </c>
      <c r="M77" s="273">
        <v>20</v>
      </c>
      <c r="N77" s="274">
        <v>-1</v>
      </c>
      <c r="O77" s="274">
        <v>-1</v>
      </c>
      <c r="P77" s="274">
        <v>-1</v>
      </c>
      <c r="Q77" s="274" t="s">
        <v>2857</v>
      </c>
      <c r="R77" s="274" t="s">
        <v>2858</v>
      </c>
      <c r="S77" s="274" t="s">
        <v>2859</v>
      </c>
      <c r="T77" s="274" t="s">
        <v>2860</v>
      </c>
      <c r="U77" s="274" t="s">
        <v>2861</v>
      </c>
      <c r="V77" s="274" t="s">
        <v>2862</v>
      </c>
      <c r="W77" s="274" t="s">
        <v>2863</v>
      </c>
      <c r="X77" s="274">
        <v>-1</v>
      </c>
      <c r="Y77" s="274">
        <v>-1</v>
      </c>
      <c r="Z77" s="274">
        <v>-1</v>
      </c>
    </row>
    <row r="78" spans="1:26">
      <c r="A78" s="402">
        <v>76</v>
      </c>
      <c r="B78" s="402" t="s">
        <v>1100</v>
      </c>
      <c r="C78" s="402" t="s">
        <v>890</v>
      </c>
      <c r="D78" s="402">
        <v>7</v>
      </c>
      <c r="E78" s="402" t="s">
        <v>1333</v>
      </c>
      <c r="F78" s="274">
        <v>1</v>
      </c>
      <c r="G78" s="274">
        <v>5</v>
      </c>
      <c r="H78" s="274">
        <v>10</v>
      </c>
      <c r="I78" s="274">
        <v>20</v>
      </c>
      <c r="J78" s="274">
        <v>30</v>
      </c>
      <c r="K78" s="274">
        <v>40</v>
      </c>
      <c r="L78" s="274">
        <v>50</v>
      </c>
      <c r="M78" s="393">
        <v>60</v>
      </c>
      <c r="N78" s="274">
        <v>-1</v>
      </c>
      <c r="O78" s="274">
        <v>-1</v>
      </c>
      <c r="P78" s="274">
        <v>-1</v>
      </c>
      <c r="Q78" s="274" t="s">
        <v>2857</v>
      </c>
      <c r="R78" s="274" t="s">
        <v>2858</v>
      </c>
      <c r="S78" s="274" t="s">
        <v>2859</v>
      </c>
      <c r="T78" s="274" t="s">
        <v>2860</v>
      </c>
      <c r="U78" s="274" t="s">
        <v>2861</v>
      </c>
      <c r="V78" s="274" t="s">
        <v>2862</v>
      </c>
      <c r="W78" s="274" t="s">
        <v>2863</v>
      </c>
      <c r="X78" s="274">
        <v>-1</v>
      </c>
      <c r="Y78" s="274">
        <v>-1</v>
      </c>
      <c r="Z78" s="274">
        <v>-1</v>
      </c>
    </row>
    <row r="79" spans="1:26">
      <c r="A79" s="402">
        <v>77</v>
      </c>
      <c r="B79" s="402" t="s">
        <v>1100</v>
      </c>
      <c r="C79" s="402" t="s">
        <v>891</v>
      </c>
      <c r="D79" s="402">
        <v>7</v>
      </c>
      <c r="E79" s="402" t="s">
        <v>1335</v>
      </c>
      <c r="F79" s="274">
        <v>1</v>
      </c>
      <c r="G79" s="274">
        <v>5</v>
      </c>
      <c r="H79" s="274">
        <v>10</v>
      </c>
      <c r="I79" s="274">
        <v>20</v>
      </c>
      <c r="J79" s="274">
        <v>30</v>
      </c>
      <c r="K79" s="274">
        <v>40</v>
      </c>
      <c r="L79" s="274">
        <v>50</v>
      </c>
      <c r="M79" s="393">
        <v>60</v>
      </c>
      <c r="N79" s="274">
        <v>-1</v>
      </c>
      <c r="O79" s="274">
        <v>-1</v>
      </c>
      <c r="P79" s="274">
        <v>-1</v>
      </c>
      <c r="Q79" s="274" t="s">
        <v>2857</v>
      </c>
      <c r="R79" s="274" t="s">
        <v>2858</v>
      </c>
      <c r="S79" s="274" t="s">
        <v>2859</v>
      </c>
      <c r="T79" s="274" t="s">
        <v>2860</v>
      </c>
      <c r="U79" s="274" t="s">
        <v>2861</v>
      </c>
      <c r="V79" s="274" t="s">
        <v>2862</v>
      </c>
      <c r="W79" s="274" t="s">
        <v>2863</v>
      </c>
      <c r="X79" s="274">
        <v>-1</v>
      </c>
      <c r="Y79" s="274">
        <v>-1</v>
      </c>
      <c r="Z79" s="274">
        <v>-1</v>
      </c>
    </row>
    <row r="80" spans="1:26">
      <c r="A80" s="443">
        <v>78</v>
      </c>
      <c r="B80" s="443" t="s">
        <v>1100</v>
      </c>
      <c r="C80" s="443" t="s">
        <v>892</v>
      </c>
      <c r="D80" s="443">
        <v>10</v>
      </c>
      <c r="E80" s="443" t="s">
        <v>1433</v>
      </c>
      <c r="F80" s="274">
        <v>1</v>
      </c>
      <c r="G80" s="274">
        <v>20</v>
      </c>
      <c r="H80" s="274">
        <v>40</v>
      </c>
      <c r="I80" s="274">
        <v>60</v>
      </c>
      <c r="J80" s="274">
        <v>80</v>
      </c>
      <c r="K80" s="274">
        <v>100</v>
      </c>
      <c r="L80" s="274">
        <v>120</v>
      </c>
      <c r="M80" s="274">
        <v>140</v>
      </c>
      <c r="N80" s="274">
        <v>160</v>
      </c>
      <c r="O80" s="274">
        <v>180</v>
      </c>
      <c r="P80" s="393">
        <v>200</v>
      </c>
      <c r="Q80" s="274" t="s">
        <v>2864</v>
      </c>
      <c r="R80" s="274" t="s">
        <v>2865</v>
      </c>
      <c r="S80" s="274" t="s">
        <v>2866</v>
      </c>
      <c r="T80" s="274" t="s">
        <v>2867</v>
      </c>
      <c r="U80" s="274" t="s">
        <v>2726</v>
      </c>
      <c r="V80" s="274" t="s">
        <v>2868</v>
      </c>
      <c r="W80" s="274" t="s">
        <v>2869</v>
      </c>
      <c r="X80" s="274" t="s">
        <v>2785</v>
      </c>
      <c r="Y80" s="274" t="s">
        <v>2870</v>
      </c>
      <c r="Z80" s="274" t="s">
        <v>2839</v>
      </c>
    </row>
    <row r="81" spans="1:26">
      <c r="A81" s="443">
        <v>79</v>
      </c>
      <c r="B81" s="443" t="s">
        <v>1100</v>
      </c>
      <c r="C81" s="443" t="s">
        <v>893</v>
      </c>
      <c r="D81" s="443">
        <v>10</v>
      </c>
      <c r="E81" s="443" t="s">
        <v>1435</v>
      </c>
      <c r="F81" s="274">
        <v>1</v>
      </c>
      <c r="G81" s="274">
        <v>20</v>
      </c>
      <c r="H81" s="274">
        <v>40</v>
      </c>
      <c r="I81" s="274">
        <v>60</v>
      </c>
      <c r="J81" s="274">
        <v>80</v>
      </c>
      <c r="K81" s="274">
        <v>100</v>
      </c>
      <c r="L81" s="274">
        <v>120</v>
      </c>
      <c r="M81" s="274">
        <v>140</v>
      </c>
      <c r="N81" s="274">
        <v>160</v>
      </c>
      <c r="O81" s="274">
        <v>180</v>
      </c>
      <c r="P81" s="393">
        <v>200</v>
      </c>
      <c r="Q81" s="274" t="s">
        <v>2871</v>
      </c>
      <c r="R81" s="274" t="s">
        <v>2872</v>
      </c>
      <c r="S81" s="274" t="s">
        <v>2873</v>
      </c>
      <c r="T81" s="274" t="s">
        <v>2874</v>
      </c>
      <c r="U81" s="274" t="s">
        <v>2875</v>
      </c>
      <c r="V81" s="274" t="s">
        <v>2876</v>
      </c>
      <c r="W81" s="274" t="s">
        <v>2877</v>
      </c>
      <c r="X81" s="274" t="s">
        <v>2878</v>
      </c>
      <c r="Y81" s="274" t="s">
        <v>2879</v>
      </c>
      <c r="Z81" s="274" t="s">
        <v>2880</v>
      </c>
    </row>
    <row r="82" spans="1:26">
      <c r="A82" s="443">
        <v>80</v>
      </c>
      <c r="B82" s="443" t="s">
        <v>1100</v>
      </c>
      <c r="C82" s="443" t="s">
        <v>894</v>
      </c>
      <c r="D82" s="443">
        <v>10</v>
      </c>
      <c r="E82" s="443" t="s">
        <v>1434</v>
      </c>
      <c r="F82" s="274">
        <v>1</v>
      </c>
      <c r="G82" s="274">
        <v>20</v>
      </c>
      <c r="H82" s="274">
        <v>40</v>
      </c>
      <c r="I82" s="274">
        <v>60</v>
      </c>
      <c r="J82" s="274">
        <v>80</v>
      </c>
      <c r="K82" s="274">
        <v>100</v>
      </c>
      <c r="L82" s="274">
        <v>120</v>
      </c>
      <c r="M82" s="274">
        <v>140</v>
      </c>
      <c r="N82" s="274">
        <v>160</v>
      </c>
      <c r="O82" s="274">
        <v>180</v>
      </c>
      <c r="P82" s="393">
        <v>200</v>
      </c>
      <c r="Q82" s="274" t="s">
        <v>2881</v>
      </c>
      <c r="R82" s="274" t="s">
        <v>2882</v>
      </c>
      <c r="S82" s="274" t="s">
        <v>2883</v>
      </c>
      <c r="T82" s="274" t="s">
        <v>2884</v>
      </c>
      <c r="U82" s="274" t="s">
        <v>2885</v>
      </c>
      <c r="V82" s="274" t="s">
        <v>2886</v>
      </c>
      <c r="W82" s="274" t="s">
        <v>2887</v>
      </c>
      <c r="X82" s="274" t="s">
        <v>2888</v>
      </c>
      <c r="Y82" s="274" t="s">
        <v>2889</v>
      </c>
      <c r="Z82" s="274" t="s">
        <v>2890</v>
      </c>
    </row>
    <row r="83" spans="1:26">
      <c r="A83" s="402">
        <v>81</v>
      </c>
      <c r="B83" s="402" t="s">
        <v>1100</v>
      </c>
      <c r="C83" s="402" t="s">
        <v>895</v>
      </c>
      <c r="D83" s="402">
        <v>10</v>
      </c>
      <c r="E83" s="402" t="s">
        <v>1345</v>
      </c>
      <c r="F83" s="274">
        <v>0</v>
      </c>
      <c r="G83" s="274">
        <v>5</v>
      </c>
      <c r="H83" s="274">
        <v>10</v>
      </c>
      <c r="I83" s="274">
        <v>15</v>
      </c>
      <c r="J83" s="274">
        <v>20</v>
      </c>
      <c r="K83" s="274">
        <v>25</v>
      </c>
      <c r="L83" s="274">
        <v>30</v>
      </c>
      <c r="M83" s="274">
        <v>35</v>
      </c>
      <c r="N83" s="274">
        <v>40</v>
      </c>
      <c r="O83" s="274">
        <v>45</v>
      </c>
      <c r="P83" s="506">
        <v>50</v>
      </c>
      <c r="Q83" s="274" t="s">
        <v>2871</v>
      </c>
      <c r="R83" s="274" t="s">
        <v>2872</v>
      </c>
      <c r="S83" s="274" t="s">
        <v>2873</v>
      </c>
      <c r="T83" s="274" t="s">
        <v>2874</v>
      </c>
      <c r="U83" s="274" t="s">
        <v>2875</v>
      </c>
      <c r="V83" s="274" t="s">
        <v>2876</v>
      </c>
      <c r="W83" s="274" t="s">
        <v>2877</v>
      </c>
      <c r="X83" s="274" t="s">
        <v>2878</v>
      </c>
      <c r="Y83" s="274" t="s">
        <v>2879</v>
      </c>
      <c r="Z83" s="274" t="s">
        <v>2880</v>
      </c>
    </row>
    <row r="84" spans="1:26">
      <c r="A84" s="402">
        <v>82</v>
      </c>
      <c r="B84" s="402" t="s">
        <v>1100</v>
      </c>
      <c r="C84" s="402" t="s">
        <v>896</v>
      </c>
      <c r="D84" s="402">
        <v>10</v>
      </c>
      <c r="E84" s="402" t="s">
        <v>1329</v>
      </c>
      <c r="F84" s="274">
        <v>1</v>
      </c>
      <c r="G84" s="274">
        <v>10</v>
      </c>
      <c r="H84" s="274">
        <v>20</v>
      </c>
      <c r="I84" s="274">
        <v>30</v>
      </c>
      <c r="J84" s="274">
        <v>40</v>
      </c>
      <c r="K84" s="274">
        <v>50</v>
      </c>
      <c r="L84" s="274">
        <v>60</v>
      </c>
      <c r="M84" s="274">
        <v>70</v>
      </c>
      <c r="N84" s="274">
        <v>80</v>
      </c>
      <c r="O84" s="274">
        <v>90</v>
      </c>
      <c r="P84" s="505">
        <v>100</v>
      </c>
      <c r="Q84" s="274" t="s">
        <v>2871</v>
      </c>
      <c r="R84" s="274" t="s">
        <v>2872</v>
      </c>
      <c r="S84" s="274" t="s">
        <v>2873</v>
      </c>
      <c r="T84" s="274" t="s">
        <v>2874</v>
      </c>
      <c r="U84" s="274" t="s">
        <v>2875</v>
      </c>
      <c r="V84" s="274" t="s">
        <v>2876</v>
      </c>
      <c r="W84" s="274" t="s">
        <v>2877</v>
      </c>
      <c r="X84" s="274" t="s">
        <v>2878</v>
      </c>
      <c r="Y84" s="274" t="s">
        <v>2879</v>
      </c>
      <c r="Z84" s="274" t="s">
        <v>2880</v>
      </c>
    </row>
    <row r="85" spans="1:26">
      <c r="A85" s="443">
        <v>83</v>
      </c>
      <c r="B85" s="443" t="s">
        <v>1100</v>
      </c>
      <c r="C85" s="443" t="s">
        <v>897</v>
      </c>
      <c r="D85" s="443">
        <v>1</v>
      </c>
      <c r="E85" s="443" t="s">
        <v>1354</v>
      </c>
      <c r="F85" s="274">
        <v>0</v>
      </c>
      <c r="G85" s="424">
        <v>100</v>
      </c>
      <c r="H85" s="274">
        <v>-1</v>
      </c>
      <c r="I85" s="274">
        <v>-1</v>
      </c>
      <c r="J85" s="274">
        <v>-1</v>
      </c>
      <c r="K85" s="274">
        <v>-1</v>
      </c>
      <c r="L85" s="274">
        <v>-1</v>
      </c>
      <c r="M85" s="274">
        <v>-1</v>
      </c>
      <c r="N85" s="274">
        <v>-1</v>
      </c>
      <c r="O85" s="274">
        <v>-1</v>
      </c>
      <c r="P85" s="274">
        <v>-1</v>
      </c>
      <c r="Q85" s="274" t="s">
        <v>2891</v>
      </c>
      <c r="R85" s="274">
        <v>-1</v>
      </c>
      <c r="S85" s="274">
        <v>-1</v>
      </c>
      <c r="T85" s="274">
        <v>-1</v>
      </c>
      <c r="U85" s="274">
        <v>-1</v>
      </c>
      <c r="V85" s="274">
        <v>-1</v>
      </c>
      <c r="W85" s="274">
        <v>-1</v>
      </c>
      <c r="X85" s="274">
        <v>-1</v>
      </c>
      <c r="Y85" s="274">
        <v>-1</v>
      </c>
      <c r="Z85" s="274">
        <v>-1</v>
      </c>
    </row>
    <row r="86" spans="1:26">
      <c r="A86" s="412">
        <v>84</v>
      </c>
      <c r="B86" s="412" t="s">
        <v>1100</v>
      </c>
      <c r="C86" s="412" t="s">
        <v>34</v>
      </c>
      <c r="D86" s="412">
        <v>1</v>
      </c>
      <c r="E86" s="412" t="s">
        <v>1346</v>
      </c>
      <c r="F86" s="274">
        <v>0</v>
      </c>
      <c r="G86" s="412">
        <v>60</v>
      </c>
      <c r="H86" s="274">
        <v>-1</v>
      </c>
      <c r="I86" s="274">
        <v>-1</v>
      </c>
      <c r="J86" s="274">
        <v>-1</v>
      </c>
      <c r="K86" s="274">
        <v>-1</v>
      </c>
      <c r="L86" s="274">
        <v>-1</v>
      </c>
      <c r="M86" s="274">
        <v>-1</v>
      </c>
      <c r="N86" s="274">
        <v>-1</v>
      </c>
      <c r="O86" s="274">
        <v>-1</v>
      </c>
      <c r="P86" s="274">
        <v>-1</v>
      </c>
      <c r="Q86" s="274" t="s">
        <v>2892</v>
      </c>
      <c r="R86" s="274">
        <v>-1</v>
      </c>
      <c r="S86" s="274">
        <v>-1</v>
      </c>
      <c r="T86" s="274">
        <v>-1</v>
      </c>
      <c r="U86" s="274">
        <v>-1</v>
      </c>
      <c r="V86" s="274">
        <v>-1</v>
      </c>
      <c r="W86" s="274">
        <v>-1</v>
      </c>
      <c r="X86" s="274">
        <v>-1</v>
      </c>
      <c r="Y86" s="274">
        <v>-1</v>
      </c>
      <c r="Z86" s="274">
        <v>-1</v>
      </c>
    </row>
    <row r="87" spans="1:26">
      <c r="A87" s="453">
        <v>85</v>
      </c>
      <c r="B87" s="453" t="s">
        <v>1100</v>
      </c>
      <c r="C87" s="453" t="s">
        <v>1762</v>
      </c>
      <c r="D87" s="453">
        <v>3</v>
      </c>
      <c r="E87" s="453" t="s">
        <v>1101</v>
      </c>
      <c r="F87" s="274">
        <v>0</v>
      </c>
      <c r="G87" s="274">
        <v>5</v>
      </c>
      <c r="H87" s="274">
        <v>10</v>
      </c>
      <c r="I87" s="471">
        <v>20</v>
      </c>
      <c r="J87" s="274">
        <v>-1</v>
      </c>
      <c r="K87" s="274">
        <v>-1</v>
      </c>
      <c r="L87" s="274">
        <v>-1</v>
      </c>
      <c r="M87" s="274">
        <v>-1</v>
      </c>
      <c r="N87" s="274">
        <v>-1</v>
      </c>
      <c r="O87" s="274">
        <v>-1</v>
      </c>
      <c r="P87" s="274">
        <v>-1</v>
      </c>
      <c r="Q87" s="274" t="s">
        <v>2869</v>
      </c>
      <c r="R87" s="274" t="s">
        <v>2841</v>
      </c>
      <c r="S87" s="274" t="s">
        <v>2893</v>
      </c>
      <c r="T87" s="274">
        <v>-1</v>
      </c>
      <c r="U87" s="274">
        <v>-1</v>
      </c>
      <c r="V87" s="274">
        <v>-1</v>
      </c>
      <c r="W87" s="274">
        <v>-1</v>
      </c>
      <c r="X87" s="274">
        <v>-1</v>
      </c>
      <c r="Y87" s="274">
        <v>-1</v>
      </c>
      <c r="Z87" s="274">
        <v>-1</v>
      </c>
    </row>
    <row r="88" spans="1:26">
      <c r="A88" s="453">
        <v>86</v>
      </c>
      <c r="B88" s="453" t="s">
        <v>1100</v>
      </c>
      <c r="C88" s="453" t="s">
        <v>35</v>
      </c>
      <c r="D88" s="453">
        <v>3</v>
      </c>
      <c r="E88" s="453" t="s">
        <v>1522</v>
      </c>
      <c r="F88" s="274">
        <v>0</v>
      </c>
      <c r="G88" s="274">
        <v>10</v>
      </c>
      <c r="H88" s="274">
        <v>20</v>
      </c>
      <c r="I88" s="335">
        <v>30</v>
      </c>
      <c r="J88" s="274">
        <v>-1</v>
      </c>
      <c r="K88" s="274">
        <v>-1</v>
      </c>
      <c r="L88" s="274">
        <v>-1</v>
      </c>
      <c r="M88" s="274">
        <v>-1</v>
      </c>
      <c r="N88" s="274">
        <v>-1</v>
      </c>
      <c r="O88" s="274">
        <v>-1</v>
      </c>
      <c r="P88" s="274">
        <v>-1</v>
      </c>
      <c r="Q88" s="274" t="s">
        <v>2869</v>
      </c>
      <c r="R88" s="274" t="s">
        <v>2841</v>
      </c>
      <c r="S88" s="274" t="s">
        <v>2893</v>
      </c>
      <c r="T88" s="274">
        <v>-1</v>
      </c>
      <c r="U88" s="274">
        <v>-1</v>
      </c>
      <c r="V88" s="274">
        <v>-1</v>
      </c>
      <c r="W88" s="274">
        <v>-1</v>
      </c>
      <c r="X88" s="274">
        <v>-1</v>
      </c>
      <c r="Y88" s="274">
        <v>-1</v>
      </c>
      <c r="Z88" s="274">
        <v>-1</v>
      </c>
    </row>
    <row r="89" spans="1:26">
      <c r="A89" s="412">
        <v>87</v>
      </c>
      <c r="B89" s="412" t="s">
        <v>1100</v>
      </c>
      <c r="C89" s="412" t="s">
        <v>898</v>
      </c>
      <c r="D89" s="412">
        <v>1</v>
      </c>
      <c r="E89" s="412" t="s">
        <v>1355</v>
      </c>
      <c r="F89" s="274">
        <v>0</v>
      </c>
      <c r="G89" s="325">
        <v>150</v>
      </c>
      <c r="H89" s="274">
        <v>-1</v>
      </c>
      <c r="I89" s="274">
        <v>-1</v>
      </c>
      <c r="J89" s="274">
        <v>-1</v>
      </c>
      <c r="K89" s="274">
        <v>-1</v>
      </c>
      <c r="L89" s="274">
        <v>-1</v>
      </c>
      <c r="M89" s="274">
        <v>-1</v>
      </c>
      <c r="N89" s="274">
        <v>-1</v>
      </c>
      <c r="O89" s="274">
        <v>-1</v>
      </c>
      <c r="P89" s="274">
        <v>-1</v>
      </c>
      <c r="Q89" s="274" t="s">
        <v>2894</v>
      </c>
      <c r="R89" s="274">
        <v>-1</v>
      </c>
      <c r="S89" s="274">
        <v>-1</v>
      </c>
      <c r="T89" s="274">
        <v>-1</v>
      </c>
      <c r="U89" s="274">
        <v>-1</v>
      </c>
      <c r="V89" s="274">
        <v>-1</v>
      </c>
      <c r="W89" s="274">
        <v>-1</v>
      </c>
      <c r="X89" s="274">
        <v>-1</v>
      </c>
      <c r="Y89" s="274">
        <v>-1</v>
      </c>
      <c r="Z89" s="274">
        <v>-1</v>
      </c>
    </row>
    <row r="90" spans="1:26">
      <c r="A90" s="453">
        <v>88</v>
      </c>
      <c r="B90" s="453" t="s">
        <v>1100</v>
      </c>
      <c r="C90" s="453" t="s">
        <v>36</v>
      </c>
      <c r="D90" s="453">
        <v>10</v>
      </c>
      <c r="E90" s="453" t="s">
        <v>1431</v>
      </c>
      <c r="F90" s="274">
        <v>1</v>
      </c>
      <c r="G90" s="274">
        <v>20</v>
      </c>
      <c r="H90" s="274">
        <v>40</v>
      </c>
      <c r="I90" s="274">
        <v>60</v>
      </c>
      <c r="J90" s="274">
        <v>80</v>
      </c>
      <c r="K90" s="274">
        <v>100</v>
      </c>
      <c r="L90" s="274">
        <v>120</v>
      </c>
      <c r="M90" s="274">
        <v>140</v>
      </c>
      <c r="N90" s="274">
        <v>160</v>
      </c>
      <c r="O90" s="274">
        <v>180</v>
      </c>
      <c r="P90" s="393">
        <v>200</v>
      </c>
      <c r="Q90" s="274" t="s">
        <v>2895</v>
      </c>
      <c r="R90" s="274" t="s">
        <v>2867</v>
      </c>
      <c r="S90" s="274" t="s">
        <v>2896</v>
      </c>
      <c r="T90" s="274" t="s">
        <v>2897</v>
      </c>
      <c r="U90" s="274" t="s">
        <v>2869</v>
      </c>
      <c r="V90" s="274" t="s">
        <v>2898</v>
      </c>
      <c r="W90" s="274" t="s">
        <v>2899</v>
      </c>
      <c r="X90" s="274" t="s">
        <v>2893</v>
      </c>
      <c r="Y90" s="274" t="s">
        <v>2900</v>
      </c>
      <c r="Z90" s="274" t="s">
        <v>2901</v>
      </c>
    </row>
    <row r="91" spans="1:26">
      <c r="A91" s="453">
        <v>89</v>
      </c>
      <c r="B91" s="453" t="s">
        <v>1100</v>
      </c>
      <c r="C91" s="453" t="s">
        <v>899</v>
      </c>
      <c r="D91" s="453">
        <v>10</v>
      </c>
      <c r="E91" s="453" t="s">
        <v>1432</v>
      </c>
      <c r="F91" s="274">
        <v>1</v>
      </c>
      <c r="G91" s="274">
        <v>20</v>
      </c>
      <c r="H91" s="274">
        <v>40</v>
      </c>
      <c r="I91" s="274">
        <v>60</v>
      </c>
      <c r="J91" s="274">
        <v>80</v>
      </c>
      <c r="K91" s="274">
        <v>100</v>
      </c>
      <c r="L91" s="274">
        <v>120</v>
      </c>
      <c r="M91" s="274">
        <v>140</v>
      </c>
      <c r="N91" s="274">
        <v>160</v>
      </c>
      <c r="O91" s="274">
        <v>180</v>
      </c>
      <c r="P91" s="393">
        <v>200</v>
      </c>
      <c r="Q91" s="274" t="s">
        <v>2902</v>
      </c>
      <c r="R91" s="274" t="s">
        <v>2866</v>
      </c>
      <c r="S91" s="274" t="s">
        <v>2903</v>
      </c>
      <c r="T91" s="274" t="s">
        <v>2896</v>
      </c>
      <c r="U91" s="274" t="s">
        <v>2868</v>
      </c>
      <c r="V91" s="274" t="s">
        <v>2904</v>
      </c>
      <c r="W91" s="274" t="s">
        <v>2898</v>
      </c>
      <c r="X91" s="274" t="s">
        <v>2870</v>
      </c>
      <c r="Y91" s="274" t="s">
        <v>2905</v>
      </c>
      <c r="Z91" s="274" t="s">
        <v>2906</v>
      </c>
    </row>
    <row r="92" spans="1:26">
      <c r="A92" s="412">
        <v>90</v>
      </c>
      <c r="B92" s="412" t="s">
        <v>1100</v>
      </c>
      <c r="C92" s="412" t="s">
        <v>900</v>
      </c>
      <c r="D92" s="412">
        <v>1</v>
      </c>
      <c r="E92" s="412" t="s">
        <v>1547</v>
      </c>
      <c r="F92" s="274">
        <v>0</v>
      </c>
      <c r="G92" s="505">
        <v>30</v>
      </c>
      <c r="H92" s="274">
        <v>-1</v>
      </c>
      <c r="I92" s="274">
        <v>-1</v>
      </c>
      <c r="J92" s="274">
        <v>-1</v>
      </c>
      <c r="K92" s="274">
        <v>-1</v>
      </c>
      <c r="L92" s="274">
        <v>-1</v>
      </c>
      <c r="M92" s="274">
        <v>-1</v>
      </c>
      <c r="N92" s="274">
        <v>-1</v>
      </c>
      <c r="O92" s="274">
        <v>-1</v>
      </c>
      <c r="P92" s="274">
        <v>-1</v>
      </c>
      <c r="Q92" s="274" t="s">
        <v>2907</v>
      </c>
      <c r="R92" s="274">
        <v>-1</v>
      </c>
      <c r="S92" s="274">
        <v>-1</v>
      </c>
      <c r="T92" s="274">
        <v>-1</v>
      </c>
      <c r="U92" s="274">
        <v>-1</v>
      </c>
      <c r="V92" s="274">
        <v>-1</v>
      </c>
      <c r="W92" s="274">
        <v>-1</v>
      </c>
      <c r="X92" s="274">
        <v>-1</v>
      </c>
      <c r="Y92" s="274">
        <v>-1</v>
      </c>
      <c r="Z92" s="274">
        <v>-1</v>
      </c>
    </row>
    <row r="93" spans="1:26">
      <c r="A93" s="453">
        <v>91</v>
      </c>
      <c r="B93" s="453" t="s">
        <v>1100</v>
      </c>
      <c r="C93" s="453" t="s">
        <v>901</v>
      </c>
      <c r="D93" s="453">
        <v>5</v>
      </c>
      <c r="E93" s="453" t="s">
        <v>1356</v>
      </c>
      <c r="F93" s="274">
        <v>0</v>
      </c>
      <c r="G93" s="274">
        <v>50</v>
      </c>
      <c r="H93" s="274">
        <v>100</v>
      </c>
      <c r="I93" s="274">
        <v>150</v>
      </c>
      <c r="J93" s="274">
        <v>200</v>
      </c>
      <c r="K93" s="393">
        <v>250</v>
      </c>
      <c r="L93" s="274">
        <v>-1</v>
      </c>
      <c r="M93" s="274">
        <v>-1</v>
      </c>
      <c r="N93" s="274">
        <v>-1</v>
      </c>
      <c r="O93" s="274">
        <v>-1</v>
      </c>
      <c r="P93" s="274">
        <v>-1</v>
      </c>
      <c r="Q93" s="274" t="s">
        <v>2908</v>
      </c>
      <c r="R93" s="274" t="s">
        <v>2909</v>
      </c>
      <c r="S93" s="274" t="s">
        <v>2841</v>
      </c>
      <c r="T93" s="274" t="s">
        <v>2910</v>
      </c>
      <c r="U93" s="274" t="s">
        <v>2911</v>
      </c>
      <c r="V93" s="274">
        <v>-1</v>
      </c>
      <c r="W93" s="274">
        <v>-1</v>
      </c>
      <c r="X93" s="274">
        <v>-1</v>
      </c>
      <c r="Y93" s="274">
        <v>-1</v>
      </c>
      <c r="Z93" s="274">
        <v>-1</v>
      </c>
    </row>
    <row r="94" spans="1:26">
      <c r="A94" s="453">
        <v>92</v>
      </c>
      <c r="B94" s="453" t="s">
        <v>1100</v>
      </c>
      <c r="C94" s="453" t="s">
        <v>902</v>
      </c>
      <c r="D94" s="453">
        <v>5</v>
      </c>
      <c r="E94" s="453" t="s">
        <v>1358</v>
      </c>
      <c r="F94" s="274">
        <v>0</v>
      </c>
      <c r="G94" s="274">
        <v>20</v>
      </c>
      <c r="H94" s="274">
        <v>40</v>
      </c>
      <c r="I94" s="274">
        <v>60</v>
      </c>
      <c r="J94" s="274">
        <v>80</v>
      </c>
      <c r="K94" s="294">
        <v>100</v>
      </c>
      <c r="L94" s="274">
        <v>-1</v>
      </c>
      <c r="M94" s="274">
        <v>-1</v>
      </c>
      <c r="N94" s="274">
        <v>-1</v>
      </c>
      <c r="O94" s="274">
        <v>-1</v>
      </c>
      <c r="P94" s="274">
        <v>-1</v>
      </c>
      <c r="Q94" s="274" t="s">
        <v>2908</v>
      </c>
      <c r="R94" s="274" t="s">
        <v>2909</v>
      </c>
      <c r="S94" s="274" t="s">
        <v>2841</v>
      </c>
      <c r="T94" s="274" t="s">
        <v>2910</v>
      </c>
      <c r="U94" s="274" t="s">
        <v>2911</v>
      </c>
      <c r="V94" s="274">
        <v>-1</v>
      </c>
      <c r="W94" s="274">
        <v>-1</v>
      </c>
      <c r="X94" s="274">
        <v>-1</v>
      </c>
      <c r="Y94" s="274">
        <v>-1</v>
      </c>
      <c r="Z94" s="274">
        <v>-1</v>
      </c>
    </row>
    <row r="95" spans="1:26">
      <c r="A95" s="453">
        <v>93</v>
      </c>
      <c r="B95" s="453" t="s">
        <v>1100</v>
      </c>
      <c r="C95" s="453" t="s">
        <v>903</v>
      </c>
      <c r="D95" s="453">
        <v>5</v>
      </c>
      <c r="E95" s="453" t="s">
        <v>1360</v>
      </c>
      <c r="F95" s="274">
        <v>0</v>
      </c>
      <c r="G95" s="274">
        <v>50</v>
      </c>
      <c r="H95" s="274">
        <v>100</v>
      </c>
      <c r="I95" s="274">
        <v>200</v>
      </c>
      <c r="J95" s="274">
        <v>300</v>
      </c>
      <c r="K95" s="507">
        <v>450</v>
      </c>
      <c r="L95" s="274">
        <v>-1</v>
      </c>
      <c r="M95" s="274">
        <v>-1</v>
      </c>
      <c r="N95" s="274">
        <v>-1</v>
      </c>
      <c r="O95" s="274">
        <v>-1</v>
      </c>
      <c r="P95" s="274">
        <v>-1</v>
      </c>
      <c r="Q95" s="274" t="s">
        <v>2908</v>
      </c>
      <c r="R95" s="274" t="s">
        <v>2909</v>
      </c>
      <c r="S95" s="274" t="s">
        <v>2841</v>
      </c>
      <c r="T95" s="274" t="s">
        <v>2910</v>
      </c>
      <c r="U95" s="274" t="s">
        <v>2911</v>
      </c>
      <c r="V95" s="274">
        <v>-1</v>
      </c>
      <c r="W95" s="274">
        <v>-1</v>
      </c>
      <c r="X95" s="274">
        <v>-1</v>
      </c>
      <c r="Y95" s="274">
        <v>-1</v>
      </c>
      <c r="Z95" s="274">
        <v>-1</v>
      </c>
    </row>
    <row r="96" spans="1:26">
      <c r="A96" s="453">
        <v>94</v>
      </c>
      <c r="B96" s="453" t="s">
        <v>1100</v>
      </c>
      <c r="C96" s="453" t="s">
        <v>904</v>
      </c>
      <c r="D96" s="453">
        <v>5</v>
      </c>
      <c r="E96" s="453" t="s">
        <v>1362</v>
      </c>
      <c r="F96" s="274">
        <v>0</v>
      </c>
      <c r="G96" s="274">
        <v>50</v>
      </c>
      <c r="H96" s="274">
        <v>100</v>
      </c>
      <c r="I96" s="274">
        <v>150</v>
      </c>
      <c r="J96" s="274">
        <v>200</v>
      </c>
      <c r="K96" s="508">
        <v>250</v>
      </c>
      <c r="L96" s="274">
        <v>-1</v>
      </c>
      <c r="M96" s="274">
        <v>-1</v>
      </c>
      <c r="N96" s="274">
        <v>-1</v>
      </c>
      <c r="O96" s="274">
        <v>-1</v>
      </c>
      <c r="P96" s="274">
        <v>-1</v>
      </c>
      <c r="Q96" s="274" t="s">
        <v>2908</v>
      </c>
      <c r="R96" s="274" t="s">
        <v>2909</v>
      </c>
      <c r="S96" s="274" t="s">
        <v>2841</v>
      </c>
      <c r="T96" s="274" t="s">
        <v>2910</v>
      </c>
      <c r="U96" s="274" t="s">
        <v>2911</v>
      </c>
      <c r="V96" s="274">
        <v>-1</v>
      </c>
      <c r="W96" s="274">
        <v>-1</v>
      </c>
      <c r="X96" s="274">
        <v>-1</v>
      </c>
      <c r="Y96" s="274">
        <v>-1</v>
      </c>
      <c r="Z96" s="274">
        <v>-1</v>
      </c>
    </row>
    <row r="97" spans="1:26">
      <c r="A97" s="412">
        <v>95</v>
      </c>
      <c r="B97" s="412" t="s">
        <v>1100</v>
      </c>
      <c r="C97" s="412" t="s">
        <v>905</v>
      </c>
      <c r="D97" s="412">
        <v>10</v>
      </c>
      <c r="E97" s="412" t="s">
        <v>1436</v>
      </c>
      <c r="F97" s="274">
        <v>1</v>
      </c>
      <c r="G97" s="274">
        <v>20</v>
      </c>
      <c r="H97" s="274">
        <v>40</v>
      </c>
      <c r="I97" s="274">
        <v>60</v>
      </c>
      <c r="J97" s="274">
        <v>80</v>
      </c>
      <c r="K97" s="274">
        <v>100</v>
      </c>
      <c r="L97" s="274">
        <v>120</v>
      </c>
      <c r="M97" s="274">
        <v>140</v>
      </c>
      <c r="N97" s="274">
        <v>160</v>
      </c>
      <c r="O97" s="274">
        <v>180</v>
      </c>
      <c r="P97" s="393">
        <v>200</v>
      </c>
      <c r="Q97" s="274" t="s">
        <v>2903</v>
      </c>
      <c r="R97" s="274" t="s">
        <v>2868</v>
      </c>
      <c r="S97" s="274" t="s">
        <v>2904</v>
      </c>
      <c r="T97" s="274" t="s">
        <v>2898</v>
      </c>
      <c r="U97" s="274" t="s">
        <v>2870</v>
      </c>
      <c r="V97" s="274" t="s">
        <v>2905</v>
      </c>
      <c r="W97" s="274" t="s">
        <v>2900</v>
      </c>
      <c r="X97" s="274" t="s">
        <v>2906</v>
      </c>
      <c r="Y97" s="274" t="s">
        <v>2912</v>
      </c>
      <c r="Z97" s="274" t="s">
        <v>2913</v>
      </c>
    </row>
    <row r="98" spans="1:26">
      <c r="A98" s="412">
        <v>96</v>
      </c>
      <c r="B98" s="412" t="s">
        <v>1100</v>
      </c>
      <c r="C98" s="412" t="s">
        <v>906</v>
      </c>
      <c r="D98" s="412">
        <v>10</v>
      </c>
      <c r="E98" s="412" t="s">
        <v>1437</v>
      </c>
      <c r="F98" s="274">
        <v>1</v>
      </c>
      <c r="G98" s="274">
        <v>20</v>
      </c>
      <c r="H98" s="274">
        <v>40</v>
      </c>
      <c r="I98" s="274">
        <v>60</v>
      </c>
      <c r="J98" s="274">
        <v>80</v>
      </c>
      <c r="K98" s="274">
        <v>100</v>
      </c>
      <c r="L98" s="274">
        <v>120</v>
      </c>
      <c r="M98" s="274">
        <v>140</v>
      </c>
      <c r="N98" s="274">
        <v>160</v>
      </c>
      <c r="O98" s="274">
        <v>180</v>
      </c>
      <c r="P98" s="393">
        <v>200</v>
      </c>
      <c r="Q98" s="274" t="s">
        <v>2866</v>
      </c>
      <c r="R98" s="274" t="s">
        <v>2726</v>
      </c>
      <c r="S98" s="274" t="s">
        <v>2868</v>
      </c>
      <c r="T98" s="274" t="s">
        <v>2869</v>
      </c>
      <c r="U98" s="274" t="s">
        <v>2785</v>
      </c>
      <c r="V98" s="274" t="s">
        <v>2870</v>
      </c>
      <c r="W98" s="274" t="s">
        <v>2893</v>
      </c>
      <c r="X98" s="274" t="s">
        <v>2839</v>
      </c>
      <c r="Y98" s="274" t="s">
        <v>2906</v>
      </c>
      <c r="Z98" s="274" t="s">
        <v>2914</v>
      </c>
    </row>
    <row r="99" spans="1:26">
      <c r="A99" s="453">
        <v>97</v>
      </c>
      <c r="B99" s="453" t="s">
        <v>1100</v>
      </c>
      <c r="C99" s="453" t="s">
        <v>907</v>
      </c>
      <c r="D99" s="453">
        <v>10</v>
      </c>
      <c r="E99" s="453" t="s">
        <v>1329</v>
      </c>
      <c r="F99" s="274">
        <v>1</v>
      </c>
      <c r="G99" s="274">
        <v>10</v>
      </c>
      <c r="H99" s="274">
        <v>20</v>
      </c>
      <c r="I99" s="274">
        <v>30</v>
      </c>
      <c r="J99" s="274">
        <v>40</v>
      </c>
      <c r="K99" s="274">
        <v>50</v>
      </c>
      <c r="L99" s="274">
        <v>60</v>
      </c>
      <c r="M99" s="274">
        <v>70</v>
      </c>
      <c r="N99" s="274">
        <v>80</v>
      </c>
      <c r="O99" s="274">
        <v>90</v>
      </c>
      <c r="P99" s="505">
        <v>100</v>
      </c>
      <c r="Q99" s="274" t="s">
        <v>2895</v>
      </c>
      <c r="R99" s="274" t="s">
        <v>2867</v>
      </c>
      <c r="S99" s="274" t="s">
        <v>2896</v>
      </c>
      <c r="T99" s="274" t="s">
        <v>2897</v>
      </c>
      <c r="U99" s="274" t="s">
        <v>2869</v>
      </c>
      <c r="V99" s="274" t="s">
        <v>2898</v>
      </c>
      <c r="W99" s="274" t="s">
        <v>2899</v>
      </c>
      <c r="X99" s="274" t="s">
        <v>2893</v>
      </c>
      <c r="Y99" s="274" t="s">
        <v>2900</v>
      </c>
      <c r="Z99" s="274" t="s">
        <v>2901</v>
      </c>
    </row>
    <row r="100" spans="1:26">
      <c r="A100" s="453">
        <v>98</v>
      </c>
      <c r="B100" s="453" t="s">
        <v>1100</v>
      </c>
      <c r="C100" s="453" t="s">
        <v>908</v>
      </c>
      <c r="D100" s="453">
        <v>10</v>
      </c>
      <c r="E100" s="453" t="s">
        <v>1523</v>
      </c>
      <c r="F100" s="274">
        <v>0</v>
      </c>
      <c r="G100" s="274">
        <v>1</v>
      </c>
      <c r="H100" s="274">
        <v>2</v>
      </c>
      <c r="I100" s="274">
        <v>3</v>
      </c>
      <c r="J100" s="274">
        <v>4</v>
      </c>
      <c r="K100" s="274">
        <v>5</v>
      </c>
      <c r="L100" s="274">
        <v>7</v>
      </c>
      <c r="M100" s="274">
        <v>9</v>
      </c>
      <c r="N100" s="274">
        <v>11</v>
      </c>
      <c r="O100" s="274">
        <v>13</v>
      </c>
      <c r="P100" s="393">
        <v>15</v>
      </c>
      <c r="Q100" s="274" t="s">
        <v>2895</v>
      </c>
      <c r="R100" s="274" t="s">
        <v>2867</v>
      </c>
      <c r="S100" s="274" t="s">
        <v>2896</v>
      </c>
      <c r="T100" s="274" t="s">
        <v>2897</v>
      </c>
      <c r="U100" s="274" t="s">
        <v>2869</v>
      </c>
      <c r="V100" s="274" t="s">
        <v>2898</v>
      </c>
      <c r="W100" s="274" t="s">
        <v>2899</v>
      </c>
      <c r="X100" s="274" t="s">
        <v>2893</v>
      </c>
      <c r="Y100" s="274" t="s">
        <v>2900</v>
      </c>
      <c r="Z100" s="274" t="s">
        <v>2901</v>
      </c>
    </row>
    <row r="101" spans="1:26">
      <c r="A101" s="335">
        <v>99</v>
      </c>
      <c r="B101" s="335" t="s">
        <v>1100</v>
      </c>
      <c r="C101" s="335" t="s">
        <v>909</v>
      </c>
      <c r="D101" s="335">
        <v>1</v>
      </c>
      <c r="E101" s="335" t="s">
        <v>1354</v>
      </c>
      <c r="F101" s="274">
        <v>0</v>
      </c>
      <c r="G101" s="424">
        <v>130</v>
      </c>
      <c r="H101" s="274">
        <v>-1</v>
      </c>
      <c r="I101" s="274">
        <v>-1</v>
      </c>
      <c r="J101" s="274">
        <v>-1</v>
      </c>
      <c r="K101" s="274">
        <v>-1</v>
      </c>
      <c r="L101" s="274">
        <v>-1</v>
      </c>
      <c r="M101" s="274">
        <v>-1</v>
      </c>
      <c r="N101" s="274">
        <v>-1</v>
      </c>
      <c r="O101" s="274">
        <v>-1</v>
      </c>
      <c r="P101" s="274">
        <v>-1</v>
      </c>
      <c r="Q101" s="274" t="s">
        <v>2914</v>
      </c>
      <c r="R101" s="274">
        <v>-1</v>
      </c>
      <c r="S101" s="274">
        <v>-1</v>
      </c>
      <c r="T101" s="274">
        <v>-1</v>
      </c>
      <c r="U101" s="274">
        <v>-1</v>
      </c>
      <c r="V101" s="274">
        <v>-1</v>
      </c>
      <c r="W101" s="274">
        <v>-1</v>
      </c>
      <c r="X101" s="274">
        <v>-1</v>
      </c>
      <c r="Y101" s="274">
        <v>-1</v>
      </c>
      <c r="Z101" s="274">
        <v>-1</v>
      </c>
    </row>
    <row r="102" spans="1:26">
      <c r="A102" s="325">
        <v>100</v>
      </c>
      <c r="B102" s="325" t="s">
        <v>1100</v>
      </c>
      <c r="C102" s="325" t="s">
        <v>910</v>
      </c>
      <c r="D102" s="325">
        <v>7</v>
      </c>
      <c r="E102" s="325" t="s">
        <v>1346</v>
      </c>
      <c r="F102" s="274">
        <v>0</v>
      </c>
      <c r="G102" s="274">
        <v>20</v>
      </c>
      <c r="H102" s="274">
        <v>30</v>
      </c>
      <c r="I102" s="274">
        <v>40</v>
      </c>
      <c r="J102" s="274">
        <v>50</v>
      </c>
      <c r="K102" s="274">
        <v>60</v>
      </c>
      <c r="L102" s="274">
        <v>70</v>
      </c>
      <c r="M102" s="412">
        <v>90</v>
      </c>
      <c r="N102" s="274">
        <v>-1</v>
      </c>
      <c r="O102" s="274">
        <v>-1</v>
      </c>
      <c r="P102" s="274">
        <v>-1</v>
      </c>
      <c r="Q102" s="274" t="s">
        <v>2915</v>
      </c>
      <c r="R102" s="274" t="s">
        <v>2860</v>
      </c>
      <c r="S102" s="274" t="s">
        <v>2916</v>
      </c>
      <c r="T102" s="274" t="s">
        <v>2917</v>
      </c>
      <c r="U102" s="274" t="s">
        <v>2863</v>
      </c>
      <c r="V102" s="274" t="s">
        <v>2918</v>
      </c>
      <c r="W102" s="274" t="s">
        <v>2919</v>
      </c>
      <c r="X102" s="274">
        <v>-1</v>
      </c>
      <c r="Y102" s="274">
        <v>-1</v>
      </c>
      <c r="Z102" s="274">
        <v>-1</v>
      </c>
    </row>
    <row r="103" spans="1:26">
      <c r="A103" s="325">
        <v>101</v>
      </c>
      <c r="B103" s="325" t="s">
        <v>1100</v>
      </c>
      <c r="C103" s="325" t="s">
        <v>911</v>
      </c>
      <c r="D103" s="325">
        <v>7</v>
      </c>
      <c r="E103" s="325" t="s">
        <v>1347</v>
      </c>
      <c r="F103" s="274">
        <v>0</v>
      </c>
      <c r="G103" s="274">
        <v>100</v>
      </c>
      <c r="H103" s="274">
        <v>150</v>
      </c>
      <c r="I103" s="274">
        <v>200</v>
      </c>
      <c r="J103" s="274">
        <v>250</v>
      </c>
      <c r="K103" s="274">
        <v>300</v>
      </c>
      <c r="L103" s="274">
        <v>350</v>
      </c>
      <c r="M103" s="475">
        <v>450</v>
      </c>
      <c r="N103" s="274">
        <v>-1</v>
      </c>
      <c r="O103" s="274">
        <v>-1</v>
      </c>
      <c r="P103" s="274">
        <v>-1</v>
      </c>
      <c r="Q103" s="274" t="s">
        <v>2915</v>
      </c>
      <c r="R103" s="274" t="s">
        <v>2860</v>
      </c>
      <c r="S103" s="274" t="s">
        <v>2916</v>
      </c>
      <c r="T103" s="274" t="s">
        <v>2917</v>
      </c>
      <c r="U103" s="274" t="s">
        <v>2863</v>
      </c>
      <c r="V103" s="274" t="s">
        <v>2918</v>
      </c>
      <c r="W103" s="274" t="s">
        <v>2919</v>
      </c>
      <c r="X103" s="274">
        <v>-1</v>
      </c>
      <c r="Y103" s="274">
        <v>-1</v>
      </c>
      <c r="Z103" s="274">
        <v>-1</v>
      </c>
    </row>
    <row r="104" spans="1:26">
      <c r="A104" s="325">
        <v>102</v>
      </c>
      <c r="B104" s="325" t="s">
        <v>1100</v>
      </c>
      <c r="C104" s="325" t="s">
        <v>912</v>
      </c>
      <c r="D104" s="325">
        <v>7</v>
      </c>
      <c r="E104" s="325" t="s">
        <v>1348</v>
      </c>
      <c r="F104" s="274">
        <v>0</v>
      </c>
      <c r="G104" s="274">
        <v>100</v>
      </c>
      <c r="H104" s="274">
        <v>150</v>
      </c>
      <c r="I104" s="274">
        <v>200</v>
      </c>
      <c r="J104" s="274">
        <v>250</v>
      </c>
      <c r="K104" s="274">
        <v>300</v>
      </c>
      <c r="L104" s="274">
        <v>350</v>
      </c>
      <c r="M104" s="393">
        <v>450</v>
      </c>
      <c r="N104" s="274">
        <v>-1</v>
      </c>
      <c r="O104" s="274">
        <v>-1</v>
      </c>
      <c r="P104" s="274">
        <v>-1</v>
      </c>
      <c r="Q104" s="274" t="s">
        <v>2915</v>
      </c>
      <c r="R104" s="274" t="s">
        <v>2860</v>
      </c>
      <c r="S104" s="274" t="s">
        <v>2916</v>
      </c>
      <c r="T104" s="274" t="s">
        <v>2917</v>
      </c>
      <c r="U104" s="274" t="s">
        <v>2863</v>
      </c>
      <c r="V104" s="274" t="s">
        <v>2918</v>
      </c>
      <c r="W104" s="274" t="s">
        <v>2919</v>
      </c>
      <c r="X104" s="274">
        <v>-1</v>
      </c>
      <c r="Y104" s="274">
        <v>-1</v>
      </c>
      <c r="Z104" s="274">
        <v>-1</v>
      </c>
    </row>
    <row r="105" spans="1:26">
      <c r="A105" s="325">
        <v>103</v>
      </c>
      <c r="B105" s="325" t="s">
        <v>1100</v>
      </c>
      <c r="C105" s="325" t="s">
        <v>913</v>
      </c>
      <c r="D105" s="325">
        <v>7</v>
      </c>
      <c r="E105" s="325" t="s">
        <v>1349</v>
      </c>
      <c r="F105" s="274">
        <v>0</v>
      </c>
      <c r="G105" s="274">
        <v>100</v>
      </c>
      <c r="H105" s="274">
        <v>150</v>
      </c>
      <c r="I105" s="274">
        <v>200</v>
      </c>
      <c r="J105" s="274">
        <v>250</v>
      </c>
      <c r="K105" s="274">
        <v>300</v>
      </c>
      <c r="L105" s="274">
        <v>350</v>
      </c>
      <c r="M105" s="393">
        <v>450</v>
      </c>
      <c r="N105" s="274">
        <v>-1</v>
      </c>
      <c r="O105" s="274">
        <v>-1</v>
      </c>
      <c r="P105" s="274">
        <v>-1</v>
      </c>
      <c r="Q105" s="274" t="s">
        <v>2915</v>
      </c>
      <c r="R105" s="274" t="s">
        <v>2860</v>
      </c>
      <c r="S105" s="274" t="s">
        <v>2916</v>
      </c>
      <c r="T105" s="274" t="s">
        <v>2917</v>
      </c>
      <c r="U105" s="274" t="s">
        <v>2863</v>
      </c>
      <c r="V105" s="274" t="s">
        <v>2918</v>
      </c>
      <c r="W105" s="274" t="s">
        <v>2919</v>
      </c>
      <c r="X105" s="274">
        <v>-1</v>
      </c>
      <c r="Y105" s="274">
        <v>-1</v>
      </c>
      <c r="Z105" s="274">
        <v>-1</v>
      </c>
    </row>
    <row r="106" spans="1:26">
      <c r="A106" s="335">
        <v>104</v>
      </c>
      <c r="B106" s="335" t="s">
        <v>1100</v>
      </c>
      <c r="C106" s="335" t="s">
        <v>914</v>
      </c>
      <c r="D106" s="335">
        <v>5</v>
      </c>
      <c r="E106" s="335" t="s">
        <v>1355</v>
      </c>
      <c r="F106" s="274">
        <v>0</v>
      </c>
      <c r="G106" s="274">
        <v>40</v>
      </c>
      <c r="H106" s="274">
        <v>80</v>
      </c>
      <c r="I106" s="274">
        <v>120</v>
      </c>
      <c r="J106" s="274">
        <v>160</v>
      </c>
      <c r="K106" s="325">
        <v>200</v>
      </c>
      <c r="L106" s="274">
        <v>-1</v>
      </c>
      <c r="M106" s="274">
        <v>-1</v>
      </c>
      <c r="N106" s="274">
        <v>-1</v>
      </c>
      <c r="O106" s="274">
        <v>-1</v>
      </c>
      <c r="P106" s="274">
        <v>-1</v>
      </c>
      <c r="Q106" s="274" t="s">
        <v>2908</v>
      </c>
      <c r="R106" s="274" t="s">
        <v>2909</v>
      </c>
      <c r="S106" s="274" t="s">
        <v>2841</v>
      </c>
      <c r="T106" s="274" t="s">
        <v>2910</v>
      </c>
      <c r="U106" s="274" t="s">
        <v>2911</v>
      </c>
      <c r="V106" s="274">
        <v>-1</v>
      </c>
      <c r="W106" s="274">
        <v>-1</v>
      </c>
      <c r="X106" s="274">
        <v>-1</v>
      </c>
      <c r="Y106" s="274">
        <v>-1</v>
      </c>
      <c r="Z106" s="274">
        <v>-1</v>
      </c>
    </row>
    <row r="107" spans="1:26">
      <c r="A107" s="335">
        <v>105</v>
      </c>
      <c r="B107" s="335" t="s">
        <v>1100</v>
      </c>
      <c r="C107" s="335" t="s">
        <v>915</v>
      </c>
      <c r="D107" s="335">
        <v>5</v>
      </c>
      <c r="E107" s="335" t="s">
        <v>1523</v>
      </c>
      <c r="F107" s="274">
        <v>0</v>
      </c>
      <c r="G107" s="274">
        <v>4</v>
      </c>
      <c r="H107" s="274">
        <v>8</v>
      </c>
      <c r="I107" s="274">
        <v>12</v>
      </c>
      <c r="J107" s="274">
        <v>16</v>
      </c>
      <c r="K107" s="393">
        <v>20</v>
      </c>
      <c r="L107" s="274">
        <v>-1</v>
      </c>
      <c r="M107" s="274">
        <v>-1</v>
      </c>
      <c r="N107" s="274">
        <v>-1</v>
      </c>
      <c r="O107" s="274">
        <v>-1</v>
      </c>
      <c r="P107" s="274">
        <v>-1</v>
      </c>
      <c r="Q107" s="274" t="s">
        <v>2908</v>
      </c>
      <c r="R107" s="274" t="s">
        <v>2909</v>
      </c>
      <c r="S107" s="274" t="s">
        <v>2841</v>
      </c>
      <c r="T107" s="274" t="s">
        <v>2910</v>
      </c>
      <c r="U107" s="274" t="s">
        <v>2911</v>
      </c>
      <c r="V107" s="274">
        <v>-1</v>
      </c>
      <c r="W107" s="274">
        <v>-1</v>
      </c>
      <c r="X107" s="274">
        <v>-1</v>
      </c>
      <c r="Y107" s="274">
        <v>-1</v>
      </c>
      <c r="Z107" s="274">
        <v>-1</v>
      </c>
    </row>
    <row r="108" spans="1:26">
      <c r="A108" s="325">
        <v>106</v>
      </c>
      <c r="B108" s="325" t="s">
        <v>1100</v>
      </c>
      <c r="C108" s="325" t="s">
        <v>916</v>
      </c>
      <c r="D108" s="325">
        <v>10</v>
      </c>
      <c r="E108" s="325" t="s">
        <v>1354</v>
      </c>
      <c r="F108" s="274">
        <v>0</v>
      </c>
      <c r="G108" s="274">
        <v>20</v>
      </c>
      <c r="H108" s="274">
        <v>30</v>
      </c>
      <c r="I108" s="274">
        <v>40</v>
      </c>
      <c r="J108" s="274">
        <v>50</v>
      </c>
      <c r="K108" s="274">
        <v>70</v>
      </c>
      <c r="L108" s="274">
        <v>90</v>
      </c>
      <c r="M108" s="274">
        <v>110</v>
      </c>
      <c r="N108" s="274">
        <v>130</v>
      </c>
      <c r="O108" s="274">
        <v>150</v>
      </c>
      <c r="P108" s="424">
        <v>170</v>
      </c>
      <c r="Q108" s="274" t="s">
        <v>2895</v>
      </c>
      <c r="R108" s="274" t="s">
        <v>2867</v>
      </c>
      <c r="S108" s="274" t="s">
        <v>2896</v>
      </c>
      <c r="T108" s="274" t="s">
        <v>2897</v>
      </c>
      <c r="U108" s="274" t="s">
        <v>2869</v>
      </c>
      <c r="V108" s="274" t="s">
        <v>2898</v>
      </c>
      <c r="W108" s="274" t="s">
        <v>2899</v>
      </c>
      <c r="X108" s="274" t="s">
        <v>2893</v>
      </c>
      <c r="Y108" s="274" t="s">
        <v>2900</v>
      </c>
      <c r="Z108" s="274" t="s">
        <v>2901</v>
      </c>
    </row>
    <row r="109" spans="1:26">
      <c r="A109" s="325">
        <v>107</v>
      </c>
      <c r="B109" s="325" t="s">
        <v>1100</v>
      </c>
      <c r="C109" s="325" t="s">
        <v>687</v>
      </c>
      <c r="D109" s="325">
        <v>10</v>
      </c>
      <c r="E109" s="325" t="s">
        <v>1346</v>
      </c>
      <c r="F109" s="274">
        <v>0</v>
      </c>
      <c r="G109" s="274">
        <v>20</v>
      </c>
      <c r="H109" s="274">
        <v>30</v>
      </c>
      <c r="I109" s="274">
        <v>40</v>
      </c>
      <c r="J109" s="274">
        <v>50</v>
      </c>
      <c r="K109" s="274">
        <v>60</v>
      </c>
      <c r="L109" s="274">
        <v>70</v>
      </c>
      <c r="M109" s="274">
        <v>80</v>
      </c>
      <c r="N109" s="274">
        <v>90</v>
      </c>
      <c r="O109" s="274">
        <v>100</v>
      </c>
      <c r="P109" s="412">
        <v>120</v>
      </c>
      <c r="Q109" s="274" t="s">
        <v>2895</v>
      </c>
      <c r="R109" s="274" t="s">
        <v>2867</v>
      </c>
      <c r="S109" s="274" t="s">
        <v>2896</v>
      </c>
      <c r="T109" s="274" t="s">
        <v>2897</v>
      </c>
      <c r="U109" s="274" t="s">
        <v>2869</v>
      </c>
      <c r="V109" s="274" t="s">
        <v>2898</v>
      </c>
      <c r="W109" s="274" t="s">
        <v>2899</v>
      </c>
      <c r="X109" s="274" t="s">
        <v>2893</v>
      </c>
      <c r="Y109" s="274" t="s">
        <v>2900</v>
      </c>
      <c r="Z109" s="274" t="s">
        <v>2901</v>
      </c>
    </row>
    <row r="110" spans="1:26">
      <c r="A110" s="325">
        <v>108</v>
      </c>
      <c r="B110" s="325" t="s">
        <v>1100</v>
      </c>
      <c r="C110" s="325" t="s">
        <v>663</v>
      </c>
      <c r="D110" s="325">
        <v>10</v>
      </c>
      <c r="E110" s="325" t="s">
        <v>1330</v>
      </c>
      <c r="F110" s="274">
        <v>0</v>
      </c>
      <c r="G110" s="274">
        <v>2</v>
      </c>
      <c r="H110" s="274">
        <v>4</v>
      </c>
      <c r="I110" s="274">
        <v>6</v>
      </c>
      <c r="J110" s="274">
        <v>8</v>
      </c>
      <c r="K110" s="274">
        <v>10</v>
      </c>
      <c r="L110" s="274">
        <v>12</v>
      </c>
      <c r="M110" s="274">
        <v>14</v>
      </c>
      <c r="N110" s="274">
        <v>16</v>
      </c>
      <c r="O110" s="274">
        <v>18</v>
      </c>
      <c r="P110" s="471">
        <v>20</v>
      </c>
      <c r="Q110" s="274" t="s">
        <v>2895</v>
      </c>
      <c r="R110" s="274" t="s">
        <v>2867</v>
      </c>
      <c r="S110" s="274" t="s">
        <v>2896</v>
      </c>
      <c r="T110" s="274" t="s">
        <v>2897</v>
      </c>
      <c r="U110" s="274" t="s">
        <v>2869</v>
      </c>
      <c r="V110" s="274" t="s">
        <v>2898</v>
      </c>
      <c r="W110" s="274" t="s">
        <v>2899</v>
      </c>
      <c r="X110" s="274" t="s">
        <v>2893</v>
      </c>
      <c r="Y110" s="274" t="s">
        <v>2900</v>
      </c>
      <c r="Z110" s="274" t="s">
        <v>2901</v>
      </c>
    </row>
    <row r="111" spans="1:26">
      <c r="A111" s="325">
        <v>109</v>
      </c>
      <c r="B111" s="325" t="s">
        <v>1100</v>
      </c>
      <c r="C111" s="325" t="s">
        <v>756</v>
      </c>
      <c r="D111" s="325">
        <v>10</v>
      </c>
      <c r="E111" s="325" t="s">
        <v>1329</v>
      </c>
      <c r="F111" s="274">
        <v>1</v>
      </c>
      <c r="G111" s="274">
        <v>20</v>
      </c>
      <c r="H111" s="274">
        <v>40</v>
      </c>
      <c r="I111" s="274">
        <v>60</v>
      </c>
      <c r="J111" s="274">
        <v>80</v>
      </c>
      <c r="K111" s="274">
        <v>100</v>
      </c>
      <c r="L111" s="274">
        <v>120</v>
      </c>
      <c r="M111" s="274">
        <v>140</v>
      </c>
      <c r="N111" s="274">
        <v>160</v>
      </c>
      <c r="O111" s="274">
        <v>180</v>
      </c>
      <c r="P111" s="505">
        <v>200</v>
      </c>
      <c r="Q111" s="274" t="s">
        <v>2895</v>
      </c>
      <c r="R111" s="274" t="s">
        <v>2867</v>
      </c>
      <c r="S111" s="274" t="s">
        <v>2896</v>
      </c>
      <c r="T111" s="274" t="s">
        <v>2897</v>
      </c>
      <c r="U111" s="274" t="s">
        <v>2869</v>
      </c>
      <c r="V111" s="274" t="s">
        <v>2898</v>
      </c>
      <c r="W111" s="274" t="s">
        <v>2899</v>
      </c>
      <c r="X111" s="274" t="s">
        <v>2893</v>
      </c>
      <c r="Y111" s="274" t="s">
        <v>2900</v>
      </c>
      <c r="Z111" s="274" t="s">
        <v>2901</v>
      </c>
    </row>
    <row r="112" spans="1:26">
      <c r="A112" s="335">
        <v>110</v>
      </c>
      <c r="B112" s="335" t="s">
        <v>1100</v>
      </c>
      <c r="C112" s="335" t="s">
        <v>917</v>
      </c>
      <c r="D112" s="335">
        <v>1</v>
      </c>
      <c r="E112" s="335" t="s">
        <v>1547</v>
      </c>
      <c r="F112" s="274">
        <v>0</v>
      </c>
      <c r="G112" s="505">
        <v>50</v>
      </c>
      <c r="H112" s="274">
        <v>-1</v>
      </c>
      <c r="I112" s="274">
        <v>-1</v>
      </c>
      <c r="J112" s="274">
        <v>-1</v>
      </c>
      <c r="K112" s="274">
        <v>-1</v>
      </c>
      <c r="L112" s="274">
        <v>-1</v>
      </c>
      <c r="M112" s="274">
        <v>-1</v>
      </c>
      <c r="N112" s="274">
        <v>-1</v>
      </c>
      <c r="O112" s="274">
        <v>-1</v>
      </c>
      <c r="P112" s="274">
        <v>-1</v>
      </c>
      <c r="Q112" s="274" t="s">
        <v>2920</v>
      </c>
      <c r="R112" s="274">
        <v>-1</v>
      </c>
      <c r="S112" s="274">
        <v>-1</v>
      </c>
      <c r="T112" s="274">
        <v>-1</v>
      </c>
      <c r="U112" s="274">
        <v>-1</v>
      </c>
      <c r="V112" s="274">
        <v>-1</v>
      </c>
      <c r="W112" s="274">
        <v>-1</v>
      </c>
      <c r="X112" s="274">
        <v>-1</v>
      </c>
      <c r="Y112" s="274">
        <v>-1</v>
      </c>
      <c r="Z112" s="274">
        <v>-1</v>
      </c>
    </row>
    <row r="113" spans="1:26">
      <c r="A113" s="325">
        <v>111</v>
      </c>
      <c r="B113" s="325" t="s">
        <v>1100</v>
      </c>
      <c r="C113" s="325" t="s">
        <v>918</v>
      </c>
      <c r="D113" s="325">
        <v>5</v>
      </c>
      <c r="E113" s="325" t="s">
        <v>1358</v>
      </c>
      <c r="F113" s="274">
        <v>0</v>
      </c>
      <c r="G113" s="274">
        <v>20</v>
      </c>
      <c r="H113" s="274">
        <v>50</v>
      </c>
      <c r="I113" s="274">
        <v>80</v>
      </c>
      <c r="J113" s="274">
        <v>110</v>
      </c>
      <c r="K113" s="294">
        <v>150</v>
      </c>
      <c r="L113" s="274">
        <v>-1</v>
      </c>
      <c r="M113" s="274">
        <v>-1</v>
      </c>
      <c r="N113" s="274">
        <v>-1</v>
      </c>
      <c r="O113" s="274">
        <v>-1</v>
      </c>
      <c r="P113" s="274">
        <v>-1</v>
      </c>
      <c r="Q113" s="274" t="s">
        <v>2921</v>
      </c>
      <c r="R113" s="274" t="s">
        <v>2922</v>
      </c>
      <c r="S113" s="274" t="s">
        <v>2923</v>
      </c>
      <c r="T113" s="274" t="s">
        <v>2924</v>
      </c>
      <c r="U113" s="274" t="s">
        <v>2846</v>
      </c>
      <c r="V113" s="274">
        <v>-1</v>
      </c>
      <c r="W113" s="274">
        <v>-1</v>
      </c>
      <c r="X113" s="274">
        <v>-1</v>
      </c>
      <c r="Y113" s="274">
        <v>-1</v>
      </c>
      <c r="Z113" s="274">
        <v>-1</v>
      </c>
    </row>
    <row r="114" spans="1:26">
      <c r="A114" s="335">
        <v>112</v>
      </c>
      <c r="B114" s="335" t="s">
        <v>1100</v>
      </c>
      <c r="C114" s="335" t="s">
        <v>919</v>
      </c>
      <c r="D114" s="335">
        <v>10</v>
      </c>
      <c r="E114" s="335" t="s">
        <v>1354</v>
      </c>
      <c r="F114" s="274">
        <v>0</v>
      </c>
      <c r="G114" s="274">
        <v>20</v>
      </c>
      <c r="H114" s="274">
        <v>40</v>
      </c>
      <c r="I114" s="274">
        <v>60</v>
      </c>
      <c r="J114" s="274">
        <v>80</v>
      </c>
      <c r="K114" s="274">
        <v>100</v>
      </c>
      <c r="L114" s="274">
        <v>120</v>
      </c>
      <c r="M114" s="274">
        <v>140</v>
      </c>
      <c r="N114" s="274">
        <v>160</v>
      </c>
      <c r="O114" s="274">
        <v>180</v>
      </c>
      <c r="P114" s="424">
        <v>200</v>
      </c>
      <c r="Q114" s="274" t="s">
        <v>2925</v>
      </c>
      <c r="R114" s="274" t="s">
        <v>2926</v>
      </c>
      <c r="S114" s="274" t="s">
        <v>2927</v>
      </c>
      <c r="T114" s="274" t="s">
        <v>2840</v>
      </c>
      <c r="U114" s="274" t="s">
        <v>2843</v>
      </c>
      <c r="V114" s="274" t="s">
        <v>2928</v>
      </c>
      <c r="W114" s="274" t="s">
        <v>2842</v>
      </c>
      <c r="X114" s="274" t="s">
        <v>2929</v>
      </c>
      <c r="Y114" s="274" t="s">
        <v>2930</v>
      </c>
      <c r="Z114" s="274" t="s">
        <v>2931</v>
      </c>
    </row>
    <row r="115" spans="1:26">
      <c r="A115" s="335">
        <v>113</v>
      </c>
      <c r="B115" s="335" t="s">
        <v>1100</v>
      </c>
      <c r="C115" s="335" t="s">
        <v>920</v>
      </c>
      <c r="D115" s="335">
        <v>10</v>
      </c>
      <c r="E115" s="335" t="s">
        <v>1355</v>
      </c>
      <c r="F115" s="274">
        <v>0</v>
      </c>
      <c r="G115" s="274">
        <v>30</v>
      </c>
      <c r="H115" s="274">
        <v>60</v>
      </c>
      <c r="I115" s="274">
        <v>90</v>
      </c>
      <c r="J115" s="274">
        <v>120</v>
      </c>
      <c r="K115" s="274">
        <v>150</v>
      </c>
      <c r="L115" s="274">
        <v>180</v>
      </c>
      <c r="M115" s="274">
        <v>210</v>
      </c>
      <c r="N115" s="274">
        <v>240</v>
      </c>
      <c r="O115" s="274">
        <v>270</v>
      </c>
      <c r="P115" s="325">
        <v>300</v>
      </c>
      <c r="Q115" s="274" t="s">
        <v>2925</v>
      </c>
      <c r="R115" s="274" t="s">
        <v>2926</v>
      </c>
      <c r="S115" s="274" t="s">
        <v>2927</v>
      </c>
      <c r="T115" s="274" t="s">
        <v>2840</v>
      </c>
      <c r="U115" s="274" t="s">
        <v>2843</v>
      </c>
      <c r="V115" s="274" t="s">
        <v>2928</v>
      </c>
      <c r="W115" s="274" t="s">
        <v>2842</v>
      </c>
      <c r="X115" s="274" t="s">
        <v>2929</v>
      </c>
      <c r="Y115" s="274" t="s">
        <v>2930</v>
      </c>
      <c r="Z115" s="274" t="s">
        <v>2931</v>
      </c>
    </row>
    <row r="116" spans="1:26">
      <c r="A116" s="325">
        <v>114</v>
      </c>
      <c r="B116" s="325" t="s">
        <v>1100</v>
      </c>
      <c r="C116" s="325" t="s">
        <v>921</v>
      </c>
      <c r="D116" s="325">
        <v>3</v>
      </c>
      <c r="E116" s="325" t="s">
        <v>1345</v>
      </c>
      <c r="F116" s="274">
        <v>0</v>
      </c>
      <c r="G116" s="274">
        <v>20</v>
      </c>
      <c r="H116" s="274">
        <v>50</v>
      </c>
      <c r="I116" s="506">
        <v>80</v>
      </c>
      <c r="J116" s="274">
        <v>-1</v>
      </c>
      <c r="K116" s="274">
        <v>-1</v>
      </c>
      <c r="L116" s="274">
        <v>-1</v>
      </c>
      <c r="M116" s="274">
        <v>-1</v>
      </c>
      <c r="N116" s="274">
        <v>-1</v>
      </c>
      <c r="O116" s="274">
        <v>-1</v>
      </c>
      <c r="P116" s="274">
        <v>-1</v>
      </c>
      <c r="Q116" s="274" t="s">
        <v>2932</v>
      </c>
      <c r="R116" s="274" t="s">
        <v>2891</v>
      </c>
      <c r="S116" s="274" t="s">
        <v>2933</v>
      </c>
      <c r="T116" s="274">
        <v>-1</v>
      </c>
      <c r="U116" s="274">
        <v>-1</v>
      </c>
      <c r="V116" s="274">
        <v>-1</v>
      </c>
      <c r="W116" s="274">
        <v>-1</v>
      </c>
      <c r="X116" s="274">
        <v>-1</v>
      </c>
      <c r="Y116" s="274">
        <v>-1</v>
      </c>
      <c r="Z116" s="274">
        <v>-1</v>
      </c>
    </row>
    <row r="117" spans="1:26" s="509" customFormat="1">
      <c r="A117" s="509" t="s">
        <v>2934</v>
      </c>
    </row>
    <row r="118" spans="1:26">
      <c r="A118" s="412">
        <v>115</v>
      </c>
      <c r="B118" s="412" t="s">
        <v>2934</v>
      </c>
      <c r="C118" s="412" t="s">
        <v>922</v>
      </c>
      <c r="D118" s="412">
        <v>3</v>
      </c>
      <c r="E118" s="412" t="s">
        <v>1354</v>
      </c>
      <c r="F118" s="274">
        <v>0</v>
      </c>
      <c r="G118" s="274">
        <v>50</v>
      </c>
      <c r="H118" s="274">
        <v>100</v>
      </c>
      <c r="I118" s="424">
        <v>200</v>
      </c>
      <c r="J118" s="274">
        <v>-1</v>
      </c>
      <c r="K118" s="274">
        <v>-1</v>
      </c>
      <c r="L118" s="274">
        <v>-1</v>
      </c>
      <c r="M118" s="274">
        <v>-1</v>
      </c>
      <c r="N118" s="274">
        <v>-1</v>
      </c>
      <c r="O118" s="274">
        <v>-1</v>
      </c>
      <c r="P118" s="274">
        <v>-1</v>
      </c>
      <c r="Q118" s="274" t="s">
        <v>2935</v>
      </c>
      <c r="R118" s="274" t="s">
        <v>2936</v>
      </c>
      <c r="S118" s="274" t="s">
        <v>2937</v>
      </c>
      <c r="T118" s="274">
        <v>-1</v>
      </c>
      <c r="U118" s="274">
        <v>-1</v>
      </c>
      <c r="V118" s="274">
        <v>-1</v>
      </c>
      <c r="W118" s="274">
        <v>-1</v>
      </c>
      <c r="X118" s="274">
        <v>-1</v>
      </c>
      <c r="Y118" s="274">
        <v>-1</v>
      </c>
      <c r="Z118" s="274">
        <v>-1</v>
      </c>
    </row>
    <row r="119" spans="1:26">
      <c r="A119" s="453">
        <v>116</v>
      </c>
      <c r="B119" s="453" t="s">
        <v>2934</v>
      </c>
      <c r="C119" s="453" t="s">
        <v>923</v>
      </c>
      <c r="D119" s="453">
        <v>10</v>
      </c>
      <c r="E119" s="453" t="s">
        <v>1331</v>
      </c>
      <c r="F119" s="274">
        <v>1</v>
      </c>
      <c r="G119" s="274">
        <v>5</v>
      </c>
      <c r="H119" s="274">
        <v>10</v>
      </c>
      <c r="I119" s="274">
        <v>15</v>
      </c>
      <c r="J119" s="274">
        <v>20</v>
      </c>
      <c r="K119" s="274">
        <v>25</v>
      </c>
      <c r="L119" s="274">
        <v>35</v>
      </c>
      <c r="M119" s="274">
        <v>45</v>
      </c>
      <c r="N119" s="274">
        <v>55</v>
      </c>
      <c r="O119" s="274">
        <v>70</v>
      </c>
      <c r="P119" s="273">
        <v>80</v>
      </c>
      <c r="Q119" s="274" t="s">
        <v>2938</v>
      </c>
      <c r="R119" s="274" t="s">
        <v>2939</v>
      </c>
      <c r="S119" s="274" t="s">
        <v>2940</v>
      </c>
      <c r="T119" s="274" t="s">
        <v>2941</v>
      </c>
      <c r="U119" s="274" t="s">
        <v>2942</v>
      </c>
      <c r="V119" s="274" t="s">
        <v>2943</v>
      </c>
      <c r="W119" s="274" t="s">
        <v>2944</v>
      </c>
      <c r="X119" s="274" t="s">
        <v>2945</v>
      </c>
      <c r="Y119" s="274" t="s">
        <v>2946</v>
      </c>
      <c r="Z119" s="274" t="s">
        <v>2947</v>
      </c>
    </row>
    <row r="120" spans="1:26">
      <c r="A120" s="453">
        <v>117</v>
      </c>
      <c r="B120" s="453" t="s">
        <v>2934</v>
      </c>
      <c r="C120" s="453" t="s">
        <v>924</v>
      </c>
      <c r="D120" s="453">
        <v>10</v>
      </c>
      <c r="E120" s="453" t="s">
        <v>1333</v>
      </c>
      <c r="F120" s="274">
        <v>1</v>
      </c>
      <c r="G120" s="274">
        <v>5</v>
      </c>
      <c r="H120" s="274">
        <v>10</v>
      </c>
      <c r="I120" s="274">
        <v>15</v>
      </c>
      <c r="J120" s="274">
        <v>20</v>
      </c>
      <c r="K120" s="274">
        <v>30</v>
      </c>
      <c r="L120" s="274">
        <v>40</v>
      </c>
      <c r="M120" s="274">
        <v>50</v>
      </c>
      <c r="N120" s="274">
        <v>65</v>
      </c>
      <c r="O120" s="274">
        <v>80</v>
      </c>
      <c r="P120" s="393">
        <v>100</v>
      </c>
      <c r="Q120" s="274" t="s">
        <v>2938</v>
      </c>
      <c r="R120" s="274" t="s">
        <v>2939</v>
      </c>
      <c r="S120" s="274" t="s">
        <v>2940</v>
      </c>
      <c r="T120" s="274" t="s">
        <v>2941</v>
      </c>
      <c r="U120" s="274" t="s">
        <v>2942</v>
      </c>
      <c r="V120" s="274" t="s">
        <v>2943</v>
      </c>
      <c r="W120" s="274" t="s">
        <v>2944</v>
      </c>
      <c r="X120" s="274" t="s">
        <v>2945</v>
      </c>
      <c r="Y120" s="274" t="s">
        <v>2946</v>
      </c>
      <c r="Z120" s="274" t="s">
        <v>2947</v>
      </c>
    </row>
    <row r="121" spans="1:26">
      <c r="A121" s="453">
        <v>118</v>
      </c>
      <c r="B121" s="453" t="s">
        <v>2934</v>
      </c>
      <c r="C121" s="453" t="s">
        <v>925</v>
      </c>
      <c r="D121" s="453">
        <v>10</v>
      </c>
      <c r="E121" s="453" t="s">
        <v>1335</v>
      </c>
      <c r="F121" s="274">
        <v>1</v>
      </c>
      <c r="G121" s="274">
        <v>5</v>
      </c>
      <c r="H121" s="274">
        <v>10</v>
      </c>
      <c r="I121" s="274">
        <v>15</v>
      </c>
      <c r="J121" s="274">
        <v>20</v>
      </c>
      <c r="K121" s="274">
        <v>30</v>
      </c>
      <c r="L121" s="274">
        <v>40</v>
      </c>
      <c r="M121" s="274">
        <v>50</v>
      </c>
      <c r="N121" s="274">
        <v>65</v>
      </c>
      <c r="O121" s="274">
        <v>80</v>
      </c>
      <c r="P121" s="393">
        <v>100</v>
      </c>
      <c r="Q121" s="274" t="s">
        <v>2938</v>
      </c>
      <c r="R121" s="274" t="s">
        <v>2939</v>
      </c>
      <c r="S121" s="274" t="s">
        <v>2940</v>
      </c>
      <c r="T121" s="274" t="s">
        <v>2941</v>
      </c>
      <c r="U121" s="274" t="s">
        <v>2942</v>
      </c>
      <c r="V121" s="274" t="s">
        <v>2943</v>
      </c>
      <c r="W121" s="274" t="s">
        <v>2944</v>
      </c>
      <c r="X121" s="274" t="s">
        <v>2945</v>
      </c>
      <c r="Y121" s="274" t="s">
        <v>2946</v>
      </c>
      <c r="Z121" s="274" t="s">
        <v>2947</v>
      </c>
    </row>
    <row r="122" spans="1:26">
      <c r="A122" s="412">
        <v>119</v>
      </c>
      <c r="B122" s="412" t="s">
        <v>2934</v>
      </c>
      <c r="C122" s="412" t="s">
        <v>926</v>
      </c>
      <c r="D122" s="412">
        <v>1</v>
      </c>
      <c r="E122" s="412" t="s">
        <v>1355</v>
      </c>
      <c r="F122" s="274">
        <v>0</v>
      </c>
      <c r="G122" s="325">
        <v>300</v>
      </c>
      <c r="H122" s="274">
        <v>-1</v>
      </c>
      <c r="I122" s="274">
        <v>-1</v>
      </c>
      <c r="J122" s="274">
        <v>-1</v>
      </c>
      <c r="K122" s="274">
        <v>-1</v>
      </c>
      <c r="L122" s="274">
        <v>-1</v>
      </c>
      <c r="M122" s="274">
        <v>-1</v>
      </c>
      <c r="N122" s="274">
        <v>-1</v>
      </c>
      <c r="O122" s="274">
        <v>-1</v>
      </c>
      <c r="P122" s="274">
        <v>-1</v>
      </c>
      <c r="Q122" s="274" t="s">
        <v>2948</v>
      </c>
      <c r="R122" s="274">
        <v>-1</v>
      </c>
      <c r="S122" s="274">
        <v>-1</v>
      </c>
      <c r="T122" s="274">
        <v>-1</v>
      </c>
      <c r="U122" s="274">
        <v>-1</v>
      </c>
      <c r="V122" s="274">
        <v>-1</v>
      </c>
      <c r="W122" s="274">
        <v>-1</v>
      </c>
      <c r="X122" s="274">
        <v>-1</v>
      </c>
      <c r="Y122" s="274">
        <v>-1</v>
      </c>
      <c r="Z122" s="274">
        <v>-1</v>
      </c>
    </row>
    <row r="123" spans="1:26">
      <c r="A123" s="453">
        <v>120</v>
      </c>
      <c r="B123" s="453" t="s">
        <v>2934</v>
      </c>
      <c r="C123" s="453" t="s">
        <v>927</v>
      </c>
      <c r="D123" s="453">
        <v>5</v>
      </c>
      <c r="E123" s="453" t="s">
        <v>1436</v>
      </c>
      <c r="F123" s="274">
        <v>1</v>
      </c>
      <c r="G123" s="274">
        <v>10</v>
      </c>
      <c r="H123" s="274">
        <v>20</v>
      </c>
      <c r="I123" s="274">
        <v>30</v>
      </c>
      <c r="J123" s="274">
        <v>40</v>
      </c>
      <c r="K123" s="393">
        <v>50</v>
      </c>
      <c r="L123" s="274">
        <v>-1</v>
      </c>
      <c r="M123" s="274">
        <v>-1</v>
      </c>
      <c r="N123" s="274">
        <v>-1</v>
      </c>
      <c r="O123" s="274">
        <v>-1</v>
      </c>
      <c r="P123" s="274">
        <v>-1</v>
      </c>
      <c r="Q123" s="274" t="s">
        <v>2949</v>
      </c>
      <c r="R123" s="274" t="s">
        <v>2950</v>
      </c>
      <c r="S123" s="274" t="s">
        <v>2951</v>
      </c>
      <c r="T123" s="274" t="s">
        <v>2952</v>
      </c>
      <c r="U123" s="274" t="s">
        <v>2953</v>
      </c>
      <c r="V123" s="274">
        <v>-1</v>
      </c>
      <c r="W123" s="274">
        <v>-1</v>
      </c>
      <c r="X123" s="274">
        <v>-1</v>
      </c>
      <c r="Y123" s="274">
        <v>-1</v>
      </c>
      <c r="Z123" s="274">
        <v>-1</v>
      </c>
    </row>
    <row r="124" spans="1:26">
      <c r="A124" s="453">
        <v>121</v>
      </c>
      <c r="B124" s="453" t="s">
        <v>2934</v>
      </c>
      <c r="C124" s="453" t="s">
        <v>928</v>
      </c>
      <c r="D124" s="453">
        <v>5</v>
      </c>
      <c r="E124" s="453" t="s">
        <v>1437</v>
      </c>
      <c r="F124" s="274">
        <v>1</v>
      </c>
      <c r="G124" s="274">
        <v>40</v>
      </c>
      <c r="H124" s="274">
        <v>80</v>
      </c>
      <c r="I124" s="274">
        <v>120</v>
      </c>
      <c r="J124" s="274">
        <v>160</v>
      </c>
      <c r="K124" s="393">
        <v>200</v>
      </c>
      <c r="L124" s="274">
        <v>-1</v>
      </c>
      <c r="M124" s="274">
        <v>-1</v>
      </c>
      <c r="N124" s="274">
        <v>-1</v>
      </c>
      <c r="O124" s="274">
        <v>-1</v>
      </c>
      <c r="P124" s="274">
        <v>-1</v>
      </c>
      <c r="Q124" s="274" t="s">
        <v>2954</v>
      </c>
      <c r="R124" s="274" t="s">
        <v>2955</v>
      </c>
      <c r="S124" s="274" t="s">
        <v>2956</v>
      </c>
      <c r="T124" s="274" t="s">
        <v>2957</v>
      </c>
      <c r="U124" s="274" t="s">
        <v>2958</v>
      </c>
      <c r="V124" s="274">
        <v>-1</v>
      </c>
      <c r="W124" s="274">
        <v>-1</v>
      </c>
      <c r="X124" s="274">
        <v>-1</v>
      </c>
      <c r="Y124" s="274">
        <v>-1</v>
      </c>
      <c r="Z124" s="274">
        <v>-1</v>
      </c>
    </row>
    <row r="125" spans="1:26">
      <c r="A125" s="412">
        <v>122</v>
      </c>
      <c r="B125" s="412" t="s">
        <v>2934</v>
      </c>
      <c r="C125" s="412" t="s">
        <v>42</v>
      </c>
      <c r="D125" s="412">
        <v>1</v>
      </c>
      <c r="E125" s="412" t="s">
        <v>1358</v>
      </c>
      <c r="F125" s="274">
        <v>0</v>
      </c>
      <c r="G125" s="294">
        <v>380</v>
      </c>
      <c r="H125" s="274">
        <v>-1</v>
      </c>
      <c r="I125" s="274">
        <v>-1</v>
      </c>
      <c r="J125" s="274">
        <v>-1</v>
      </c>
      <c r="K125" s="274">
        <v>-1</v>
      </c>
      <c r="L125" s="274">
        <v>-1</v>
      </c>
      <c r="M125" s="274">
        <v>-1</v>
      </c>
      <c r="N125" s="274">
        <v>-1</v>
      </c>
      <c r="O125" s="274">
        <v>-1</v>
      </c>
      <c r="P125" s="274">
        <v>-1</v>
      </c>
      <c r="Q125" s="274" t="s">
        <v>2959</v>
      </c>
      <c r="R125" s="274">
        <v>-1</v>
      </c>
      <c r="S125" s="274">
        <v>-1</v>
      </c>
      <c r="T125" s="274">
        <v>-1</v>
      </c>
      <c r="U125" s="274">
        <v>-1</v>
      </c>
      <c r="V125" s="274">
        <v>-1</v>
      </c>
      <c r="W125" s="274">
        <v>-1</v>
      </c>
      <c r="X125" s="274">
        <v>-1</v>
      </c>
      <c r="Y125" s="274">
        <v>-1</v>
      </c>
      <c r="Z125" s="274">
        <v>-1</v>
      </c>
    </row>
    <row r="126" spans="1:26">
      <c r="A126" s="453">
        <v>123</v>
      </c>
      <c r="B126" s="453" t="s">
        <v>2934</v>
      </c>
      <c r="C126" s="453" t="s">
        <v>929</v>
      </c>
      <c r="D126" s="453">
        <v>10</v>
      </c>
      <c r="E126" s="453" t="s">
        <v>1431</v>
      </c>
      <c r="F126" s="274">
        <v>1</v>
      </c>
      <c r="G126" s="274">
        <v>20</v>
      </c>
      <c r="H126" s="274">
        <v>40</v>
      </c>
      <c r="I126" s="274">
        <v>60</v>
      </c>
      <c r="J126" s="274">
        <v>80</v>
      </c>
      <c r="K126" s="274">
        <v>100</v>
      </c>
      <c r="L126" s="274">
        <v>120</v>
      </c>
      <c r="M126" s="274">
        <v>140</v>
      </c>
      <c r="N126" s="274">
        <v>160</v>
      </c>
      <c r="O126" s="274">
        <v>180</v>
      </c>
      <c r="P126" s="393">
        <v>200</v>
      </c>
      <c r="Q126" s="274" t="s">
        <v>2960</v>
      </c>
      <c r="R126" s="274" t="s">
        <v>2961</v>
      </c>
      <c r="S126" s="274" t="s">
        <v>2962</v>
      </c>
      <c r="T126" s="274" t="s">
        <v>2963</v>
      </c>
      <c r="U126" s="274" t="s">
        <v>2964</v>
      </c>
      <c r="V126" s="274" t="s">
        <v>2965</v>
      </c>
      <c r="W126" s="274" t="s">
        <v>2966</v>
      </c>
      <c r="X126" s="274" t="s">
        <v>2967</v>
      </c>
      <c r="Y126" s="274" t="s">
        <v>2968</v>
      </c>
      <c r="Z126" s="274" t="s">
        <v>2946</v>
      </c>
    </row>
    <row r="127" spans="1:26">
      <c r="A127" s="453">
        <v>124</v>
      </c>
      <c r="B127" s="453" t="s">
        <v>2934</v>
      </c>
      <c r="C127" s="453" t="s">
        <v>930</v>
      </c>
      <c r="D127" s="453">
        <v>10</v>
      </c>
      <c r="E127" s="453" t="s">
        <v>1432</v>
      </c>
      <c r="F127" s="274">
        <v>1</v>
      </c>
      <c r="G127" s="274">
        <v>20</v>
      </c>
      <c r="H127" s="274">
        <v>40</v>
      </c>
      <c r="I127" s="274">
        <v>60</v>
      </c>
      <c r="J127" s="274">
        <v>80</v>
      </c>
      <c r="K127" s="274">
        <v>100</v>
      </c>
      <c r="L127" s="274">
        <v>120</v>
      </c>
      <c r="M127" s="274">
        <v>140</v>
      </c>
      <c r="N127" s="274">
        <v>160</v>
      </c>
      <c r="O127" s="274">
        <v>180</v>
      </c>
      <c r="P127" s="393">
        <v>200</v>
      </c>
      <c r="Q127" s="274" t="s">
        <v>2969</v>
      </c>
      <c r="R127" s="274" t="s">
        <v>2970</v>
      </c>
      <c r="S127" s="274" t="s">
        <v>2971</v>
      </c>
      <c r="T127" s="274" t="s">
        <v>2972</v>
      </c>
      <c r="U127" s="274" t="s">
        <v>2973</v>
      </c>
      <c r="V127" s="274" t="s">
        <v>2974</v>
      </c>
      <c r="W127" s="274" t="s">
        <v>2975</v>
      </c>
      <c r="X127" s="274" t="s">
        <v>2976</v>
      </c>
      <c r="Y127" s="274" t="s">
        <v>2977</v>
      </c>
      <c r="Z127" s="274" t="s">
        <v>2978</v>
      </c>
    </row>
    <row r="128" spans="1:26">
      <c r="A128" s="453">
        <v>125</v>
      </c>
      <c r="B128" s="453" t="s">
        <v>2934</v>
      </c>
      <c r="C128" s="453" t="s">
        <v>931</v>
      </c>
      <c r="D128" s="453">
        <v>10</v>
      </c>
      <c r="E128" s="453" t="s">
        <v>1433</v>
      </c>
      <c r="F128" s="274">
        <v>1</v>
      </c>
      <c r="G128" s="274">
        <v>20</v>
      </c>
      <c r="H128" s="274">
        <v>40</v>
      </c>
      <c r="I128" s="274">
        <v>60</v>
      </c>
      <c r="J128" s="274">
        <v>80</v>
      </c>
      <c r="K128" s="274">
        <v>100</v>
      </c>
      <c r="L128" s="274">
        <v>120</v>
      </c>
      <c r="M128" s="274">
        <v>140</v>
      </c>
      <c r="N128" s="274">
        <v>160</v>
      </c>
      <c r="O128" s="274">
        <v>180</v>
      </c>
      <c r="P128" s="393">
        <v>200</v>
      </c>
      <c r="Q128" s="274" t="s">
        <v>2979</v>
      </c>
      <c r="R128" s="274" t="s">
        <v>2980</v>
      </c>
      <c r="S128" s="274" t="s">
        <v>2981</v>
      </c>
      <c r="T128" s="274" t="s">
        <v>2982</v>
      </c>
      <c r="U128" s="274" t="s">
        <v>2983</v>
      </c>
      <c r="V128" s="274" t="s">
        <v>2984</v>
      </c>
      <c r="W128" s="274" t="s">
        <v>2985</v>
      </c>
      <c r="X128" s="274" t="s">
        <v>2986</v>
      </c>
      <c r="Y128" s="274" t="s">
        <v>2987</v>
      </c>
      <c r="Z128" s="274" t="s">
        <v>2988</v>
      </c>
    </row>
    <row r="129" spans="1:26">
      <c r="A129" s="453">
        <v>126</v>
      </c>
      <c r="B129" s="453" t="s">
        <v>2934</v>
      </c>
      <c r="C129" s="453" t="s">
        <v>932</v>
      </c>
      <c r="D129" s="453">
        <v>10</v>
      </c>
      <c r="E129" s="453" t="s">
        <v>1435</v>
      </c>
      <c r="F129" s="274">
        <v>1</v>
      </c>
      <c r="G129" s="274">
        <v>20</v>
      </c>
      <c r="H129" s="274">
        <v>40</v>
      </c>
      <c r="I129" s="274">
        <v>60</v>
      </c>
      <c r="J129" s="274">
        <v>80</v>
      </c>
      <c r="K129" s="274">
        <v>100</v>
      </c>
      <c r="L129" s="274">
        <v>120</v>
      </c>
      <c r="M129" s="274">
        <v>140</v>
      </c>
      <c r="N129" s="274">
        <v>160</v>
      </c>
      <c r="O129" s="274">
        <v>180</v>
      </c>
      <c r="P129" s="393">
        <v>200</v>
      </c>
      <c r="Q129" s="274" t="s">
        <v>2989</v>
      </c>
      <c r="R129" s="274" t="s">
        <v>2990</v>
      </c>
      <c r="S129" s="274" t="s">
        <v>2991</v>
      </c>
      <c r="T129" s="274" t="s">
        <v>2992</v>
      </c>
      <c r="U129" s="274" t="s">
        <v>2993</v>
      </c>
      <c r="V129" s="274" t="s">
        <v>2994</v>
      </c>
      <c r="W129" s="274" t="s">
        <v>2995</v>
      </c>
      <c r="X129" s="274" t="s">
        <v>2996</v>
      </c>
      <c r="Y129" s="274" t="s">
        <v>2997</v>
      </c>
      <c r="Z129" s="274" t="s">
        <v>2998</v>
      </c>
    </row>
    <row r="130" spans="1:26">
      <c r="A130" s="453">
        <v>127</v>
      </c>
      <c r="B130" s="453" t="s">
        <v>2934</v>
      </c>
      <c r="C130" s="453" t="s">
        <v>933</v>
      </c>
      <c r="D130" s="453">
        <v>10</v>
      </c>
      <c r="E130" s="453" t="s">
        <v>1434</v>
      </c>
      <c r="F130" s="274">
        <v>1</v>
      </c>
      <c r="G130" s="274">
        <v>20</v>
      </c>
      <c r="H130" s="274">
        <v>40</v>
      </c>
      <c r="I130" s="274">
        <v>60</v>
      </c>
      <c r="J130" s="274">
        <v>80</v>
      </c>
      <c r="K130" s="274">
        <v>100</v>
      </c>
      <c r="L130" s="274">
        <v>120</v>
      </c>
      <c r="M130" s="274">
        <v>140</v>
      </c>
      <c r="N130" s="274">
        <v>160</v>
      </c>
      <c r="O130" s="274">
        <v>180</v>
      </c>
      <c r="P130" s="393">
        <v>200</v>
      </c>
      <c r="Q130" s="274" t="s">
        <v>2999</v>
      </c>
      <c r="R130" s="274" t="s">
        <v>3000</v>
      </c>
      <c r="S130" s="274" t="s">
        <v>3001</v>
      </c>
      <c r="T130" s="274" t="s">
        <v>3002</v>
      </c>
      <c r="U130" s="274" t="s">
        <v>3003</v>
      </c>
      <c r="V130" s="274" t="s">
        <v>3004</v>
      </c>
      <c r="W130" s="274" t="s">
        <v>2984</v>
      </c>
      <c r="X130" s="274" t="s">
        <v>3005</v>
      </c>
      <c r="Y130" s="274" t="s">
        <v>3006</v>
      </c>
      <c r="Z130" s="274" t="s">
        <v>2968</v>
      </c>
    </row>
    <row r="131" spans="1:26">
      <c r="A131" s="412">
        <v>128</v>
      </c>
      <c r="B131" s="412" t="s">
        <v>2934</v>
      </c>
      <c r="C131" s="412" t="s">
        <v>934</v>
      </c>
      <c r="D131" s="412">
        <v>5</v>
      </c>
      <c r="E131" s="412" t="s">
        <v>1547</v>
      </c>
      <c r="F131" s="274">
        <v>0</v>
      </c>
      <c r="G131" s="274">
        <v>5</v>
      </c>
      <c r="H131" s="274">
        <v>15</v>
      </c>
      <c r="I131" s="274">
        <v>30</v>
      </c>
      <c r="J131" s="274">
        <v>50</v>
      </c>
      <c r="K131" s="505">
        <v>100</v>
      </c>
      <c r="L131" s="274">
        <v>-1</v>
      </c>
      <c r="M131" s="274">
        <v>-1</v>
      </c>
      <c r="N131" s="274">
        <v>-1</v>
      </c>
      <c r="O131" s="274">
        <v>-1</v>
      </c>
      <c r="P131" s="274">
        <v>-1</v>
      </c>
      <c r="Q131" s="274" t="s">
        <v>2949</v>
      </c>
      <c r="R131" s="274" t="s">
        <v>2950</v>
      </c>
      <c r="S131" s="274" t="s">
        <v>2951</v>
      </c>
      <c r="T131" s="274" t="s">
        <v>2952</v>
      </c>
      <c r="U131" s="274" t="s">
        <v>2953</v>
      </c>
      <c r="V131" s="274">
        <v>-1</v>
      </c>
      <c r="W131" s="274">
        <v>-1</v>
      </c>
      <c r="X131" s="274">
        <v>-1</v>
      </c>
      <c r="Y131" s="274">
        <v>-1</v>
      </c>
      <c r="Z131" s="274">
        <v>-1</v>
      </c>
    </row>
    <row r="132" spans="1:26">
      <c r="A132" s="412">
        <v>129</v>
      </c>
      <c r="B132" s="412" t="s">
        <v>2934</v>
      </c>
      <c r="C132" s="412" t="s">
        <v>935</v>
      </c>
      <c r="D132" s="412">
        <v>5</v>
      </c>
      <c r="E132" s="412" t="s">
        <v>2211</v>
      </c>
      <c r="F132" s="274">
        <v>1</v>
      </c>
      <c r="G132" s="274">
        <v>1</v>
      </c>
      <c r="H132" s="274">
        <v>2</v>
      </c>
      <c r="I132" s="274">
        <v>4</v>
      </c>
      <c r="J132" s="274">
        <v>6</v>
      </c>
      <c r="K132" s="412">
        <v>10</v>
      </c>
      <c r="L132" s="274">
        <v>-1</v>
      </c>
      <c r="M132" s="274">
        <v>-1</v>
      </c>
      <c r="N132" s="274">
        <v>-1</v>
      </c>
      <c r="O132" s="274">
        <v>-1</v>
      </c>
      <c r="P132" s="274">
        <v>-1</v>
      </c>
      <c r="Q132" s="274" t="s">
        <v>2949</v>
      </c>
      <c r="R132" s="274" t="s">
        <v>2950</v>
      </c>
      <c r="S132" s="274" t="s">
        <v>2951</v>
      </c>
      <c r="T132" s="274" t="s">
        <v>2952</v>
      </c>
      <c r="U132" s="274" t="s">
        <v>2953</v>
      </c>
      <c r="V132" s="274">
        <v>-1</v>
      </c>
      <c r="W132" s="274">
        <v>-1</v>
      </c>
      <c r="X132" s="274">
        <v>-1</v>
      </c>
      <c r="Y132" s="274">
        <v>-1</v>
      </c>
      <c r="Z132" s="274">
        <v>-1</v>
      </c>
    </row>
    <row r="133" spans="1:26">
      <c r="A133" s="412">
        <v>130</v>
      </c>
      <c r="B133" s="412" t="s">
        <v>2934</v>
      </c>
      <c r="C133" s="412" t="s">
        <v>43</v>
      </c>
      <c r="D133" s="412">
        <v>5</v>
      </c>
      <c r="E133" s="412" t="s">
        <v>2212</v>
      </c>
      <c r="F133" s="274">
        <v>1</v>
      </c>
      <c r="G133" s="274">
        <v>1</v>
      </c>
      <c r="H133" s="274">
        <v>2</v>
      </c>
      <c r="I133" s="274">
        <v>4</v>
      </c>
      <c r="J133" s="274">
        <v>6</v>
      </c>
      <c r="K133" s="393">
        <v>10</v>
      </c>
      <c r="L133" s="274">
        <v>-1</v>
      </c>
      <c r="M133" s="274">
        <v>-1</v>
      </c>
      <c r="N133" s="274">
        <v>-1</v>
      </c>
      <c r="O133" s="274">
        <v>-1</v>
      </c>
      <c r="P133" s="274">
        <v>-1</v>
      </c>
      <c r="Q133" s="274" t="s">
        <v>2949</v>
      </c>
      <c r="R133" s="274" t="s">
        <v>2950</v>
      </c>
      <c r="S133" s="274" t="s">
        <v>2951</v>
      </c>
      <c r="T133" s="274" t="s">
        <v>2952</v>
      </c>
      <c r="U133" s="274" t="s">
        <v>2953</v>
      </c>
      <c r="V133" s="274">
        <v>-1</v>
      </c>
      <c r="W133" s="274">
        <v>-1</v>
      </c>
      <c r="X133" s="274">
        <v>-1</v>
      </c>
      <c r="Y133" s="274">
        <v>-1</v>
      </c>
      <c r="Z133" s="274">
        <v>-1</v>
      </c>
    </row>
    <row r="134" spans="1:26">
      <c r="A134" s="453">
        <v>131</v>
      </c>
      <c r="B134" s="453" t="s">
        <v>2934</v>
      </c>
      <c r="C134" s="453" t="s">
        <v>936</v>
      </c>
      <c r="D134" s="453">
        <v>3</v>
      </c>
      <c r="E134" s="453" t="s">
        <v>1345</v>
      </c>
      <c r="F134" s="274">
        <v>0</v>
      </c>
      <c r="G134" s="274">
        <v>30</v>
      </c>
      <c r="H134" s="274">
        <v>60</v>
      </c>
      <c r="I134" s="506">
        <v>100</v>
      </c>
      <c r="J134" s="274">
        <v>-1</v>
      </c>
      <c r="K134" s="274">
        <v>-1</v>
      </c>
      <c r="L134" s="274">
        <v>-1</v>
      </c>
      <c r="M134" s="274">
        <v>-1</v>
      </c>
      <c r="N134" s="274">
        <v>-1</v>
      </c>
      <c r="O134" s="274">
        <v>-1</v>
      </c>
      <c r="P134" s="274">
        <v>-1</v>
      </c>
      <c r="Q134" s="274" t="s">
        <v>3007</v>
      </c>
      <c r="R134" s="274" t="s">
        <v>3008</v>
      </c>
      <c r="S134" s="274" t="s">
        <v>2892</v>
      </c>
      <c r="T134" s="274">
        <v>-1</v>
      </c>
      <c r="U134" s="274">
        <v>-1</v>
      </c>
      <c r="V134" s="274">
        <v>-1</v>
      </c>
      <c r="W134" s="274">
        <v>-1</v>
      </c>
      <c r="X134" s="274">
        <v>-1</v>
      </c>
      <c r="Y134" s="274">
        <v>-1</v>
      </c>
      <c r="Z134" s="274">
        <v>-1</v>
      </c>
    </row>
    <row r="135" spans="1:26">
      <c r="A135" s="412">
        <v>132</v>
      </c>
      <c r="B135" s="412" t="s">
        <v>2934</v>
      </c>
      <c r="C135" s="412" t="s">
        <v>937</v>
      </c>
      <c r="D135" s="412">
        <v>10</v>
      </c>
      <c r="E135" s="412" t="s">
        <v>1330</v>
      </c>
      <c r="F135" s="274">
        <v>0</v>
      </c>
      <c r="G135" s="274">
        <v>1</v>
      </c>
      <c r="H135" s="274">
        <v>2</v>
      </c>
      <c r="I135" s="274">
        <v>3</v>
      </c>
      <c r="J135" s="274">
        <v>4</v>
      </c>
      <c r="K135" s="274">
        <v>5</v>
      </c>
      <c r="L135" s="274">
        <v>7</v>
      </c>
      <c r="M135" s="274">
        <v>9</v>
      </c>
      <c r="N135" s="274">
        <v>12</v>
      </c>
      <c r="O135" s="274">
        <v>15</v>
      </c>
      <c r="P135" s="471">
        <v>20</v>
      </c>
      <c r="Q135" s="274" t="s">
        <v>2939</v>
      </c>
      <c r="R135" s="274" t="s">
        <v>3009</v>
      </c>
      <c r="S135" s="274" t="s">
        <v>3010</v>
      </c>
      <c r="T135" s="274" t="s">
        <v>3011</v>
      </c>
      <c r="U135" s="274" t="s">
        <v>3012</v>
      </c>
      <c r="V135" s="274" t="s">
        <v>3013</v>
      </c>
      <c r="W135" s="274" t="s">
        <v>3014</v>
      </c>
      <c r="X135" s="274" t="s">
        <v>3015</v>
      </c>
      <c r="Y135" s="274" t="s">
        <v>3016</v>
      </c>
      <c r="Z135" s="274" t="s">
        <v>3017</v>
      </c>
    </row>
    <row r="136" spans="1:26">
      <c r="A136" s="412">
        <v>133</v>
      </c>
      <c r="B136" s="412" t="s">
        <v>2934</v>
      </c>
      <c r="C136" s="412" t="s">
        <v>938</v>
      </c>
      <c r="D136" s="412">
        <v>10</v>
      </c>
      <c r="E136" s="412" t="s">
        <v>2213</v>
      </c>
      <c r="F136" s="274">
        <v>1</v>
      </c>
      <c r="G136" s="274">
        <v>1</v>
      </c>
      <c r="H136" s="274">
        <v>2</v>
      </c>
      <c r="I136" s="274">
        <v>3</v>
      </c>
      <c r="J136" s="274">
        <v>4</v>
      </c>
      <c r="K136" s="274">
        <v>5</v>
      </c>
      <c r="L136" s="274">
        <v>6</v>
      </c>
      <c r="M136" s="274">
        <v>7</v>
      </c>
      <c r="N136" s="274">
        <v>8</v>
      </c>
      <c r="O136" s="274">
        <v>9</v>
      </c>
      <c r="P136" s="507">
        <v>10</v>
      </c>
      <c r="Q136" s="274" t="s">
        <v>2939</v>
      </c>
      <c r="R136" s="274" t="s">
        <v>3009</v>
      </c>
      <c r="S136" s="274" t="s">
        <v>3010</v>
      </c>
      <c r="T136" s="274" t="s">
        <v>3011</v>
      </c>
      <c r="U136" s="274" t="s">
        <v>3012</v>
      </c>
      <c r="V136" s="274" t="s">
        <v>3013</v>
      </c>
      <c r="W136" s="274" t="s">
        <v>3014</v>
      </c>
      <c r="X136" s="274" t="s">
        <v>3015</v>
      </c>
      <c r="Y136" s="274" t="s">
        <v>3016</v>
      </c>
      <c r="Z136" s="274" t="s">
        <v>3017</v>
      </c>
    </row>
    <row r="137" spans="1:26">
      <c r="A137" s="412">
        <v>134</v>
      </c>
      <c r="B137" s="412" t="s">
        <v>2934</v>
      </c>
      <c r="C137" s="412" t="s">
        <v>939</v>
      </c>
      <c r="D137" s="412">
        <v>10</v>
      </c>
      <c r="E137" s="412" t="s">
        <v>2214</v>
      </c>
      <c r="F137" s="274">
        <v>1</v>
      </c>
      <c r="G137" s="274">
        <v>1</v>
      </c>
      <c r="H137" s="274">
        <v>2</v>
      </c>
      <c r="I137" s="274">
        <v>3</v>
      </c>
      <c r="J137" s="274">
        <v>4</v>
      </c>
      <c r="K137" s="274">
        <v>5</v>
      </c>
      <c r="L137" s="274">
        <v>6</v>
      </c>
      <c r="M137" s="274">
        <v>7</v>
      </c>
      <c r="N137" s="274">
        <v>8</v>
      </c>
      <c r="O137" s="274">
        <v>9</v>
      </c>
      <c r="P137" s="424">
        <v>10</v>
      </c>
      <c r="Q137" s="274" t="s">
        <v>2939</v>
      </c>
      <c r="R137" s="274" t="s">
        <v>3009</v>
      </c>
      <c r="S137" s="274" t="s">
        <v>3010</v>
      </c>
      <c r="T137" s="274" t="s">
        <v>3011</v>
      </c>
      <c r="U137" s="274" t="s">
        <v>3012</v>
      </c>
      <c r="V137" s="274" t="s">
        <v>3013</v>
      </c>
      <c r="W137" s="274" t="s">
        <v>3014</v>
      </c>
      <c r="X137" s="274" t="s">
        <v>3015</v>
      </c>
      <c r="Y137" s="274" t="s">
        <v>3016</v>
      </c>
      <c r="Z137" s="274" t="s">
        <v>3017</v>
      </c>
    </row>
    <row r="138" spans="1:26">
      <c r="A138" s="471">
        <v>135</v>
      </c>
      <c r="B138" s="471" t="s">
        <v>2934</v>
      </c>
      <c r="C138" s="471" t="s">
        <v>44</v>
      </c>
      <c r="D138" s="471">
        <v>3</v>
      </c>
      <c r="E138" s="471" t="s">
        <v>1547</v>
      </c>
      <c r="F138" s="274">
        <v>0</v>
      </c>
      <c r="G138" s="274">
        <v>40</v>
      </c>
      <c r="H138" s="274">
        <v>70</v>
      </c>
      <c r="I138" s="505">
        <v>100</v>
      </c>
      <c r="J138" s="274">
        <v>-1</v>
      </c>
      <c r="K138" s="274">
        <v>-1</v>
      </c>
      <c r="L138" s="274">
        <v>-1</v>
      </c>
      <c r="M138" s="274">
        <v>-1</v>
      </c>
      <c r="N138" s="274">
        <v>-1</v>
      </c>
      <c r="O138" s="274">
        <v>-1</v>
      </c>
      <c r="P138" s="274">
        <v>-1</v>
      </c>
      <c r="Q138" s="274" t="s">
        <v>3018</v>
      </c>
      <c r="R138" s="274" t="s">
        <v>3019</v>
      </c>
      <c r="S138" s="274" t="s">
        <v>3020</v>
      </c>
      <c r="T138" s="274">
        <v>-1</v>
      </c>
      <c r="U138" s="274">
        <v>-1</v>
      </c>
      <c r="V138" s="274">
        <v>-1</v>
      </c>
      <c r="W138" s="274">
        <v>-1</v>
      </c>
      <c r="X138" s="274">
        <v>-1</v>
      </c>
      <c r="Y138" s="274">
        <v>-1</v>
      </c>
      <c r="Z138" s="274">
        <v>-1</v>
      </c>
    </row>
    <row r="139" spans="1:26">
      <c r="A139" s="475">
        <v>136</v>
      </c>
      <c r="B139" s="475" t="s">
        <v>2934</v>
      </c>
      <c r="C139" s="475" t="s">
        <v>940</v>
      </c>
      <c r="D139" s="475">
        <v>7</v>
      </c>
      <c r="E139" s="475" t="s">
        <v>1330</v>
      </c>
      <c r="F139" s="274">
        <v>0</v>
      </c>
      <c r="G139" s="274">
        <v>1</v>
      </c>
      <c r="H139" s="274">
        <v>2</v>
      </c>
      <c r="I139" s="274">
        <v>4</v>
      </c>
      <c r="J139" s="274">
        <v>7</v>
      </c>
      <c r="K139" s="274">
        <v>11</v>
      </c>
      <c r="L139" s="274">
        <v>15</v>
      </c>
      <c r="M139" s="471">
        <v>20</v>
      </c>
      <c r="N139" s="274">
        <v>-1</v>
      </c>
      <c r="O139" s="274">
        <v>-1</v>
      </c>
      <c r="P139" s="274">
        <v>-1</v>
      </c>
      <c r="Q139" s="274" t="s">
        <v>3021</v>
      </c>
      <c r="R139" s="274" t="s">
        <v>3022</v>
      </c>
      <c r="S139" s="274" t="s">
        <v>3023</v>
      </c>
      <c r="T139" s="274" t="s">
        <v>3024</v>
      </c>
      <c r="U139" s="274" t="s">
        <v>3025</v>
      </c>
      <c r="V139" s="274" t="s">
        <v>3026</v>
      </c>
      <c r="W139" s="274" t="s">
        <v>3027</v>
      </c>
      <c r="X139" s="274">
        <v>-1</v>
      </c>
      <c r="Y139" s="274">
        <v>-1</v>
      </c>
      <c r="Z139" s="274">
        <v>-1</v>
      </c>
    </row>
    <row r="140" spans="1:26">
      <c r="A140" s="475">
        <v>137</v>
      </c>
      <c r="B140" s="475" t="s">
        <v>2934</v>
      </c>
      <c r="C140" s="475" t="s">
        <v>941</v>
      </c>
      <c r="D140" s="475">
        <v>7</v>
      </c>
      <c r="E140" s="475" t="s">
        <v>1329</v>
      </c>
      <c r="F140" s="274">
        <v>1</v>
      </c>
      <c r="G140" s="274">
        <v>20</v>
      </c>
      <c r="H140" s="274">
        <v>40</v>
      </c>
      <c r="I140" s="274">
        <v>60</v>
      </c>
      <c r="J140" s="274">
        <v>90</v>
      </c>
      <c r="K140" s="274">
        <v>120</v>
      </c>
      <c r="L140" s="274">
        <v>150</v>
      </c>
      <c r="M140" s="505">
        <v>200</v>
      </c>
      <c r="N140" s="274">
        <v>-1</v>
      </c>
      <c r="O140" s="274">
        <v>-1</v>
      </c>
      <c r="P140" s="274">
        <v>-1</v>
      </c>
      <c r="Q140" s="274" t="s">
        <v>3021</v>
      </c>
      <c r="R140" s="274" t="s">
        <v>3022</v>
      </c>
      <c r="S140" s="274" t="s">
        <v>3023</v>
      </c>
      <c r="T140" s="274" t="s">
        <v>3024</v>
      </c>
      <c r="U140" s="274" t="s">
        <v>3025</v>
      </c>
      <c r="V140" s="274" t="s">
        <v>3026</v>
      </c>
      <c r="W140" s="274" t="s">
        <v>3027</v>
      </c>
      <c r="X140" s="274">
        <v>-1</v>
      </c>
      <c r="Y140" s="274">
        <v>-1</v>
      </c>
      <c r="Z140" s="274">
        <v>-1</v>
      </c>
    </row>
    <row r="141" spans="1:26">
      <c r="A141" s="471">
        <v>138</v>
      </c>
      <c r="B141" s="471" t="s">
        <v>2934</v>
      </c>
      <c r="C141" s="471" t="s">
        <v>942</v>
      </c>
      <c r="D141" s="471">
        <v>1</v>
      </c>
      <c r="E141" s="471" t="s">
        <v>1354</v>
      </c>
      <c r="F141" s="274">
        <v>0</v>
      </c>
      <c r="G141" s="424">
        <v>200</v>
      </c>
      <c r="H141" s="274">
        <v>-1</v>
      </c>
      <c r="I141" s="274">
        <v>-1</v>
      </c>
      <c r="J141" s="274">
        <v>-1</v>
      </c>
      <c r="K141" s="274">
        <v>-1</v>
      </c>
      <c r="L141" s="274">
        <v>-1</v>
      </c>
      <c r="M141" s="274">
        <v>-1</v>
      </c>
      <c r="N141" s="274">
        <v>-1</v>
      </c>
      <c r="O141" s="274">
        <v>-1</v>
      </c>
      <c r="P141" s="274">
        <v>-1</v>
      </c>
      <c r="Q141" s="274" t="s">
        <v>3028</v>
      </c>
      <c r="R141" s="274">
        <v>-1</v>
      </c>
      <c r="S141" s="274">
        <v>-1</v>
      </c>
      <c r="T141" s="274">
        <v>-1</v>
      </c>
      <c r="U141" s="274">
        <v>-1</v>
      </c>
      <c r="V141" s="274">
        <v>-1</v>
      </c>
      <c r="W141" s="274">
        <v>-1</v>
      </c>
      <c r="X141" s="274">
        <v>-1</v>
      </c>
      <c r="Y141" s="274">
        <v>-1</v>
      </c>
      <c r="Z141" s="274">
        <v>-1</v>
      </c>
    </row>
    <row r="142" spans="1:26">
      <c r="A142" s="475">
        <v>139</v>
      </c>
      <c r="B142" s="475" t="s">
        <v>2934</v>
      </c>
      <c r="C142" s="475" t="s">
        <v>943</v>
      </c>
      <c r="D142" s="475">
        <v>10</v>
      </c>
      <c r="E142" s="475" t="s">
        <v>1346</v>
      </c>
      <c r="F142" s="274">
        <v>0</v>
      </c>
      <c r="G142" s="274">
        <v>10</v>
      </c>
      <c r="H142" s="274">
        <v>20</v>
      </c>
      <c r="I142" s="274">
        <v>30</v>
      </c>
      <c r="J142" s="274">
        <v>40</v>
      </c>
      <c r="K142" s="274">
        <v>55</v>
      </c>
      <c r="L142" s="274">
        <v>70</v>
      </c>
      <c r="M142" s="274">
        <v>85</v>
      </c>
      <c r="N142" s="274">
        <v>100</v>
      </c>
      <c r="O142" s="274">
        <v>115</v>
      </c>
      <c r="P142" s="412">
        <v>130</v>
      </c>
      <c r="Q142" s="274" t="s">
        <v>2940</v>
      </c>
      <c r="R142" s="274" t="s">
        <v>3010</v>
      </c>
      <c r="S142" s="274" t="s">
        <v>2966</v>
      </c>
      <c r="T142" s="274" t="s">
        <v>3029</v>
      </c>
      <c r="U142" s="274" t="s">
        <v>2967</v>
      </c>
      <c r="V142" s="274" t="s">
        <v>2968</v>
      </c>
      <c r="W142" s="274" t="s">
        <v>2988</v>
      </c>
      <c r="X142" s="274" t="s">
        <v>3030</v>
      </c>
      <c r="Y142" s="274" t="s">
        <v>3031</v>
      </c>
      <c r="Z142" s="274" t="s">
        <v>3032</v>
      </c>
    </row>
    <row r="143" spans="1:26">
      <c r="A143" s="475">
        <v>140</v>
      </c>
      <c r="B143" s="475" t="s">
        <v>2934</v>
      </c>
      <c r="C143" s="475" t="s">
        <v>944</v>
      </c>
      <c r="D143" s="475">
        <v>10</v>
      </c>
      <c r="E143" s="475" t="s">
        <v>1347</v>
      </c>
      <c r="F143" s="274">
        <v>0</v>
      </c>
      <c r="G143" s="274">
        <v>10</v>
      </c>
      <c r="H143" s="274">
        <v>20</v>
      </c>
      <c r="I143" s="274">
        <v>40</v>
      </c>
      <c r="J143" s="274">
        <v>60</v>
      </c>
      <c r="K143" s="274">
        <v>80</v>
      </c>
      <c r="L143" s="274">
        <v>110</v>
      </c>
      <c r="M143" s="274">
        <v>140</v>
      </c>
      <c r="N143" s="274">
        <v>180</v>
      </c>
      <c r="O143" s="274">
        <v>220</v>
      </c>
      <c r="P143" s="475">
        <v>275</v>
      </c>
      <c r="Q143" s="274" t="s">
        <v>2940</v>
      </c>
      <c r="R143" s="274" t="s">
        <v>3010</v>
      </c>
      <c r="S143" s="274" t="s">
        <v>2966</v>
      </c>
      <c r="T143" s="274" t="s">
        <v>3029</v>
      </c>
      <c r="U143" s="274" t="s">
        <v>2967</v>
      </c>
      <c r="V143" s="274" t="s">
        <v>2968</v>
      </c>
      <c r="W143" s="274" t="s">
        <v>2988</v>
      </c>
      <c r="X143" s="274" t="s">
        <v>3030</v>
      </c>
      <c r="Y143" s="274" t="s">
        <v>3031</v>
      </c>
      <c r="Z143" s="274" t="s">
        <v>3032</v>
      </c>
    </row>
    <row r="144" spans="1:26">
      <c r="A144" s="475">
        <v>141</v>
      </c>
      <c r="B144" s="475" t="s">
        <v>2934</v>
      </c>
      <c r="C144" s="475" t="s">
        <v>945</v>
      </c>
      <c r="D144" s="475">
        <v>10</v>
      </c>
      <c r="E144" s="475" t="s">
        <v>1348</v>
      </c>
      <c r="F144" s="274">
        <v>0</v>
      </c>
      <c r="G144" s="274">
        <v>10</v>
      </c>
      <c r="H144" s="274">
        <v>20</v>
      </c>
      <c r="I144" s="274">
        <v>40</v>
      </c>
      <c r="J144" s="274">
        <v>60</v>
      </c>
      <c r="K144" s="274">
        <v>80</v>
      </c>
      <c r="L144" s="274">
        <v>110</v>
      </c>
      <c r="M144" s="274">
        <v>140</v>
      </c>
      <c r="N144" s="274">
        <v>180</v>
      </c>
      <c r="O144" s="274">
        <v>220</v>
      </c>
      <c r="P144" s="393">
        <v>275</v>
      </c>
      <c r="Q144" s="274" t="s">
        <v>2940</v>
      </c>
      <c r="R144" s="274" t="s">
        <v>3010</v>
      </c>
      <c r="S144" s="274" t="s">
        <v>2966</v>
      </c>
      <c r="T144" s="274" t="s">
        <v>3029</v>
      </c>
      <c r="U144" s="274" t="s">
        <v>2967</v>
      </c>
      <c r="V144" s="274" t="s">
        <v>2968</v>
      </c>
      <c r="W144" s="274" t="s">
        <v>2988</v>
      </c>
      <c r="X144" s="274" t="s">
        <v>3030</v>
      </c>
      <c r="Y144" s="274" t="s">
        <v>3031</v>
      </c>
      <c r="Z144" s="274" t="s">
        <v>3032</v>
      </c>
    </row>
    <row r="145" spans="1:26">
      <c r="A145" s="475">
        <v>142</v>
      </c>
      <c r="B145" s="475" t="s">
        <v>2934</v>
      </c>
      <c r="C145" s="475" t="s">
        <v>946</v>
      </c>
      <c r="D145" s="475">
        <v>10</v>
      </c>
      <c r="E145" s="475" t="s">
        <v>1349</v>
      </c>
      <c r="F145" s="274">
        <v>0</v>
      </c>
      <c r="G145" s="274">
        <v>10</v>
      </c>
      <c r="H145" s="274">
        <v>20</v>
      </c>
      <c r="I145" s="274">
        <v>40</v>
      </c>
      <c r="J145" s="274">
        <v>60</v>
      </c>
      <c r="K145" s="274">
        <v>80</v>
      </c>
      <c r="L145" s="274">
        <v>110</v>
      </c>
      <c r="M145" s="274">
        <v>140</v>
      </c>
      <c r="N145" s="274">
        <v>180</v>
      </c>
      <c r="O145" s="274">
        <v>220</v>
      </c>
      <c r="P145" s="393">
        <v>275</v>
      </c>
      <c r="Q145" s="274" t="s">
        <v>2940</v>
      </c>
      <c r="R145" s="274" t="s">
        <v>3010</v>
      </c>
      <c r="S145" s="274" t="s">
        <v>2966</v>
      </c>
      <c r="T145" s="274" t="s">
        <v>3029</v>
      </c>
      <c r="U145" s="274" t="s">
        <v>2967</v>
      </c>
      <c r="V145" s="274" t="s">
        <v>2968</v>
      </c>
      <c r="W145" s="274" t="s">
        <v>2988</v>
      </c>
      <c r="X145" s="274" t="s">
        <v>3030</v>
      </c>
      <c r="Y145" s="274" t="s">
        <v>3031</v>
      </c>
      <c r="Z145" s="274" t="s">
        <v>3032</v>
      </c>
    </row>
    <row r="146" spans="1:26">
      <c r="A146" s="471">
        <v>143</v>
      </c>
      <c r="B146" s="471" t="s">
        <v>2934</v>
      </c>
      <c r="C146" s="471" t="s">
        <v>47</v>
      </c>
      <c r="D146" s="471">
        <v>3</v>
      </c>
      <c r="E146" s="471" t="s">
        <v>1356</v>
      </c>
      <c r="F146" s="274">
        <v>0</v>
      </c>
      <c r="G146" s="274">
        <v>50</v>
      </c>
      <c r="H146" s="274">
        <v>100</v>
      </c>
      <c r="I146" s="393">
        <v>200</v>
      </c>
      <c r="J146" s="274">
        <v>-1</v>
      </c>
      <c r="K146" s="274">
        <v>-1</v>
      </c>
      <c r="L146" s="274">
        <v>-1</v>
      </c>
      <c r="M146" s="274">
        <v>-1</v>
      </c>
      <c r="N146" s="274">
        <v>-1</v>
      </c>
      <c r="O146" s="274">
        <v>-1</v>
      </c>
      <c r="P146" s="274">
        <v>-1</v>
      </c>
      <c r="Q146" s="274" t="s">
        <v>3033</v>
      </c>
      <c r="R146" s="274" t="s">
        <v>3034</v>
      </c>
      <c r="S146" s="274" t="s">
        <v>3035</v>
      </c>
      <c r="T146" s="274">
        <v>-1</v>
      </c>
      <c r="U146" s="274">
        <v>-1</v>
      </c>
      <c r="V146" s="274">
        <v>-1</v>
      </c>
      <c r="W146" s="274">
        <v>-1</v>
      </c>
      <c r="X146" s="274">
        <v>-1</v>
      </c>
      <c r="Y146" s="274">
        <v>-1</v>
      </c>
      <c r="Z146" s="274">
        <v>-1</v>
      </c>
    </row>
    <row r="147" spans="1:26">
      <c r="A147" s="475">
        <v>144</v>
      </c>
      <c r="B147" s="475" t="s">
        <v>2934</v>
      </c>
      <c r="C147" s="475" t="s">
        <v>947</v>
      </c>
      <c r="D147" s="475">
        <v>10</v>
      </c>
      <c r="E147" s="475" t="s">
        <v>1345</v>
      </c>
      <c r="F147" s="274">
        <v>0</v>
      </c>
      <c r="G147" s="274">
        <v>20</v>
      </c>
      <c r="H147" s="274">
        <v>30</v>
      </c>
      <c r="I147" s="274">
        <v>40</v>
      </c>
      <c r="J147" s="274">
        <v>50</v>
      </c>
      <c r="K147" s="274">
        <v>60</v>
      </c>
      <c r="L147" s="274">
        <v>70</v>
      </c>
      <c r="M147" s="274">
        <v>80</v>
      </c>
      <c r="N147" s="274">
        <v>90</v>
      </c>
      <c r="O147" s="274">
        <v>100</v>
      </c>
      <c r="P147" s="506">
        <v>110</v>
      </c>
      <c r="Q147" s="274" t="s">
        <v>2942</v>
      </c>
      <c r="R147" s="274" t="s">
        <v>3012</v>
      </c>
      <c r="S147" s="274" t="s">
        <v>2967</v>
      </c>
      <c r="T147" s="274" t="s">
        <v>3036</v>
      </c>
      <c r="U147" s="274" t="s">
        <v>3037</v>
      </c>
      <c r="V147" s="274" t="s">
        <v>3038</v>
      </c>
      <c r="W147" s="274" t="s">
        <v>3030</v>
      </c>
      <c r="X147" s="274" t="s">
        <v>3039</v>
      </c>
      <c r="Y147" s="274" t="s">
        <v>3040</v>
      </c>
      <c r="Z147" s="274" t="s">
        <v>3041</v>
      </c>
    </row>
    <row r="148" spans="1:26">
      <c r="A148" s="475">
        <v>145</v>
      </c>
      <c r="B148" s="475" t="s">
        <v>2934</v>
      </c>
      <c r="C148" s="475" t="s">
        <v>48</v>
      </c>
      <c r="D148" s="475">
        <v>10</v>
      </c>
      <c r="E148" s="475" t="s">
        <v>1330</v>
      </c>
      <c r="F148" s="274">
        <v>0</v>
      </c>
      <c r="G148" s="274">
        <v>1</v>
      </c>
      <c r="H148" s="274">
        <v>2</v>
      </c>
      <c r="I148" s="274">
        <v>3</v>
      </c>
      <c r="J148" s="274">
        <v>4</v>
      </c>
      <c r="K148" s="274">
        <v>5</v>
      </c>
      <c r="L148" s="274">
        <v>7</v>
      </c>
      <c r="M148" s="274">
        <v>9</v>
      </c>
      <c r="N148" s="274">
        <v>12</v>
      </c>
      <c r="O148" s="274">
        <v>15</v>
      </c>
      <c r="P148" s="471">
        <v>20</v>
      </c>
      <c r="Q148" s="274" t="s">
        <v>2942</v>
      </c>
      <c r="R148" s="274" t="s">
        <v>3012</v>
      </c>
      <c r="S148" s="274" t="s">
        <v>2967</v>
      </c>
      <c r="T148" s="274" t="s">
        <v>3036</v>
      </c>
      <c r="U148" s="274" t="s">
        <v>3037</v>
      </c>
      <c r="V148" s="274" t="s">
        <v>3038</v>
      </c>
      <c r="W148" s="274" t="s">
        <v>3030</v>
      </c>
      <c r="X148" s="274" t="s">
        <v>3039</v>
      </c>
      <c r="Y148" s="274" t="s">
        <v>3040</v>
      </c>
      <c r="Z148" s="274" t="s">
        <v>3041</v>
      </c>
    </row>
    <row r="149" spans="1:26">
      <c r="A149" s="475">
        <v>146</v>
      </c>
      <c r="B149" s="475" t="s">
        <v>2934</v>
      </c>
      <c r="C149" s="475" t="s">
        <v>948</v>
      </c>
      <c r="D149" s="475">
        <v>10</v>
      </c>
      <c r="E149" s="475" t="s">
        <v>1329</v>
      </c>
      <c r="F149" s="274">
        <v>1</v>
      </c>
      <c r="G149" s="274">
        <v>30</v>
      </c>
      <c r="H149" s="274">
        <v>60</v>
      </c>
      <c r="I149" s="274">
        <v>90</v>
      </c>
      <c r="J149" s="274">
        <v>120</v>
      </c>
      <c r="K149" s="274">
        <v>150</v>
      </c>
      <c r="L149" s="274">
        <v>180</v>
      </c>
      <c r="M149" s="274">
        <v>210</v>
      </c>
      <c r="N149" s="274">
        <v>240</v>
      </c>
      <c r="O149" s="274">
        <v>270</v>
      </c>
      <c r="P149" s="505">
        <v>300</v>
      </c>
      <c r="Q149" s="274" t="s">
        <v>2942</v>
      </c>
      <c r="R149" s="274" t="s">
        <v>3012</v>
      </c>
      <c r="S149" s="274" t="s">
        <v>2967</v>
      </c>
      <c r="T149" s="274" t="s">
        <v>3036</v>
      </c>
      <c r="U149" s="274" t="s">
        <v>3037</v>
      </c>
      <c r="V149" s="274" t="s">
        <v>3038</v>
      </c>
      <c r="W149" s="274" t="s">
        <v>3030</v>
      </c>
      <c r="X149" s="274" t="s">
        <v>3039</v>
      </c>
      <c r="Y149" s="274" t="s">
        <v>3040</v>
      </c>
      <c r="Z149" s="274" t="s">
        <v>3041</v>
      </c>
    </row>
    <row r="150" spans="1:26">
      <c r="A150" s="471">
        <v>147</v>
      </c>
      <c r="B150" s="471" t="s">
        <v>2934</v>
      </c>
      <c r="C150" s="471" t="s">
        <v>949</v>
      </c>
      <c r="D150" s="471">
        <v>7</v>
      </c>
      <c r="E150" s="471" t="s">
        <v>1522</v>
      </c>
      <c r="F150" s="274">
        <v>0</v>
      </c>
      <c r="G150" s="274">
        <v>1</v>
      </c>
      <c r="H150" s="274">
        <v>2</v>
      </c>
      <c r="I150" s="274">
        <v>4</v>
      </c>
      <c r="J150" s="274">
        <v>6</v>
      </c>
      <c r="K150" s="274">
        <v>9</v>
      </c>
      <c r="L150" s="274">
        <v>13</v>
      </c>
      <c r="M150" s="335">
        <v>20</v>
      </c>
      <c r="N150" s="274">
        <v>-1</v>
      </c>
      <c r="O150" s="274">
        <v>-1</v>
      </c>
      <c r="P150" s="274">
        <v>-1</v>
      </c>
      <c r="Q150" s="274" t="s">
        <v>3042</v>
      </c>
      <c r="R150" s="274" t="s">
        <v>3043</v>
      </c>
      <c r="S150" s="274" t="s">
        <v>3044</v>
      </c>
      <c r="T150" s="274" t="s">
        <v>3045</v>
      </c>
      <c r="U150" s="274" t="s">
        <v>3046</v>
      </c>
      <c r="V150" s="274" t="s">
        <v>3047</v>
      </c>
      <c r="W150" s="274" t="s">
        <v>3048</v>
      </c>
      <c r="X150" s="274">
        <v>-1</v>
      </c>
      <c r="Y150" s="274">
        <v>-1</v>
      </c>
      <c r="Z150" s="274">
        <v>-1</v>
      </c>
    </row>
    <row r="151" spans="1:26">
      <c r="A151" s="471">
        <v>148</v>
      </c>
      <c r="B151" s="471" t="s">
        <v>2934</v>
      </c>
      <c r="C151" s="471" t="s">
        <v>950</v>
      </c>
      <c r="D151" s="471">
        <v>7</v>
      </c>
      <c r="E151" s="471" t="s">
        <v>1523</v>
      </c>
      <c r="F151" s="274">
        <v>0</v>
      </c>
      <c r="G151" s="274">
        <v>1</v>
      </c>
      <c r="H151" s="274">
        <v>2</v>
      </c>
      <c r="I151" s="274">
        <v>4</v>
      </c>
      <c r="J151" s="274">
        <v>6</v>
      </c>
      <c r="K151" s="274">
        <v>9</v>
      </c>
      <c r="L151" s="274">
        <v>13</v>
      </c>
      <c r="M151" s="393">
        <v>20</v>
      </c>
      <c r="N151" s="274">
        <v>-1</v>
      </c>
      <c r="O151" s="274">
        <v>-1</v>
      </c>
      <c r="P151" s="274">
        <v>-1</v>
      </c>
      <c r="Q151" s="274" t="s">
        <v>3042</v>
      </c>
      <c r="R151" s="274" t="s">
        <v>3043</v>
      </c>
      <c r="S151" s="274" t="s">
        <v>3044</v>
      </c>
      <c r="T151" s="274" t="s">
        <v>3045</v>
      </c>
      <c r="U151" s="274" t="s">
        <v>3046</v>
      </c>
      <c r="V151" s="274" t="s">
        <v>3047</v>
      </c>
      <c r="W151" s="274" t="s">
        <v>3048</v>
      </c>
      <c r="X151" s="274">
        <v>-1</v>
      </c>
      <c r="Y151" s="274">
        <v>-1</v>
      </c>
      <c r="Z151" s="274">
        <v>-1</v>
      </c>
    </row>
    <row r="152" spans="1:26">
      <c r="A152" s="273">
        <v>149</v>
      </c>
      <c r="B152" s="273" t="s">
        <v>2934</v>
      </c>
      <c r="C152" s="273" t="s">
        <v>749</v>
      </c>
      <c r="D152" s="273">
        <v>5</v>
      </c>
      <c r="E152" s="273" t="s">
        <v>1354</v>
      </c>
      <c r="F152" s="274">
        <v>0</v>
      </c>
      <c r="G152" s="274">
        <v>50</v>
      </c>
      <c r="H152" s="274">
        <v>100</v>
      </c>
      <c r="I152" s="274">
        <v>200</v>
      </c>
      <c r="J152" s="274">
        <v>300</v>
      </c>
      <c r="K152" s="424">
        <v>400</v>
      </c>
      <c r="L152" s="274">
        <v>-1</v>
      </c>
      <c r="M152" s="274">
        <v>-1</v>
      </c>
      <c r="N152" s="274">
        <v>-1</v>
      </c>
      <c r="O152" s="274">
        <v>-1</v>
      </c>
      <c r="P152" s="274">
        <v>-1</v>
      </c>
      <c r="Q152" s="274" t="s">
        <v>3049</v>
      </c>
      <c r="R152" s="274" t="s">
        <v>3050</v>
      </c>
      <c r="S152" s="274" t="s">
        <v>3051</v>
      </c>
      <c r="T152" s="274" t="s">
        <v>3052</v>
      </c>
      <c r="U152" s="274" t="s">
        <v>3053</v>
      </c>
      <c r="V152" s="274">
        <v>-1</v>
      </c>
      <c r="W152" s="274">
        <v>-1</v>
      </c>
      <c r="X152" s="274">
        <v>-1</v>
      </c>
      <c r="Y152" s="274">
        <v>-1</v>
      </c>
      <c r="Z152" s="274">
        <v>-1</v>
      </c>
    </row>
    <row r="153" spans="1:26">
      <c r="A153" s="480">
        <v>150</v>
      </c>
      <c r="B153" s="480" t="s">
        <v>2934</v>
      </c>
      <c r="C153" s="480" t="s">
        <v>951</v>
      </c>
      <c r="D153" s="480">
        <v>7</v>
      </c>
      <c r="E153" s="480" t="s">
        <v>1345</v>
      </c>
      <c r="F153" s="274">
        <v>0</v>
      </c>
      <c r="G153" s="274">
        <v>20</v>
      </c>
      <c r="H153" s="274">
        <v>50</v>
      </c>
      <c r="I153" s="274">
        <v>80</v>
      </c>
      <c r="J153" s="274">
        <v>120</v>
      </c>
      <c r="K153" s="274">
        <v>160</v>
      </c>
      <c r="L153" s="274">
        <v>200</v>
      </c>
      <c r="M153" s="506">
        <v>300</v>
      </c>
      <c r="N153" s="274">
        <v>-1</v>
      </c>
      <c r="O153" s="274">
        <v>-1</v>
      </c>
      <c r="P153" s="274">
        <v>-1</v>
      </c>
      <c r="Q153" s="274" t="s">
        <v>3054</v>
      </c>
      <c r="R153" s="274" t="s">
        <v>3055</v>
      </c>
      <c r="S153" s="274" t="s">
        <v>3056</v>
      </c>
      <c r="T153" s="274" t="s">
        <v>3057</v>
      </c>
      <c r="U153" s="274" t="s">
        <v>3058</v>
      </c>
      <c r="V153" s="274" t="s">
        <v>3059</v>
      </c>
      <c r="W153" s="274" t="s">
        <v>3060</v>
      </c>
      <c r="X153" s="274">
        <v>-1</v>
      </c>
      <c r="Y153" s="274">
        <v>-1</v>
      </c>
      <c r="Z153" s="274">
        <v>-1</v>
      </c>
    </row>
    <row r="154" spans="1:26">
      <c r="A154" s="480">
        <v>151</v>
      </c>
      <c r="B154" s="480" t="s">
        <v>2934</v>
      </c>
      <c r="C154" s="480" t="s">
        <v>952</v>
      </c>
      <c r="D154" s="480">
        <v>7</v>
      </c>
      <c r="E154" s="480" t="s">
        <v>1330</v>
      </c>
      <c r="F154" s="274">
        <v>0</v>
      </c>
      <c r="G154" s="274">
        <v>1</v>
      </c>
      <c r="H154" s="274">
        <v>2</v>
      </c>
      <c r="I154" s="274">
        <v>4</v>
      </c>
      <c r="J154" s="274">
        <v>7</v>
      </c>
      <c r="K154" s="274">
        <v>11</v>
      </c>
      <c r="L154" s="274">
        <v>15</v>
      </c>
      <c r="M154" s="471">
        <v>20</v>
      </c>
      <c r="N154" s="274">
        <v>-1</v>
      </c>
      <c r="O154" s="274">
        <v>-1</v>
      </c>
      <c r="P154" s="274">
        <v>-1</v>
      </c>
      <c r="Q154" s="274" t="s">
        <v>3054</v>
      </c>
      <c r="R154" s="274" t="s">
        <v>3055</v>
      </c>
      <c r="S154" s="274" t="s">
        <v>3056</v>
      </c>
      <c r="T154" s="274" t="s">
        <v>3057</v>
      </c>
      <c r="U154" s="274" t="s">
        <v>3058</v>
      </c>
      <c r="V154" s="274" t="s">
        <v>3059</v>
      </c>
      <c r="W154" s="274" t="s">
        <v>3060</v>
      </c>
      <c r="X154" s="274">
        <v>-1</v>
      </c>
      <c r="Y154" s="274">
        <v>-1</v>
      </c>
      <c r="Z154" s="274">
        <v>-1</v>
      </c>
    </row>
    <row r="155" spans="1:26">
      <c r="A155" s="480">
        <v>152</v>
      </c>
      <c r="B155" s="480" t="s">
        <v>2934</v>
      </c>
      <c r="C155" s="480" t="s">
        <v>953</v>
      </c>
      <c r="D155" s="480">
        <v>7</v>
      </c>
      <c r="E155" s="480" t="s">
        <v>1547</v>
      </c>
      <c r="F155" s="274">
        <v>0</v>
      </c>
      <c r="G155" s="274">
        <v>10</v>
      </c>
      <c r="H155" s="274">
        <v>20</v>
      </c>
      <c r="I155" s="274">
        <v>40</v>
      </c>
      <c r="J155" s="274">
        <v>60</v>
      </c>
      <c r="K155" s="274">
        <v>80</v>
      </c>
      <c r="L155" s="274">
        <v>100</v>
      </c>
      <c r="M155" s="505">
        <v>200</v>
      </c>
      <c r="N155" s="274">
        <v>-1</v>
      </c>
      <c r="O155" s="274">
        <v>-1</v>
      </c>
      <c r="P155" s="274">
        <v>-1</v>
      </c>
      <c r="Q155" s="274" t="s">
        <v>3054</v>
      </c>
      <c r="R155" s="274" t="s">
        <v>3055</v>
      </c>
      <c r="S155" s="274" t="s">
        <v>3056</v>
      </c>
      <c r="T155" s="274" t="s">
        <v>3057</v>
      </c>
      <c r="U155" s="274" t="s">
        <v>3058</v>
      </c>
      <c r="V155" s="274" t="s">
        <v>3059</v>
      </c>
      <c r="W155" s="274" t="s">
        <v>3060</v>
      </c>
      <c r="X155" s="274">
        <v>-1</v>
      </c>
      <c r="Y155" s="274">
        <v>-1</v>
      </c>
      <c r="Z155" s="274">
        <v>-1</v>
      </c>
    </row>
    <row r="156" spans="1:26">
      <c r="A156" s="273">
        <v>153</v>
      </c>
      <c r="B156" s="273" t="s">
        <v>2934</v>
      </c>
      <c r="C156" s="273" t="s">
        <v>954</v>
      </c>
      <c r="D156" s="273">
        <v>3</v>
      </c>
      <c r="E156" s="273" t="s">
        <v>1360</v>
      </c>
      <c r="F156" s="274">
        <v>0</v>
      </c>
      <c r="G156" s="274">
        <v>110</v>
      </c>
      <c r="H156" s="274">
        <v>220</v>
      </c>
      <c r="I156" s="507">
        <v>440</v>
      </c>
      <c r="J156" s="274">
        <v>-1</v>
      </c>
      <c r="K156" s="274">
        <v>-1</v>
      </c>
      <c r="L156" s="274">
        <v>-1</v>
      </c>
      <c r="M156" s="274">
        <v>-1</v>
      </c>
      <c r="N156" s="274">
        <v>-1</v>
      </c>
      <c r="O156" s="274">
        <v>-1</v>
      </c>
      <c r="P156" s="274">
        <v>-1</v>
      </c>
      <c r="Q156" s="274" t="s">
        <v>3061</v>
      </c>
      <c r="R156" s="274" t="s">
        <v>3062</v>
      </c>
      <c r="S156" s="274" t="s">
        <v>3063</v>
      </c>
      <c r="T156" s="274">
        <v>-1</v>
      </c>
      <c r="U156" s="274">
        <v>-1</v>
      </c>
      <c r="V156" s="274">
        <v>-1</v>
      </c>
      <c r="W156" s="274">
        <v>-1</v>
      </c>
      <c r="X156" s="274">
        <v>-1</v>
      </c>
      <c r="Y156" s="274">
        <v>-1</v>
      </c>
      <c r="Z156" s="274">
        <v>-1</v>
      </c>
    </row>
    <row r="157" spans="1:26">
      <c r="A157" s="480">
        <v>154</v>
      </c>
      <c r="B157" s="480" t="s">
        <v>2934</v>
      </c>
      <c r="C157" s="480" t="s">
        <v>955</v>
      </c>
      <c r="D157" s="480">
        <v>5</v>
      </c>
      <c r="E157" s="480" t="s">
        <v>1522</v>
      </c>
      <c r="F157" s="274">
        <v>0</v>
      </c>
      <c r="G157" s="274">
        <v>2</v>
      </c>
      <c r="H157" s="274">
        <v>6</v>
      </c>
      <c r="I157" s="274">
        <v>12</v>
      </c>
      <c r="J157" s="274">
        <v>20</v>
      </c>
      <c r="K157" s="335">
        <v>30</v>
      </c>
      <c r="L157" s="274">
        <v>-1</v>
      </c>
      <c r="M157" s="274">
        <v>-1</v>
      </c>
      <c r="N157" s="274">
        <v>-1</v>
      </c>
      <c r="O157" s="274">
        <v>-1</v>
      </c>
      <c r="P157" s="274">
        <v>-1</v>
      </c>
      <c r="Q157" s="274" t="s">
        <v>3064</v>
      </c>
      <c r="R157" s="274" t="s">
        <v>3065</v>
      </c>
      <c r="S157" s="274" t="s">
        <v>3066</v>
      </c>
      <c r="T157" s="274" t="s">
        <v>3067</v>
      </c>
      <c r="U157" s="274" t="s">
        <v>3068</v>
      </c>
      <c r="V157" s="274">
        <v>-1</v>
      </c>
      <c r="W157" s="274">
        <v>-1</v>
      </c>
      <c r="X157" s="274">
        <v>-1</v>
      </c>
      <c r="Y157" s="274">
        <v>-1</v>
      </c>
      <c r="Z157" s="274">
        <v>-1</v>
      </c>
    </row>
    <row r="158" spans="1:26">
      <c r="A158" s="480">
        <v>155</v>
      </c>
      <c r="B158" s="480" t="s">
        <v>2934</v>
      </c>
      <c r="C158" s="480" t="s">
        <v>956</v>
      </c>
      <c r="D158" s="480">
        <v>5</v>
      </c>
      <c r="E158" s="480" t="s">
        <v>1523</v>
      </c>
      <c r="F158" s="274">
        <v>0</v>
      </c>
      <c r="G158" s="274">
        <v>3</v>
      </c>
      <c r="H158" s="274">
        <v>7</v>
      </c>
      <c r="I158" s="274">
        <v>13</v>
      </c>
      <c r="J158" s="274">
        <v>20</v>
      </c>
      <c r="K158" s="393">
        <v>35</v>
      </c>
      <c r="L158" s="274">
        <v>-1</v>
      </c>
      <c r="M158" s="274">
        <v>-1</v>
      </c>
      <c r="N158" s="274">
        <v>-1</v>
      </c>
      <c r="O158" s="274">
        <v>-1</v>
      </c>
      <c r="P158" s="274">
        <v>-1</v>
      </c>
      <c r="Q158" s="274" t="s">
        <v>3064</v>
      </c>
      <c r="R158" s="274" t="s">
        <v>3065</v>
      </c>
      <c r="S158" s="274" t="s">
        <v>3066</v>
      </c>
      <c r="T158" s="274" t="s">
        <v>3067</v>
      </c>
      <c r="U158" s="274" t="s">
        <v>3068</v>
      </c>
      <c r="V158" s="274">
        <v>-1</v>
      </c>
      <c r="W158" s="274">
        <v>-1</v>
      </c>
      <c r="X158" s="274">
        <v>-1</v>
      </c>
      <c r="Y158" s="274">
        <v>-1</v>
      </c>
      <c r="Z158" s="274">
        <v>-1</v>
      </c>
    </row>
    <row r="159" spans="1:26">
      <c r="A159" s="273">
        <v>156</v>
      </c>
      <c r="B159" s="273" t="s">
        <v>2934</v>
      </c>
      <c r="C159" s="273" t="s">
        <v>54</v>
      </c>
      <c r="D159" s="273">
        <v>3</v>
      </c>
      <c r="E159" s="273" t="s">
        <v>1355</v>
      </c>
      <c r="F159" s="274">
        <v>0</v>
      </c>
      <c r="G159" s="274">
        <v>100</v>
      </c>
      <c r="H159" s="274">
        <v>200</v>
      </c>
      <c r="I159" s="325">
        <v>400</v>
      </c>
      <c r="J159" s="274">
        <v>-1</v>
      </c>
      <c r="K159" s="274">
        <v>-1</v>
      </c>
      <c r="L159" s="274">
        <v>-1</v>
      </c>
      <c r="M159" s="274">
        <v>-1</v>
      </c>
      <c r="N159" s="274">
        <v>-1</v>
      </c>
      <c r="O159" s="274">
        <v>-1</v>
      </c>
      <c r="P159" s="274">
        <v>-1</v>
      </c>
      <c r="Q159" s="274" t="s">
        <v>3061</v>
      </c>
      <c r="R159" s="274" t="s">
        <v>3062</v>
      </c>
      <c r="S159" s="274" t="s">
        <v>3063</v>
      </c>
      <c r="T159" s="274">
        <v>-1</v>
      </c>
      <c r="U159" s="274">
        <v>-1</v>
      </c>
      <c r="V159" s="274">
        <v>-1</v>
      </c>
      <c r="W159" s="274">
        <v>-1</v>
      </c>
      <c r="X159" s="274">
        <v>-1</v>
      </c>
      <c r="Y159" s="274">
        <v>-1</v>
      </c>
      <c r="Z159" s="274">
        <v>-1</v>
      </c>
    </row>
    <row r="160" spans="1:26">
      <c r="A160" s="480">
        <v>157</v>
      </c>
      <c r="B160" s="480" t="s">
        <v>2934</v>
      </c>
      <c r="C160" s="480" t="s">
        <v>957</v>
      </c>
      <c r="D160" s="480">
        <v>10</v>
      </c>
      <c r="E160" s="480" t="s">
        <v>1329</v>
      </c>
      <c r="F160" s="274">
        <v>1</v>
      </c>
      <c r="G160" s="274">
        <v>50</v>
      </c>
      <c r="H160" s="274">
        <v>100</v>
      </c>
      <c r="I160" s="274">
        <v>150</v>
      </c>
      <c r="J160" s="274">
        <v>200</v>
      </c>
      <c r="K160" s="274">
        <v>250</v>
      </c>
      <c r="L160" s="274">
        <v>300</v>
      </c>
      <c r="M160" s="274">
        <v>350</v>
      </c>
      <c r="N160" s="274">
        <v>400</v>
      </c>
      <c r="O160" s="274">
        <v>450</v>
      </c>
      <c r="P160" s="505">
        <v>500</v>
      </c>
      <c r="Q160" s="274" t="s">
        <v>3069</v>
      </c>
      <c r="R160" s="274" t="s">
        <v>3070</v>
      </c>
      <c r="S160" s="274" t="s">
        <v>2998</v>
      </c>
      <c r="T160" s="274" t="s">
        <v>3071</v>
      </c>
      <c r="U160" s="274" t="s">
        <v>3072</v>
      </c>
      <c r="V160" s="274" t="s">
        <v>3073</v>
      </c>
      <c r="W160" s="274" t="s">
        <v>3074</v>
      </c>
      <c r="X160" s="274" t="s">
        <v>3075</v>
      </c>
      <c r="Y160" s="274" t="s">
        <v>3076</v>
      </c>
      <c r="Z160" s="274" t="s">
        <v>3077</v>
      </c>
    </row>
    <row r="161" spans="1:29">
      <c r="A161" s="480">
        <v>158</v>
      </c>
      <c r="B161" s="480" t="s">
        <v>2934</v>
      </c>
      <c r="C161" s="480" t="s">
        <v>958</v>
      </c>
      <c r="D161" s="480">
        <v>10</v>
      </c>
      <c r="E161" s="480" t="s">
        <v>1346</v>
      </c>
      <c r="F161" s="274">
        <v>0</v>
      </c>
      <c r="G161" s="274">
        <v>20</v>
      </c>
      <c r="H161" s="274">
        <v>40</v>
      </c>
      <c r="I161" s="274">
        <v>60</v>
      </c>
      <c r="J161" s="274">
        <v>80</v>
      </c>
      <c r="K161" s="274">
        <v>120</v>
      </c>
      <c r="L161" s="274">
        <v>160</v>
      </c>
      <c r="M161" s="274">
        <v>200</v>
      </c>
      <c r="N161" s="274">
        <v>250</v>
      </c>
      <c r="O161" s="274">
        <v>300</v>
      </c>
      <c r="P161" s="412">
        <v>350</v>
      </c>
      <c r="Q161" s="274" t="s">
        <v>3069</v>
      </c>
      <c r="R161" s="274" t="s">
        <v>3070</v>
      </c>
      <c r="S161" s="274" t="s">
        <v>2998</v>
      </c>
      <c r="T161" s="274" t="s">
        <v>3071</v>
      </c>
      <c r="U161" s="274" t="s">
        <v>3072</v>
      </c>
      <c r="V161" s="274" t="s">
        <v>3073</v>
      </c>
      <c r="W161" s="274" t="s">
        <v>3074</v>
      </c>
      <c r="X161" s="274" t="s">
        <v>3075</v>
      </c>
      <c r="Y161" s="274" t="s">
        <v>3076</v>
      </c>
      <c r="Z161" s="274" t="s">
        <v>3077</v>
      </c>
    </row>
    <row r="162" spans="1:29">
      <c r="A162" s="480">
        <v>159</v>
      </c>
      <c r="B162" s="480" t="s">
        <v>2934</v>
      </c>
      <c r="C162" s="480" t="s">
        <v>959</v>
      </c>
      <c r="D162" s="480">
        <v>10</v>
      </c>
      <c r="E162" s="480" t="s">
        <v>1347</v>
      </c>
      <c r="F162" s="274">
        <v>0</v>
      </c>
      <c r="G162" s="274">
        <v>10</v>
      </c>
      <c r="H162" s="274">
        <v>30</v>
      </c>
      <c r="I162" s="274">
        <v>60</v>
      </c>
      <c r="J162" s="274">
        <v>100</v>
      </c>
      <c r="K162" s="274">
        <v>150</v>
      </c>
      <c r="L162" s="274">
        <v>210</v>
      </c>
      <c r="M162" s="274">
        <v>280</v>
      </c>
      <c r="N162" s="274">
        <v>360</v>
      </c>
      <c r="O162" s="274">
        <v>450</v>
      </c>
      <c r="P162" s="475">
        <v>550</v>
      </c>
      <c r="Q162" s="274" t="s">
        <v>3069</v>
      </c>
      <c r="R162" s="274" t="s">
        <v>3070</v>
      </c>
      <c r="S162" s="274" t="s">
        <v>2998</v>
      </c>
      <c r="T162" s="274" t="s">
        <v>3071</v>
      </c>
      <c r="U162" s="274" t="s">
        <v>3072</v>
      </c>
      <c r="V162" s="274" t="s">
        <v>3073</v>
      </c>
      <c r="W162" s="274" t="s">
        <v>3074</v>
      </c>
      <c r="X162" s="274" t="s">
        <v>3075</v>
      </c>
      <c r="Y162" s="274" t="s">
        <v>3076</v>
      </c>
      <c r="Z162" s="274" t="s">
        <v>3077</v>
      </c>
    </row>
    <row r="163" spans="1:29">
      <c r="A163" s="480">
        <v>160</v>
      </c>
      <c r="B163" s="480" t="s">
        <v>2934</v>
      </c>
      <c r="C163" s="480" t="s">
        <v>960</v>
      </c>
      <c r="D163" s="480">
        <v>10</v>
      </c>
      <c r="E163" s="480" t="s">
        <v>1348</v>
      </c>
      <c r="F163" s="274">
        <v>0</v>
      </c>
      <c r="G163" s="274">
        <v>10</v>
      </c>
      <c r="H163" s="274">
        <v>30</v>
      </c>
      <c r="I163" s="274">
        <v>60</v>
      </c>
      <c r="J163" s="274">
        <v>100</v>
      </c>
      <c r="K163" s="274">
        <v>150</v>
      </c>
      <c r="L163" s="274">
        <v>210</v>
      </c>
      <c r="M163" s="274">
        <v>280</v>
      </c>
      <c r="N163" s="274">
        <v>360</v>
      </c>
      <c r="O163" s="274">
        <v>450</v>
      </c>
      <c r="P163" s="393">
        <v>550</v>
      </c>
      <c r="Q163" s="274" t="s">
        <v>3069</v>
      </c>
      <c r="R163" s="274" t="s">
        <v>3070</v>
      </c>
      <c r="S163" s="274" t="s">
        <v>2998</v>
      </c>
      <c r="T163" s="274" t="s">
        <v>3071</v>
      </c>
      <c r="U163" s="274" t="s">
        <v>3072</v>
      </c>
      <c r="V163" s="274" t="s">
        <v>3073</v>
      </c>
      <c r="W163" s="274" t="s">
        <v>3074</v>
      </c>
      <c r="X163" s="274" t="s">
        <v>3075</v>
      </c>
      <c r="Y163" s="274" t="s">
        <v>3076</v>
      </c>
      <c r="Z163" s="274" t="s">
        <v>3077</v>
      </c>
    </row>
    <row r="164" spans="1:29">
      <c r="A164" s="480">
        <v>161</v>
      </c>
      <c r="B164" s="480" t="s">
        <v>2934</v>
      </c>
      <c r="C164" s="480" t="s">
        <v>961</v>
      </c>
      <c r="D164" s="480">
        <v>10</v>
      </c>
      <c r="E164" s="480" t="s">
        <v>1349</v>
      </c>
      <c r="F164" s="274">
        <v>0</v>
      </c>
      <c r="G164" s="274">
        <v>10</v>
      </c>
      <c r="H164" s="274">
        <v>30</v>
      </c>
      <c r="I164" s="274">
        <v>60</v>
      </c>
      <c r="J164" s="274">
        <v>100</v>
      </c>
      <c r="K164" s="274">
        <v>150</v>
      </c>
      <c r="L164" s="274">
        <v>210</v>
      </c>
      <c r="M164" s="274">
        <v>280</v>
      </c>
      <c r="N164" s="274">
        <v>360</v>
      </c>
      <c r="O164" s="274">
        <v>450</v>
      </c>
      <c r="P164" s="393">
        <v>550</v>
      </c>
      <c r="Q164" s="274" t="s">
        <v>3069</v>
      </c>
      <c r="R164" s="274" t="s">
        <v>3070</v>
      </c>
      <c r="S164" s="274" t="s">
        <v>2998</v>
      </c>
      <c r="T164" s="274" t="s">
        <v>3071</v>
      </c>
      <c r="U164" s="274" t="s">
        <v>3072</v>
      </c>
      <c r="V164" s="274" t="s">
        <v>3073</v>
      </c>
      <c r="W164" s="274" t="s">
        <v>3074</v>
      </c>
      <c r="X164" s="274" t="s">
        <v>3075</v>
      </c>
      <c r="Y164" s="274" t="s">
        <v>3076</v>
      </c>
      <c r="Z164" s="274" t="s">
        <v>3077</v>
      </c>
    </row>
    <row r="165" spans="1:29">
      <c r="A165" s="273">
        <v>162</v>
      </c>
      <c r="B165" s="273" t="s">
        <v>2934</v>
      </c>
      <c r="C165" s="273" t="s">
        <v>55</v>
      </c>
      <c r="D165" s="273">
        <v>5</v>
      </c>
      <c r="E165" s="273" t="s">
        <v>1362</v>
      </c>
      <c r="F165" s="274">
        <v>0</v>
      </c>
      <c r="G165" s="274">
        <v>40</v>
      </c>
      <c r="H165" s="274">
        <v>100</v>
      </c>
      <c r="I165" s="274">
        <v>180</v>
      </c>
      <c r="J165" s="274">
        <v>270</v>
      </c>
      <c r="K165" s="508">
        <v>380</v>
      </c>
      <c r="L165" s="274">
        <v>-1</v>
      </c>
      <c r="M165" s="274">
        <v>-1</v>
      </c>
      <c r="N165" s="274">
        <v>-1</v>
      </c>
      <c r="O165" s="274">
        <v>-1</v>
      </c>
      <c r="P165" s="274">
        <v>-1</v>
      </c>
      <c r="Q165" s="274" t="s">
        <v>3078</v>
      </c>
      <c r="R165" s="274" t="s">
        <v>3079</v>
      </c>
      <c r="S165" s="274" t="s">
        <v>3080</v>
      </c>
      <c r="T165" s="274" t="s">
        <v>3081</v>
      </c>
      <c r="U165" s="274" t="s">
        <v>3082</v>
      </c>
      <c r="V165" s="274">
        <v>-1</v>
      </c>
      <c r="W165" s="274">
        <v>-1</v>
      </c>
      <c r="X165" s="274">
        <v>-1</v>
      </c>
      <c r="Y165" s="274">
        <v>-1</v>
      </c>
      <c r="Z165" s="274">
        <v>-1</v>
      </c>
    </row>
    <row r="166" spans="1:29">
      <c r="A166" s="480">
        <v>163</v>
      </c>
      <c r="B166" s="480" t="s">
        <v>2934</v>
      </c>
      <c r="C166" s="480" t="s">
        <v>962</v>
      </c>
      <c r="D166" s="480">
        <v>10</v>
      </c>
      <c r="E166" s="480" t="s">
        <v>1436</v>
      </c>
      <c r="F166" s="274">
        <v>1</v>
      </c>
      <c r="G166" s="274">
        <v>15</v>
      </c>
      <c r="H166" s="274">
        <v>30</v>
      </c>
      <c r="I166" s="274">
        <v>45</v>
      </c>
      <c r="J166" s="274">
        <v>60</v>
      </c>
      <c r="K166" s="274">
        <v>75</v>
      </c>
      <c r="L166" s="274">
        <v>90</v>
      </c>
      <c r="M166" s="274">
        <v>105</v>
      </c>
      <c r="N166" s="274">
        <v>120</v>
      </c>
      <c r="O166" s="274">
        <v>135</v>
      </c>
      <c r="P166" s="393">
        <v>150</v>
      </c>
      <c r="Q166" s="274" t="s">
        <v>3083</v>
      </c>
      <c r="R166" s="274" t="s">
        <v>3084</v>
      </c>
      <c r="S166" s="274" t="s">
        <v>3085</v>
      </c>
      <c r="T166" s="274" t="s">
        <v>3086</v>
      </c>
      <c r="U166" s="274" t="s">
        <v>3087</v>
      </c>
      <c r="V166" s="274" t="s">
        <v>3088</v>
      </c>
      <c r="W166" s="274" t="s">
        <v>3089</v>
      </c>
      <c r="X166" s="274" t="s">
        <v>3090</v>
      </c>
      <c r="Y166" s="274" t="s">
        <v>3091</v>
      </c>
      <c r="Z166" s="274" t="s">
        <v>3092</v>
      </c>
    </row>
    <row r="167" spans="1:29">
      <c r="A167" s="480">
        <v>164</v>
      </c>
      <c r="B167" s="480" t="s">
        <v>2934</v>
      </c>
      <c r="C167" s="480" t="s">
        <v>963</v>
      </c>
      <c r="D167" s="480">
        <v>10</v>
      </c>
      <c r="E167" s="480" t="s">
        <v>1356</v>
      </c>
      <c r="F167" s="274">
        <v>0</v>
      </c>
      <c r="G167" s="274">
        <v>100</v>
      </c>
      <c r="H167" s="274">
        <v>180</v>
      </c>
      <c r="I167" s="274">
        <v>270</v>
      </c>
      <c r="J167" s="274">
        <v>360</v>
      </c>
      <c r="K167" s="274">
        <v>450</v>
      </c>
      <c r="L167" s="274">
        <v>540</v>
      </c>
      <c r="M167" s="274">
        <v>630</v>
      </c>
      <c r="N167" s="274">
        <v>700</v>
      </c>
      <c r="O167" s="274">
        <v>800</v>
      </c>
      <c r="P167" s="393">
        <v>900</v>
      </c>
      <c r="Q167" s="274" t="s">
        <v>3083</v>
      </c>
      <c r="R167" s="274" t="s">
        <v>3084</v>
      </c>
      <c r="S167" s="274" t="s">
        <v>3085</v>
      </c>
      <c r="T167" s="274" t="s">
        <v>3086</v>
      </c>
      <c r="U167" s="274" t="s">
        <v>3087</v>
      </c>
      <c r="V167" s="274" t="s">
        <v>3088</v>
      </c>
      <c r="W167" s="274" t="s">
        <v>3089</v>
      </c>
      <c r="X167" s="274" t="s">
        <v>3093</v>
      </c>
      <c r="Y167" s="274" t="s">
        <v>3094</v>
      </c>
      <c r="Z167" s="274" t="s">
        <v>3095</v>
      </c>
    </row>
    <row r="168" spans="1:29">
      <c r="A168" s="480">
        <v>165</v>
      </c>
      <c r="B168" s="480" t="s">
        <v>2934</v>
      </c>
      <c r="C168" s="480" t="s">
        <v>964</v>
      </c>
      <c r="D168" s="480">
        <v>10</v>
      </c>
      <c r="E168" s="480" t="s">
        <v>1358</v>
      </c>
      <c r="F168" s="274">
        <v>0</v>
      </c>
      <c r="G168" s="274">
        <v>20</v>
      </c>
      <c r="H168" s="274">
        <v>70</v>
      </c>
      <c r="I168" s="274">
        <v>140</v>
      </c>
      <c r="J168" s="274">
        <v>230</v>
      </c>
      <c r="K168" s="274">
        <v>340</v>
      </c>
      <c r="L168" s="274">
        <v>480</v>
      </c>
      <c r="M168" s="274">
        <v>640</v>
      </c>
      <c r="N168" s="274">
        <v>820</v>
      </c>
      <c r="O168" s="274">
        <v>1030</v>
      </c>
      <c r="P168" s="294">
        <v>1260</v>
      </c>
      <c r="Q168" s="274" t="s">
        <v>3083</v>
      </c>
      <c r="R168" s="274" t="s">
        <v>3084</v>
      </c>
      <c r="S168" s="274" t="s">
        <v>3085</v>
      </c>
      <c r="T168" s="274" t="s">
        <v>3086</v>
      </c>
      <c r="U168" s="274" t="s">
        <v>3087</v>
      </c>
      <c r="V168" s="274" t="s">
        <v>3088</v>
      </c>
      <c r="W168" s="274" t="s">
        <v>3089</v>
      </c>
      <c r="X168" s="274" t="s">
        <v>3090</v>
      </c>
      <c r="Y168" s="274" t="s">
        <v>3091</v>
      </c>
      <c r="Z168" s="274" t="s">
        <v>3092</v>
      </c>
    </row>
    <row r="169" spans="1:29">
      <c r="A169" s="480">
        <v>166</v>
      </c>
      <c r="B169" s="480" t="s">
        <v>2934</v>
      </c>
      <c r="C169" s="480" t="s">
        <v>965</v>
      </c>
      <c r="D169" s="480">
        <v>10</v>
      </c>
      <c r="E169" s="480" t="s">
        <v>1360</v>
      </c>
      <c r="F169" s="274">
        <v>0</v>
      </c>
      <c r="G169" s="274">
        <v>100</v>
      </c>
      <c r="H169" s="274">
        <v>180</v>
      </c>
      <c r="I169" s="274">
        <v>270</v>
      </c>
      <c r="J169" s="274">
        <v>360</v>
      </c>
      <c r="K169" s="274">
        <v>450</v>
      </c>
      <c r="L169" s="274">
        <v>540</v>
      </c>
      <c r="M169" s="274">
        <v>630</v>
      </c>
      <c r="N169" s="274">
        <v>700</v>
      </c>
      <c r="O169" s="274">
        <v>800</v>
      </c>
      <c r="P169" s="507">
        <v>900</v>
      </c>
      <c r="Q169" s="274" t="s">
        <v>3083</v>
      </c>
      <c r="R169" s="274" t="s">
        <v>3084</v>
      </c>
      <c r="S169" s="274" t="s">
        <v>3085</v>
      </c>
      <c r="T169" s="274" t="s">
        <v>3086</v>
      </c>
      <c r="U169" s="274" t="s">
        <v>3087</v>
      </c>
      <c r="V169" s="274" t="s">
        <v>3088</v>
      </c>
      <c r="W169" s="274" t="s">
        <v>3089</v>
      </c>
      <c r="X169" s="274" t="s">
        <v>3090</v>
      </c>
      <c r="Y169" s="274" t="s">
        <v>3091</v>
      </c>
      <c r="Z169" s="274" t="s">
        <v>3092</v>
      </c>
    </row>
    <row r="170" spans="1:29">
      <c r="A170" s="480">
        <v>167</v>
      </c>
      <c r="B170" s="480" t="s">
        <v>2934</v>
      </c>
      <c r="C170" s="480" t="s">
        <v>966</v>
      </c>
      <c r="D170" s="480">
        <v>10</v>
      </c>
      <c r="E170" s="480" t="s">
        <v>1362</v>
      </c>
      <c r="F170" s="274">
        <v>0</v>
      </c>
      <c r="G170" s="274">
        <v>20</v>
      </c>
      <c r="H170" s="274">
        <v>70</v>
      </c>
      <c r="I170" s="274">
        <v>140</v>
      </c>
      <c r="J170" s="274">
        <v>230</v>
      </c>
      <c r="K170" s="274">
        <v>340</v>
      </c>
      <c r="L170" s="274">
        <v>480</v>
      </c>
      <c r="M170" s="274">
        <v>640</v>
      </c>
      <c r="N170" s="274">
        <v>820</v>
      </c>
      <c r="O170" s="274">
        <v>1030</v>
      </c>
      <c r="P170" s="508">
        <v>1260</v>
      </c>
      <c r="Q170" s="274" t="s">
        <v>3083</v>
      </c>
      <c r="R170" s="274" t="s">
        <v>3084</v>
      </c>
      <c r="S170" s="274" t="s">
        <v>3085</v>
      </c>
      <c r="T170" s="274" t="s">
        <v>3086</v>
      </c>
      <c r="U170" s="274" t="s">
        <v>3087</v>
      </c>
      <c r="V170" s="274" t="s">
        <v>3088</v>
      </c>
      <c r="W170" s="274" t="s">
        <v>3089</v>
      </c>
      <c r="X170" s="274" t="s">
        <v>3090</v>
      </c>
      <c r="Y170" s="274" t="s">
        <v>3091</v>
      </c>
      <c r="Z170" s="274" t="s">
        <v>3092</v>
      </c>
    </row>
    <row r="171" spans="1:29">
      <c r="A171" s="273">
        <v>168</v>
      </c>
      <c r="B171" s="273" t="s">
        <v>2934</v>
      </c>
      <c r="C171" s="273" t="s">
        <v>967</v>
      </c>
      <c r="D171" s="273">
        <v>3</v>
      </c>
      <c r="E171" s="273" t="s">
        <v>2214</v>
      </c>
      <c r="F171" s="274">
        <v>1</v>
      </c>
      <c r="G171" s="274">
        <v>1</v>
      </c>
      <c r="H171" s="274">
        <v>5</v>
      </c>
      <c r="I171" s="424">
        <v>10</v>
      </c>
      <c r="J171" s="274">
        <v>-1</v>
      </c>
      <c r="K171" s="274">
        <v>-1</v>
      </c>
      <c r="L171" s="274">
        <v>-1</v>
      </c>
      <c r="M171" s="274">
        <v>-1</v>
      </c>
      <c r="N171" s="274">
        <v>-1</v>
      </c>
      <c r="O171" s="274">
        <v>-1</v>
      </c>
      <c r="P171" s="274">
        <v>-1</v>
      </c>
      <c r="Q171" s="274" t="s">
        <v>3096</v>
      </c>
      <c r="R171" s="274" t="s">
        <v>3097</v>
      </c>
      <c r="S171" s="274" t="s">
        <v>3098</v>
      </c>
      <c r="T171" s="274">
        <v>-1</v>
      </c>
      <c r="U171" s="274">
        <v>-1</v>
      </c>
      <c r="V171" s="274">
        <v>-1</v>
      </c>
      <c r="W171" s="274">
        <v>-1</v>
      </c>
      <c r="X171" s="274">
        <v>-1</v>
      </c>
      <c r="Y171" s="274">
        <v>-1</v>
      </c>
      <c r="Z171" s="274">
        <v>-1</v>
      </c>
    </row>
    <row r="172" spans="1:29">
      <c r="A172" s="480">
        <v>169</v>
      </c>
      <c r="B172" s="480" t="s">
        <v>2934</v>
      </c>
      <c r="C172" s="480" t="s">
        <v>968</v>
      </c>
      <c r="D172" s="480">
        <v>10</v>
      </c>
      <c r="E172" s="480" t="s">
        <v>1339</v>
      </c>
      <c r="F172" s="274">
        <v>1</v>
      </c>
      <c r="G172" s="274">
        <v>1</v>
      </c>
      <c r="H172" s="274">
        <v>2</v>
      </c>
      <c r="I172" s="274">
        <v>3</v>
      </c>
      <c r="J172" s="274">
        <v>4</v>
      </c>
      <c r="K172" s="274">
        <v>5</v>
      </c>
      <c r="L172" s="274">
        <v>6</v>
      </c>
      <c r="M172" s="274">
        <v>7</v>
      </c>
      <c r="N172" s="274">
        <v>8</v>
      </c>
      <c r="O172" s="274">
        <v>9</v>
      </c>
      <c r="P172" s="412">
        <v>10</v>
      </c>
      <c r="Q172" s="274" t="s">
        <v>3099</v>
      </c>
      <c r="R172" s="274" t="s">
        <v>3100</v>
      </c>
      <c r="S172" s="274" t="s">
        <v>2929</v>
      </c>
      <c r="T172" s="274" t="s">
        <v>3101</v>
      </c>
      <c r="U172" s="274" t="s">
        <v>3102</v>
      </c>
      <c r="V172" s="274" t="s">
        <v>3103</v>
      </c>
      <c r="W172" s="274" t="s">
        <v>3104</v>
      </c>
      <c r="X172" s="274" t="s">
        <v>3105</v>
      </c>
      <c r="Y172" s="274" t="s">
        <v>3106</v>
      </c>
      <c r="Z172" s="274" t="s">
        <v>3107</v>
      </c>
    </row>
    <row r="173" spans="1:29">
      <c r="A173" s="480">
        <v>170</v>
      </c>
      <c r="B173" s="480" t="s">
        <v>2934</v>
      </c>
      <c r="C173" s="480" t="s">
        <v>969</v>
      </c>
      <c r="D173" s="480">
        <v>10</v>
      </c>
      <c r="E173" s="480" t="s">
        <v>2212</v>
      </c>
      <c r="F173" s="274">
        <v>1</v>
      </c>
      <c r="G173" s="274">
        <v>1</v>
      </c>
      <c r="H173" s="274">
        <v>2</v>
      </c>
      <c r="I173" s="274">
        <v>3</v>
      </c>
      <c r="J173" s="274">
        <v>4</v>
      </c>
      <c r="K173" s="274">
        <v>5</v>
      </c>
      <c r="L173" s="274">
        <v>6</v>
      </c>
      <c r="M173" s="274">
        <v>7</v>
      </c>
      <c r="N173" s="274">
        <v>8</v>
      </c>
      <c r="O173" s="274">
        <v>9</v>
      </c>
      <c r="P173" s="393">
        <v>10</v>
      </c>
      <c r="Q173" s="274" t="s">
        <v>3099</v>
      </c>
      <c r="R173" s="274" t="s">
        <v>3100</v>
      </c>
      <c r="S173" s="274" t="s">
        <v>2929</v>
      </c>
      <c r="T173" s="274" t="s">
        <v>3101</v>
      </c>
      <c r="U173" s="274" t="s">
        <v>3102</v>
      </c>
      <c r="V173" s="274" t="s">
        <v>3103</v>
      </c>
      <c r="W173" s="274" t="s">
        <v>3104</v>
      </c>
      <c r="X173" s="274" t="s">
        <v>3105</v>
      </c>
      <c r="Y173" s="274" t="s">
        <v>3106</v>
      </c>
      <c r="Z173" s="274" t="s">
        <v>3107</v>
      </c>
    </row>
    <row r="174" spans="1:29">
      <c r="A174" s="480">
        <v>171</v>
      </c>
      <c r="B174" s="480" t="s">
        <v>2934</v>
      </c>
      <c r="C174" s="480" t="s">
        <v>970</v>
      </c>
      <c r="D174" s="480">
        <v>10</v>
      </c>
      <c r="E174" s="480" t="s">
        <v>2213</v>
      </c>
      <c r="F174" s="274">
        <v>1</v>
      </c>
      <c r="G174" s="274">
        <v>1</v>
      </c>
      <c r="H174" s="274">
        <v>2</v>
      </c>
      <c r="I174" s="274">
        <v>3</v>
      </c>
      <c r="J174" s="274">
        <v>4</v>
      </c>
      <c r="K174" s="274">
        <v>5</v>
      </c>
      <c r="L174" s="274">
        <v>6</v>
      </c>
      <c r="M174" s="274">
        <v>7</v>
      </c>
      <c r="N174" s="274">
        <v>8</v>
      </c>
      <c r="O174" s="274">
        <v>9</v>
      </c>
      <c r="P174" s="507">
        <v>10</v>
      </c>
      <c r="Q174" s="274" t="s">
        <v>3099</v>
      </c>
      <c r="R174" s="274" t="s">
        <v>3100</v>
      </c>
      <c r="S174" s="274" t="s">
        <v>2929</v>
      </c>
      <c r="T174" s="274" t="s">
        <v>3101</v>
      </c>
      <c r="U174" s="274" t="s">
        <v>3102</v>
      </c>
      <c r="V174" s="274" t="s">
        <v>3103</v>
      </c>
      <c r="W174" s="274" t="s">
        <v>3104</v>
      </c>
      <c r="X174" s="274" t="s">
        <v>3105</v>
      </c>
      <c r="Y174" s="274" t="s">
        <v>3106</v>
      </c>
      <c r="Z174" s="274" t="s">
        <v>3107</v>
      </c>
    </row>
    <row r="175" spans="1:29" s="509" customFormat="1">
      <c r="A175" s="509" t="s">
        <v>2256</v>
      </c>
      <c r="AA175" s="510" t="s">
        <v>1131</v>
      </c>
      <c r="AB175" s="509" t="s">
        <v>3108</v>
      </c>
      <c r="AC175" s="509" t="s">
        <v>3109</v>
      </c>
    </row>
    <row r="176" spans="1:29">
      <c r="A176" s="325">
        <v>172</v>
      </c>
      <c r="B176" s="325" t="s">
        <v>2256</v>
      </c>
      <c r="C176" s="325" t="s">
        <v>971</v>
      </c>
      <c r="D176" s="325">
        <v>10</v>
      </c>
      <c r="E176" s="511" t="s">
        <v>3110</v>
      </c>
      <c r="F176" s="464">
        <v>0</v>
      </c>
      <c r="G176" s="512">
        <v>1</v>
      </c>
      <c r="H176" s="325">
        <v>2</v>
      </c>
      <c r="I176" s="325">
        <v>3</v>
      </c>
      <c r="J176" s="325">
        <v>4</v>
      </c>
      <c r="K176" s="325">
        <v>5</v>
      </c>
      <c r="L176" s="325">
        <v>6</v>
      </c>
      <c r="M176" s="325">
        <v>7</v>
      </c>
      <c r="N176" s="325">
        <v>8</v>
      </c>
      <c r="O176" s="325">
        <v>9</v>
      </c>
      <c r="P176" s="511">
        <v>10</v>
      </c>
      <c r="Q176" s="325" t="s">
        <v>3111</v>
      </c>
      <c r="R176" s="325" t="s">
        <v>3111</v>
      </c>
      <c r="S176" s="325" t="s">
        <v>3111</v>
      </c>
      <c r="T176" s="325" t="s">
        <v>3111</v>
      </c>
      <c r="U176" s="325" t="s">
        <v>3111</v>
      </c>
      <c r="V176" s="325" t="s">
        <v>3111</v>
      </c>
      <c r="W176" s="325" t="s">
        <v>3111</v>
      </c>
      <c r="X176" s="325" t="s">
        <v>3111</v>
      </c>
      <c r="Y176" s="325" t="s">
        <v>3111</v>
      </c>
      <c r="Z176" s="325" t="s">
        <v>3111</v>
      </c>
      <c r="AA176" s="325">
        <v>250000</v>
      </c>
      <c r="AB176" s="300">
        <f>AA176/10</f>
        <v>25000</v>
      </c>
      <c r="AC176" s="325">
        <v>10</v>
      </c>
    </row>
    <row r="177" spans="1:29">
      <c r="A177" s="335">
        <v>173</v>
      </c>
      <c r="B177" s="335" t="s">
        <v>2256</v>
      </c>
      <c r="C177" s="335" t="s">
        <v>972</v>
      </c>
      <c r="D177" s="335">
        <v>5</v>
      </c>
      <c r="E177" s="513" t="s">
        <v>1362</v>
      </c>
      <c r="F177" s="463">
        <v>0</v>
      </c>
      <c r="G177" s="514">
        <v>100</v>
      </c>
      <c r="H177" s="335">
        <v>150</v>
      </c>
      <c r="I177" s="335">
        <v>200</v>
      </c>
      <c r="J177" s="335">
        <v>250</v>
      </c>
      <c r="K177" s="513">
        <v>300</v>
      </c>
      <c r="L177" s="274">
        <v>-1</v>
      </c>
      <c r="M177" s="274">
        <v>-1</v>
      </c>
      <c r="N177" s="274">
        <v>-1</v>
      </c>
      <c r="O177" s="274">
        <v>-1</v>
      </c>
      <c r="P177" s="274">
        <v>-1</v>
      </c>
      <c r="Q177" s="335" t="s">
        <v>3112</v>
      </c>
      <c r="R177" s="335" t="s">
        <v>3112</v>
      </c>
      <c r="S177" s="335" t="s">
        <v>3112</v>
      </c>
      <c r="T177" s="335" t="s">
        <v>3112</v>
      </c>
      <c r="U177" s="335" t="s">
        <v>3112</v>
      </c>
      <c r="V177" s="274">
        <v>-1</v>
      </c>
      <c r="W177" s="274">
        <v>-1</v>
      </c>
      <c r="X177" s="274">
        <v>-1</v>
      </c>
      <c r="Y177" s="274">
        <v>-1</v>
      </c>
      <c r="Z177" s="274">
        <v>-1</v>
      </c>
      <c r="AA177" s="335">
        <v>260000</v>
      </c>
      <c r="AB177" s="300">
        <f>AA177/5</f>
        <v>52000</v>
      </c>
      <c r="AC177" s="335">
        <v>5</v>
      </c>
    </row>
    <row r="178" spans="1:29">
      <c r="A178" s="335">
        <v>174</v>
      </c>
      <c r="B178" s="335" t="s">
        <v>2256</v>
      </c>
      <c r="C178" s="335" t="s">
        <v>973</v>
      </c>
      <c r="D178" s="335">
        <v>5</v>
      </c>
      <c r="E178" s="513" t="s">
        <v>1349</v>
      </c>
      <c r="F178" s="463">
        <v>0</v>
      </c>
      <c r="G178" s="514">
        <v>100</v>
      </c>
      <c r="H178" s="335">
        <v>120</v>
      </c>
      <c r="I178" s="335">
        <v>140</v>
      </c>
      <c r="J178" s="335">
        <v>160</v>
      </c>
      <c r="K178" s="513">
        <v>200</v>
      </c>
      <c r="L178" s="274">
        <v>-1</v>
      </c>
      <c r="M178" s="274">
        <v>-1</v>
      </c>
      <c r="N178" s="274">
        <v>-1</v>
      </c>
      <c r="O178" s="274">
        <v>-1</v>
      </c>
      <c r="P178" s="274">
        <v>-1</v>
      </c>
      <c r="Q178" s="335" t="s">
        <v>3112</v>
      </c>
      <c r="R178" s="335" t="s">
        <v>3112</v>
      </c>
      <c r="S178" s="335" t="s">
        <v>3112</v>
      </c>
      <c r="T178" s="335" t="s">
        <v>3112</v>
      </c>
      <c r="U178" s="335" t="s">
        <v>3112</v>
      </c>
      <c r="V178" s="274">
        <v>-1</v>
      </c>
      <c r="W178" s="274">
        <v>-1</v>
      </c>
      <c r="X178" s="274">
        <v>-1</v>
      </c>
      <c r="Y178" s="274">
        <v>-1</v>
      </c>
      <c r="Z178" s="274">
        <v>-1</v>
      </c>
      <c r="AA178" s="335">
        <v>260000</v>
      </c>
      <c r="AB178" s="300">
        <f t="shared" ref="AB178:AB182" si="0">AA178/5</f>
        <v>52000</v>
      </c>
      <c r="AC178" s="335">
        <v>5</v>
      </c>
    </row>
    <row r="179" spans="1:29">
      <c r="A179" s="335">
        <v>175</v>
      </c>
      <c r="B179" s="335" t="s">
        <v>2256</v>
      </c>
      <c r="C179" s="335" t="s">
        <v>974</v>
      </c>
      <c r="D179" s="335">
        <v>5</v>
      </c>
      <c r="E179" s="513" t="s">
        <v>2212</v>
      </c>
      <c r="F179" s="463">
        <v>1</v>
      </c>
      <c r="G179" s="514">
        <v>1</v>
      </c>
      <c r="H179" s="335">
        <v>2</v>
      </c>
      <c r="I179" s="335">
        <v>3</v>
      </c>
      <c r="J179" s="335">
        <v>4</v>
      </c>
      <c r="K179" s="513">
        <v>5</v>
      </c>
      <c r="L179" s="274">
        <v>-1</v>
      </c>
      <c r="M179" s="274">
        <v>-1</v>
      </c>
      <c r="N179" s="274">
        <v>-1</v>
      </c>
      <c r="O179" s="274">
        <v>-1</v>
      </c>
      <c r="P179" s="274">
        <v>-1</v>
      </c>
      <c r="Q179" s="335" t="s">
        <v>3112</v>
      </c>
      <c r="R179" s="335" t="s">
        <v>3112</v>
      </c>
      <c r="S179" s="335" t="s">
        <v>3112</v>
      </c>
      <c r="T179" s="335" t="s">
        <v>3112</v>
      </c>
      <c r="U179" s="335" t="s">
        <v>3112</v>
      </c>
      <c r="V179" s="274">
        <v>-1</v>
      </c>
      <c r="W179" s="274">
        <v>-1</v>
      </c>
      <c r="X179" s="274">
        <v>-1</v>
      </c>
      <c r="Y179" s="274">
        <v>-1</v>
      </c>
      <c r="Z179" s="274">
        <v>-1</v>
      </c>
      <c r="AA179" s="335">
        <v>260000</v>
      </c>
      <c r="AB179" s="300">
        <f t="shared" si="0"/>
        <v>52000</v>
      </c>
      <c r="AC179" s="335">
        <v>5</v>
      </c>
    </row>
    <row r="180" spans="1:29">
      <c r="A180" s="335">
        <v>176</v>
      </c>
      <c r="B180" s="335" t="s">
        <v>2256</v>
      </c>
      <c r="C180" s="335" t="s">
        <v>975</v>
      </c>
      <c r="D180" s="335">
        <v>5</v>
      </c>
      <c r="E180" s="513" t="s">
        <v>1329</v>
      </c>
      <c r="F180" s="463">
        <v>1</v>
      </c>
      <c r="G180" s="514">
        <v>20</v>
      </c>
      <c r="H180" s="335">
        <v>40</v>
      </c>
      <c r="I180" s="335">
        <v>60</v>
      </c>
      <c r="J180" s="335">
        <v>80</v>
      </c>
      <c r="K180" s="513">
        <v>100</v>
      </c>
      <c r="L180" s="274">
        <v>-1</v>
      </c>
      <c r="M180" s="274">
        <v>-1</v>
      </c>
      <c r="N180" s="274">
        <v>-1</v>
      </c>
      <c r="O180" s="274">
        <v>-1</v>
      </c>
      <c r="P180" s="274">
        <v>-1</v>
      </c>
      <c r="Q180" s="335" t="s">
        <v>3113</v>
      </c>
      <c r="R180" s="335" t="s">
        <v>3113</v>
      </c>
      <c r="S180" s="335" t="s">
        <v>3113</v>
      </c>
      <c r="T180" s="335" t="s">
        <v>3113</v>
      </c>
      <c r="U180" s="335" t="s">
        <v>3113</v>
      </c>
      <c r="V180" s="274">
        <v>-1</v>
      </c>
      <c r="W180" s="274">
        <v>-1</v>
      </c>
      <c r="X180" s="274">
        <v>-1</v>
      </c>
      <c r="Y180" s="274">
        <v>-1</v>
      </c>
      <c r="Z180" s="274">
        <v>-1</v>
      </c>
      <c r="AA180" s="335">
        <v>270000</v>
      </c>
      <c r="AB180" s="300">
        <f t="shared" si="0"/>
        <v>54000</v>
      </c>
      <c r="AC180" s="335">
        <v>5</v>
      </c>
    </row>
    <row r="181" spans="1:29">
      <c r="A181" s="335">
        <v>177</v>
      </c>
      <c r="B181" s="335" t="s">
        <v>2256</v>
      </c>
      <c r="C181" s="335" t="s">
        <v>976</v>
      </c>
      <c r="D181" s="335">
        <v>5</v>
      </c>
      <c r="E181" s="513" t="s">
        <v>1356</v>
      </c>
      <c r="F181" s="463">
        <v>0</v>
      </c>
      <c r="G181" s="514">
        <v>100</v>
      </c>
      <c r="H181" s="335">
        <v>200</v>
      </c>
      <c r="I181" s="335">
        <v>300</v>
      </c>
      <c r="J181" s="335">
        <v>400</v>
      </c>
      <c r="K181" s="513">
        <v>500</v>
      </c>
      <c r="L181" s="274">
        <v>-1</v>
      </c>
      <c r="M181" s="274">
        <v>-1</v>
      </c>
      <c r="N181" s="274">
        <v>-1</v>
      </c>
      <c r="O181" s="274">
        <v>-1</v>
      </c>
      <c r="P181" s="274">
        <v>-1</v>
      </c>
      <c r="Q181" s="335" t="s">
        <v>3113</v>
      </c>
      <c r="R181" s="335" t="s">
        <v>3113</v>
      </c>
      <c r="S181" s="335" t="s">
        <v>3113</v>
      </c>
      <c r="T181" s="335" t="s">
        <v>3113</v>
      </c>
      <c r="U181" s="335" t="s">
        <v>3113</v>
      </c>
      <c r="V181" s="274">
        <v>-1</v>
      </c>
      <c r="W181" s="274">
        <v>-1</v>
      </c>
      <c r="X181" s="274">
        <v>-1</v>
      </c>
      <c r="Y181" s="274">
        <v>-1</v>
      </c>
      <c r="Z181" s="274">
        <v>-1</v>
      </c>
      <c r="AA181" s="335">
        <v>270000</v>
      </c>
      <c r="AB181" s="300">
        <f t="shared" si="0"/>
        <v>54000</v>
      </c>
      <c r="AC181" s="335">
        <v>5</v>
      </c>
    </row>
    <row r="182" spans="1:29">
      <c r="A182" s="335">
        <v>178</v>
      </c>
      <c r="B182" s="335" t="s">
        <v>2256</v>
      </c>
      <c r="C182" s="335" t="s">
        <v>977</v>
      </c>
      <c r="D182" s="335">
        <v>5</v>
      </c>
      <c r="E182" s="513" t="s">
        <v>1360</v>
      </c>
      <c r="F182" s="463">
        <v>0</v>
      </c>
      <c r="G182" s="514">
        <v>25</v>
      </c>
      <c r="H182" s="335">
        <v>50</v>
      </c>
      <c r="I182" s="335">
        <v>100</v>
      </c>
      <c r="J182" s="335">
        <v>150</v>
      </c>
      <c r="K182" s="513">
        <v>200</v>
      </c>
      <c r="L182" s="274">
        <v>-1</v>
      </c>
      <c r="M182" s="274">
        <v>-1</v>
      </c>
      <c r="N182" s="274">
        <v>-1</v>
      </c>
      <c r="O182" s="274">
        <v>-1</v>
      </c>
      <c r="P182" s="274">
        <v>-1</v>
      </c>
      <c r="Q182" s="335" t="s">
        <v>3113</v>
      </c>
      <c r="R182" s="335" t="s">
        <v>3113</v>
      </c>
      <c r="S182" s="335" t="s">
        <v>3113</v>
      </c>
      <c r="T182" s="335" t="s">
        <v>3113</v>
      </c>
      <c r="U182" s="335" t="s">
        <v>3113</v>
      </c>
      <c r="V182" s="274">
        <v>-1</v>
      </c>
      <c r="W182" s="274">
        <v>-1</v>
      </c>
      <c r="X182" s="274">
        <v>-1</v>
      </c>
      <c r="Y182" s="274">
        <v>-1</v>
      </c>
      <c r="Z182" s="274">
        <v>-1</v>
      </c>
      <c r="AA182" s="335">
        <v>270000</v>
      </c>
      <c r="AB182" s="300">
        <f t="shared" si="0"/>
        <v>54000</v>
      </c>
      <c r="AC182" s="335">
        <v>5</v>
      </c>
    </row>
    <row r="183" spans="1:29">
      <c r="A183" s="325">
        <v>179</v>
      </c>
      <c r="B183" s="325" t="s">
        <v>2256</v>
      </c>
      <c r="C183" s="325" t="s">
        <v>978</v>
      </c>
      <c r="D183" s="325">
        <v>10</v>
      </c>
      <c r="E183" s="511" t="s">
        <v>3114</v>
      </c>
      <c r="F183" s="464">
        <v>0</v>
      </c>
      <c r="G183" s="512">
        <v>2</v>
      </c>
      <c r="H183" s="325">
        <v>4</v>
      </c>
      <c r="I183" s="325">
        <v>6</v>
      </c>
      <c r="J183" s="325">
        <v>8</v>
      </c>
      <c r="K183" s="325">
        <v>10</v>
      </c>
      <c r="L183" s="325">
        <v>12</v>
      </c>
      <c r="M183" s="325">
        <v>14</v>
      </c>
      <c r="N183" s="325">
        <v>16</v>
      </c>
      <c r="O183" s="325">
        <v>18</v>
      </c>
      <c r="P183" s="511">
        <v>20</v>
      </c>
      <c r="Q183" s="325" t="s">
        <v>3115</v>
      </c>
      <c r="R183" s="325" t="s">
        <v>3115</v>
      </c>
      <c r="S183" s="325" t="s">
        <v>3115</v>
      </c>
      <c r="T183" s="325" t="s">
        <v>3115</v>
      </c>
      <c r="U183" s="325" t="s">
        <v>3115</v>
      </c>
      <c r="V183" s="325" t="s">
        <v>3115</v>
      </c>
      <c r="W183" s="325" t="s">
        <v>3115</v>
      </c>
      <c r="X183" s="325" t="s">
        <v>3115</v>
      </c>
      <c r="Y183" s="325" t="s">
        <v>3115</v>
      </c>
      <c r="Z183" s="325" t="s">
        <v>3115</v>
      </c>
      <c r="AA183" s="325">
        <v>280000</v>
      </c>
      <c r="AB183" s="300">
        <f t="shared" ref="AB183:AB233" si="1">AA183/10</f>
        <v>28000</v>
      </c>
      <c r="AC183" s="325">
        <v>10</v>
      </c>
    </row>
    <row r="184" spans="1:29">
      <c r="A184" s="335">
        <v>180</v>
      </c>
      <c r="B184" s="335" t="s">
        <v>2256</v>
      </c>
      <c r="C184" s="335" t="s">
        <v>979</v>
      </c>
      <c r="D184" s="335">
        <v>5</v>
      </c>
      <c r="E184" s="513" t="s">
        <v>3116</v>
      </c>
      <c r="F184" s="463">
        <v>0</v>
      </c>
      <c r="G184" s="514">
        <v>10</v>
      </c>
      <c r="H184" s="335">
        <v>20</v>
      </c>
      <c r="I184" s="335">
        <v>30</v>
      </c>
      <c r="J184" s="335">
        <v>40</v>
      </c>
      <c r="K184" s="513">
        <v>50</v>
      </c>
      <c r="L184" s="274">
        <v>-1</v>
      </c>
      <c r="M184" s="274">
        <v>-1</v>
      </c>
      <c r="N184" s="274">
        <v>-1</v>
      </c>
      <c r="O184" s="274">
        <v>-1</v>
      </c>
      <c r="P184" s="274">
        <v>-1</v>
      </c>
      <c r="Q184" s="335" t="s">
        <v>3117</v>
      </c>
      <c r="R184" s="335" t="s">
        <v>3117</v>
      </c>
      <c r="S184" s="335" t="s">
        <v>3117</v>
      </c>
      <c r="T184" s="335" t="s">
        <v>3117</v>
      </c>
      <c r="U184" s="335" t="s">
        <v>3117</v>
      </c>
      <c r="V184" s="274">
        <v>-1</v>
      </c>
      <c r="W184" s="274">
        <v>-1</v>
      </c>
      <c r="X184" s="274">
        <v>-1</v>
      </c>
      <c r="Y184" s="274">
        <v>-1</v>
      </c>
      <c r="Z184" s="274">
        <v>-1</v>
      </c>
      <c r="AA184" s="335">
        <v>290000</v>
      </c>
      <c r="AB184" s="300">
        <f>AA184/5</f>
        <v>58000</v>
      </c>
      <c r="AC184" s="335">
        <v>5</v>
      </c>
    </row>
    <row r="185" spans="1:29">
      <c r="A185" s="335">
        <v>181</v>
      </c>
      <c r="B185" s="335" t="s">
        <v>2256</v>
      </c>
      <c r="C185" s="335" t="s">
        <v>980</v>
      </c>
      <c r="D185" s="335">
        <v>5</v>
      </c>
      <c r="E185" s="513" t="s">
        <v>3118</v>
      </c>
      <c r="F185" s="463">
        <v>1</v>
      </c>
      <c r="G185" s="514">
        <v>1</v>
      </c>
      <c r="H185" s="335">
        <v>2</v>
      </c>
      <c r="I185" s="335">
        <v>3</v>
      </c>
      <c r="J185" s="335">
        <v>4</v>
      </c>
      <c r="K185" s="513">
        <v>5</v>
      </c>
      <c r="L185" s="274">
        <v>-1</v>
      </c>
      <c r="M185" s="274">
        <v>-1</v>
      </c>
      <c r="N185" s="274">
        <v>-1</v>
      </c>
      <c r="O185" s="274">
        <v>-1</v>
      </c>
      <c r="P185" s="274">
        <v>-1</v>
      </c>
      <c r="Q185" s="335" t="s">
        <v>3117</v>
      </c>
      <c r="R185" s="335" t="s">
        <v>3117</v>
      </c>
      <c r="S185" s="335" t="s">
        <v>3117</v>
      </c>
      <c r="T185" s="335" t="s">
        <v>3117</v>
      </c>
      <c r="U185" s="335" t="s">
        <v>3117</v>
      </c>
      <c r="V185" s="274">
        <v>-1</v>
      </c>
      <c r="W185" s="274">
        <v>-1</v>
      </c>
      <c r="X185" s="274">
        <v>-1</v>
      </c>
      <c r="Y185" s="274">
        <v>-1</v>
      </c>
      <c r="Z185" s="274">
        <v>-1</v>
      </c>
      <c r="AA185" s="335">
        <v>290000</v>
      </c>
      <c r="AB185" s="300">
        <f t="shared" ref="AB185:AB189" si="2">AA185/5</f>
        <v>58000</v>
      </c>
      <c r="AC185" s="335">
        <v>5</v>
      </c>
    </row>
    <row r="186" spans="1:29">
      <c r="A186" s="335">
        <v>182</v>
      </c>
      <c r="B186" s="335" t="s">
        <v>2256</v>
      </c>
      <c r="C186" s="335" t="s">
        <v>981</v>
      </c>
      <c r="D186" s="335">
        <v>5</v>
      </c>
      <c r="E186" s="513" t="s">
        <v>1348</v>
      </c>
      <c r="F186" s="463">
        <v>0</v>
      </c>
      <c r="G186" s="514">
        <v>100</v>
      </c>
      <c r="H186" s="335">
        <v>200</v>
      </c>
      <c r="I186" s="335">
        <v>300</v>
      </c>
      <c r="J186" s="335">
        <v>400</v>
      </c>
      <c r="K186" s="513">
        <v>500</v>
      </c>
      <c r="L186" s="274">
        <v>-1</v>
      </c>
      <c r="M186" s="274">
        <v>-1</v>
      </c>
      <c r="N186" s="274">
        <v>-1</v>
      </c>
      <c r="O186" s="274">
        <v>-1</v>
      </c>
      <c r="P186" s="274">
        <v>-1</v>
      </c>
      <c r="Q186" s="335" t="s">
        <v>3117</v>
      </c>
      <c r="R186" s="335" t="s">
        <v>3117</v>
      </c>
      <c r="S186" s="335" t="s">
        <v>3117</v>
      </c>
      <c r="T186" s="335" t="s">
        <v>3117</v>
      </c>
      <c r="U186" s="335" t="s">
        <v>3117</v>
      </c>
      <c r="V186" s="274">
        <v>-1</v>
      </c>
      <c r="W186" s="274">
        <v>-1</v>
      </c>
      <c r="X186" s="274">
        <v>-1</v>
      </c>
      <c r="Y186" s="274">
        <v>-1</v>
      </c>
      <c r="Z186" s="274">
        <v>-1</v>
      </c>
      <c r="AA186" s="335">
        <v>290000</v>
      </c>
      <c r="AB186" s="300">
        <f t="shared" si="2"/>
        <v>58000</v>
      </c>
      <c r="AC186" s="335">
        <v>5</v>
      </c>
    </row>
    <row r="187" spans="1:29">
      <c r="A187" s="335">
        <v>183</v>
      </c>
      <c r="B187" s="335" t="s">
        <v>2256</v>
      </c>
      <c r="C187" s="335" t="s">
        <v>982</v>
      </c>
      <c r="D187" s="335">
        <v>5</v>
      </c>
      <c r="E187" s="513" t="s">
        <v>3119</v>
      </c>
      <c r="F187" s="463">
        <v>1</v>
      </c>
      <c r="G187" s="514">
        <v>2</v>
      </c>
      <c r="H187" s="335">
        <v>4</v>
      </c>
      <c r="I187" s="335">
        <v>6</v>
      </c>
      <c r="J187" s="335">
        <v>8</v>
      </c>
      <c r="K187" s="513">
        <v>10</v>
      </c>
      <c r="L187" s="274">
        <v>-1</v>
      </c>
      <c r="M187" s="274">
        <v>-1</v>
      </c>
      <c r="N187" s="274">
        <v>-1</v>
      </c>
      <c r="O187" s="274">
        <v>-1</v>
      </c>
      <c r="P187" s="274">
        <v>-1</v>
      </c>
      <c r="Q187" s="335" t="s">
        <v>3120</v>
      </c>
      <c r="R187" s="335" t="s">
        <v>3120</v>
      </c>
      <c r="S187" s="335" t="s">
        <v>3120</v>
      </c>
      <c r="T187" s="335" t="s">
        <v>3120</v>
      </c>
      <c r="U187" s="335" t="s">
        <v>3120</v>
      </c>
      <c r="V187" s="274">
        <v>-1</v>
      </c>
      <c r="W187" s="274">
        <v>-1</v>
      </c>
      <c r="X187" s="274">
        <v>-1</v>
      </c>
      <c r="Y187" s="274">
        <v>-1</v>
      </c>
      <c r="Z187" s="274">
        <v>-1</v>
      </c>
      <c r="AA187" s="335">
        <v>300000</v>
      </c>
      <c r="AB187" s="300">
        <f t="shared" si="2"/>
        <v>60000</v>
      </c>
      <c r="AC187" s="335">
        <v>5</v>
      </c>
    </row>
    <row r="188" spans="1:29">
      <c r="A188" s="335">
        <v>184</v>
      </c>
      <c r="B188" s="335" t="s">
        <v>2256</v>
      </c>
      <c r="C188" s="335" t="s">
        <v>983</v>
      </c>
      <c r="D188" s="335">
        <v>5</v>
      </c>
      <c r="E188" s="513" t="s">
        <v>2214</v>
      </c>
      <c r="F188" s="463">
        <v>1</v>
      </c>
      <c r="G188" s="514">
        <v>2</v>
      </c>
      <c r="H188" s="335">
        <v>4</v>
      </c>
      <c r="I188" s="335">
        <v>6</v>
      </c>
      <c r="J188" s="335">
        <v>8</v>
      </c>
      <c r="K188" s="513">
        <v>10</v>
      </c>
      <c r="L188" s="274">
        <v>-1</v>
      </c>
      <c r="M188" s="274">
        <v>-1</v>
      </c>
      <c r="N188" s="274">
        <v>-1</v>
      </c>
      <c r="O188" s="274">
        <v>-1</v>
      </c>
      <c r="P188" s="274">
        <v>-1</v>
      </c>
      <c r="Q188" s="335" t="s">
        <v>3120</v>
      </c>
      <c r="R188" s="335" t="s">
        <v>3120</v>
      </c>
      <c r="S188" s="335" t="s">
        <v>3120</v>
      </c>
      <c r="T188" s="335" t="s">
        <v>3120</v>
      </c>
      <c r="U188" s="335" t="s">
        <v>3120</v>
      </c>
      <c r="V188" s="274">
        <v>-1</v>
      </c>
      <c r="W188" s="274">
        <v>-1</v>
      </c>
      <c r="X188" s="274">
        <v>-1</v>
      </c>
      <c r="Y188" s="274">
        <v>-1</v>
      </c>
      <c r="Z188" s="274">
        <v>-1</v>
      </c>
      <c r="AA188" s="335">
        <v>300000</v>
      </c>
      <c r="AB188" s="300">
        <f t="shared" si="2"/>
        <v>60000</v>
      </c>
      <c r="AC188" s="335">
        <v>5</v>
      </c>
    </row>
    <row r="189" spans="1:29">
      <c r="A189" s="335">
        <v>185</v>
      </c>
      <c r="B189" s="335" t="s">
        <v>2256</v>
      </c>
      <c r="C189" s="335" t="s">
        <v>984</v>
      </c>
      <c r="D189" s="335">
        <v>5</v>
      </c>
      <c r="E189" s="513" t="s">
        <v>1330</v>
      </c>
      <c r="F189" s="463">
        <v>0</v>
      </c>
      <c r="G189" s="514">
        <v>4</v>
      </c>
      <c r="H189" s="335">
        <v>8</v>
      </c>
      <c r="I189" s="335">
        <v>12</v>
      </c>
      <c r="J189" s="335">
        <v>16</v>
      </c>
      <c r="K189" s="513">
        <v>20</v>
      </c>
      <c r="L189" s="274">
        <v>-1</v>
      </c>
      <c r="M189" s="274">
        <v>-1</v>
      </c>
      <c r="N189" s="274">
        <v>-1</v>
      </c>
      <c r="O189" s="274">
        <v>-1</v>
      </c>
      <c r="P189" s="274">
        <v>-1</v>
      </c>
      <c r="Q189" s="335" t="s">
        <v>3120</v>
      </c>
      <c r="R189" s="335" t="s">
        <v>3120</v>
      </c>
      <c r="S189" s="335" t="s">
        <v>3120</v>
      </c>
      <c r="T189" s="335" t="s">
        <v>3120</v>
      </c>
      <c r="U189" s="335" t="s">
        <v>3120</v>
      </c>
      <c r="V189" s="274">
        <v>-1</v>
      </c>
      <c r="W189" s="274">
        <v>-1</v>
      </c>
      <c r="X189" s="274">
        <v>-1</v>
      </c>
      <c r="Y189" s="274">
        <v>-1</v>
      </c>
      <c r="Z189" s="274">
        <v>-1</v>
      </c>
      <c r="AA189" s="335">
        <v>300000</v>
      </c>
      <c r="AB189" s="300">
        <f t="shared" si="2"/>
        <v>60000</v>
      </c>
      <c r="AC189" s="335">
        <v>5</v>
      </c>
    </row>
    <row r="190" spans="1:29">
      <c r="A190" s="325">
        <v>186</v>
      </c>
      <c r="B190" s="325" t="s">
        <v>2256</v>
      </c>
      <c r="C190" s="325" t="s">
        <v>985</v>
      </c>
      <c r="D190" s="325">
        <v>10</v>
      </c>
      <c r="E190" s="511" t="s">
        <v>3114</v>
      </c>
      <c r="F190" s="464">
        <v>0</v>
      </c>
      <c r="G190" s="512">
        <v>5</v>
      </c>
      <c r="H190" s="325">
        <v>10</v>
      </c>
      <c r="I190" s="325">
        <v>15</v>
      </c>
      <c r="J190" s="325">
        <v>20</v>
      </c>
      <c r="K190" s="325">
        <v>25</v>
      </c>
      <c r="L190" s="325">
        <v>30</v>
      </c>
      <c r="M190" s="325">
        <v>35</v>
      </c>
      <c r="N190" s="325">
        <v>40</v>
      </c>
      <c r="O190" s="325">
        <v>45</v>
      </c>
      <c r="P190" s="511">
        <v>50</v>
      </c>
      <c r="Q190" s="325" t="s">
        <v>3121</v>
      </c>
      <c r="R190" s="325" t="s">
        <v>3121</v>
      </c>
      <c r="S190" s="325" t="s">
        <v>3121</v>
      </c>
      <c r="T190" s="325" t="s">
        <v>3121</v>
      </c>
      <c r="U190" s="325" t="s">
        <v>3121</v>
      </c>
      <c r="V190" s="325" t="s">
        <v>3121</v>
      </c>
      <c r="W190" s="325" t="s">
        <v>3121</v>
      </c>
      <c r="X190" s="325" t="s">
        <v>3121</v>
      </c>
      <c r="Y190" s="325" t="s">
        <v>3121</v>
      </c>
      <c r="Z190" s="325" t="s">
        <v>3121</v>
      </c>
      <c r="AA190" s="325">
        <v>310000</v>
      </c>
      <c r="AB190" s="300">
        <f t="shared" si="1"/>
        <v>31000</v>
      </c>
      <c r="AC190" s="325">
        <v>10</v>
      </c>
    </row>
    <row r="191" spans="1:29">
      <c r="A191" s="335">
        <v>187</v>
      </c>
      <c r="B191" s="335" t="s">
        <v>2256</v>
      </c>
      <c r="C191" s="335" t="s">
        <v>986</v>
      </c>
      <c r="D191" s="335">
        <v>5</v>
      </c>
      <c r="E191" s="513" t="s">
        <v>1329</v>
      </c>
      <c r="F191" s="463">
        <v>1</v>
      </c>
      <c r="G191" s="514">
        <v>30</v>
      </c>
      <c r="H191" s="335">
        <v>60</v>
      </c>
      <c r="I191" s="335">
        <v>90</v>
      </c>
      <c r="J191" s="335">
        <v>120</v>
      </c>
      <c r="K191" s="513">
        <v>150</v>
      </c>
      <c r="L191" s="274">
        <v>-1</v>
      </c>
      <c r="M191" s="274">
        <v>-1</v>
      </c>
      <c r="N191" s="274">
        <v>-1</v>
      </c>
      <c r="O191" s="274">
        <v>-1</v>
      </c>
      <c r="P191" s="274">
        <v>-1</v>
      </c>
      <c r="Q191" s="335" t="s">
        <v>3122</v>
      </c>
      <c r="R191" s="335" t="s">
        <v>3122</v>
      </c>
      <c r="S191" s="335" t="s">
        <v>3122</v>
      </c>
      <c r="T191" s="335" t="s">
        <v>3122</v>
      </c>
      <c r="U191" s="335" t="s">
        <v>3122</v>
      </c>
      <c r="V191" s="274">
        <v>-1</v>
      </c>
      <c r="W191" s="274">
        <v>-1</v>
      </c>
      <c r="X191" s="274">
        <v>-1</v>
      </c>
      <c r="Y191" s="274">
        <v>-1</v>
      </c>
      <c r="Z191" s="274">
        <v>-1</v>
      </c>
      <c r="AA191" s="335">
        <v>320000</v>
      </c>
      <c r="AB191" s="300">
        <f>AA191/5</f>
        <v>64000</v>
      </c>
      <c r="AC191" s="335">
        <v>5</v>
      </c>
    </row>
    <row r="192" spans="1:29">
      <c r="A192" s="335">
        <v>188</v>
      </c>
      <c r="B192" s="335" t="s">
        <v>2256</v>
      </c>
      <c r="C192" s="335" t="s">
        <v>987</v>
      </c>
      <c r="D192" s="335">
        <v>5</v>
      </c>
      <c r="E192" s="513" t="s">
        <v>1346</v>
      </c>
      <c r="F192" s="463">
        <v>0</v>
      </c>
      <c r="G192" s="514">
        <v>100</v>
      </c>
      <c r="H192" s="335">
        <v>150</v>
      </c>
      <c r="I192" s="335">
        <v>200</v>
      </c>
      <c r="J192" s="335">
        <v>250</v>
      </c>
      <c r="K192" s="513">
        <v>300</v>
      </c>
      <c r="L192" s="274">
        <v>-1</v>
      </c>
      <c r="M192" s="274">
        <v>-1</v>
      </c>
      <c r="N192" s="274">
        <v>-1</v>
      </c>
      <c r="O192" s="274">
        <v>-1</v>
      </c>
      <c r="P192" s="274">
        <v>-1</v>
      </c>
      <c r="Q192" s="335" t="s">
        <v>3122</v>
      </c>
      <c r="R192" s="335" t="s">
        <v>3122</v>
      </c>
      <c r="S192" s="335" t="s">
        <v>3122</v>
      </c>
      <c r="T192" s="335" t="s">
        <v>3122</v>
      </c>
      <c r="U192" s="335" t="s">
        <v>3122</v>
      </c>
      <c r="V192" s="274">
        <v>-1</v>
      </c>
      <c r="W192" s="274">
        <v>-1</v>
      </c>
      <c r="X192" s="274">
        <v>-1</v>
      </c>
      <c r="Y192" s="274">
        <v>-1</v>
      </c>
      <c r="Z192" s="274">
        <v>-1</v>
      </c>
      <c r="AA192" s="335">
        <v>320000</v>
      </c>
      <c r="AB192" s="300">
        <f t="shared" ref="AB192:AB193" si="3">AA192/5</f>
        <v>64000</v>
      </c>
      <c r="AC192" s="335">
        <v>5</v>
      </c>
    </row>
    <row r="193" spans="1:29">
      <c r="A193" s="335">
        <v>189</v>
      </c>
      <c r="B193" s="335" t="s">
        <v>2256</v>
      </c>
      <c r="C193" s="335" t="s">
        <v>988</v>
      </c>
      <c r="D193" s="335">
        <v>5</v>
      </c>
      <c r="E193" s="513" t="s">
        <v>1362</v>
      </c>
      <c r="F193" s="463">
        <v>0</v>
      </c>
      <c r="G193" s="514">
        <v>100</v>
      </c>
      <c r="H193" s="335">
        <v>200</v>
      </c>
      <c r="I193" s="335">
        <v>400</v>
      </c>
      <c r="J193" s="335">
        <v>600</v>
      </c>
      <c r="K193" s="513">
        <v>800</v>
      </c>
      <c r="L193" s="274">
        <v>-1</v>
      </c>
      <c r="M193" s="274">
        <v>-1</v>
      </c>
      <c r="N193" s="274">
        <v>-1</v>
      </c>
      <c r="O193" s="274">
        <v>-1</v>
      </c>
      <c r="P193" s="274">
        <v>-1</v>
      </c>
      <c r="Q193" s="335" t="s">
        <v>3122</v>
      </c>
      <c r="R193" s="335" t="s">
        <v>3122</v>
      </c>
      <c r="S193" s="335" t="s">
        <v>3122</v>
      </c>
      <c r="T193" s="335" t="s">
        <v>3122</v>
      </c>
      <c r="U193" s="335" t="s">
        <v>3122</v>
      </c>
      <c r="V193" s="274">
        <v>-1</v>
      </c>
      <c r="W193" s="274">
        <v>-1</v>
      </c>
      <c r="X193" s="274">
        <v>-1</v>
      </c>
      <c r="Y193" s="274">
        <v>-1</v>
      </c>
      <c r="Z193" s="274">
        <v>-1</v>
      </c>
      <c r="AA193" s="335">
        <v>320000</v>
      </c>
      <c r="AB193" s="300">
        <f t="shared" si="3"/>
        <v>64000</v>
      </c>
      <c r="AC193" s="335">
        <v>5</v>
      </c>
    </row>
    <row r="194" spans="1:29">
      <c r="A194" s="325">
        <v>190</v>
      </c>
      <c r="B194" s="325" t="s">
        <v>2256</v>
      </c>
      <c r="C194" s="325" t="s">
        <v>989</v>
      </c>
      <c r="D194" s="325">
        <v>10</v>
      </c>
      <c r="E194" s="511" t="s">
        <v>3110</v>
      </c>
      <c r="F194" s="464">
        <v>0</v>
      </c>
      <c r="G194" s="512">
        <v>2</v>
      </c>
      <c r="H194" s="325">
        <v>4</v>
      </c>
      <c r="I194" s="325">
        <v>6</v>
      </c>
      <c r="J194" s="325">
        <v>8</v>
      </c>
      <c r="K194" s="325">
        <v>10</v>
      </c>
      <c r="L194" s="325">
        <v>12</v>
      </c>
      <c r="M194" s="325">
        <v>14</v>
      </c>
      <c r="N194" s="325">
        <v>16</v>
      </c>
      <c r="O194" s="325">
        <v>18</v>
      </c>
      <c r="P194" s="511">
        <v>20</v>
      </c>
      <c r="Q194" s="325" t="s">
        <v>3123</v>
      </c>
      <c r="R194" s="325" t="s">
        <v>3123</v>
      </c>
      <c r="S194" s="325" t="s">
        <v>3123</v>
      </c>
      <c r="T194" s="325" t="s">
        <v>3123</v>
      </c>
      <c r="U194" s="325" t="s">
        <v>3123</v>
      </c>
      <c r="V194" s="325" t="s">
        <v>3123</v>
      </c>
      <c r="W194" s="325" t="s">
        <v>3123</v>
      </c>
      <c r="X194" s="325" t="s">
        <v>3123</v>
      </c>
      <c r="Y194" s="325" t="s">
        <v>3123</v>
      </c>
      <c r="Z194" s="325" t="s">
        <v>3123</v>
      </c>
      <c r="AA194" s="325">
        <v>330000</v>
      </c>
      <c r="AB194" s="300">
        <f t="shared" si="1"/>
        <v>33000</v>
      </c>
      <c r="AC194" s="325">
        <v>10</v>
      </c>
    </row>
    <row r="195" spans="1:29">
      <c r="A195" s="443">
        <v>191</v>
      </c>
      <c r="B195" s="443" t="s">
        <v>2256</v>
      </c>
      <c r="C195" s="443" t="s">
        <v>990</v>
      </c>
      <c r="D195" s="443">
        <v>10</v>
      </c>
      <c r="E195" s="515" t="s">
        <v>3114</v>
      </c>
      <c r="F195" s="444">
        <v>0</v>
      </c>
      <c r="G195" s="516">
        <v>6</v>
      </c>
      <c r="H195" s="443">
        <v>12</v>
      </c>
      <c r="I195" s="443">
        <v>18</v>
      </c>
      <c r="J195" s="443">
        <v>24</v>
      </c>
      <c r="K195" s="443">
        <v>30</v>
      </c>
      <c r="L195" s="443">
        <v>36</v>
      </c>
      <c r="M195" s="443">
        <v>42</v>
      </c>
      <c r="N195" s="443">
        <v>48</v>
      </c>
      <c r="O195" s="443">
        <v>54</v>
      </c>
      <c r="P195" s="515">
        <v>60</v>
      </c>
      <c r="Q195" s="443" t="s">
        <v>3124</v>
      </c>
      <c r="R195" s="443" t="s">
        <v>3124</v>
      </c>
      <c r="S195" s="443" t="s">
        <v>3124</v>
      </c>
      <c r="T195" s="443" t="s">
        <v>3124</v>
      </c>
      <c r="U195" s="443" t="s">
        <v>3124</v>
      </c>
      <c r="V195" s="443" t="s">
        <v>3124</v>
      </c>
      <c r="W195" s="443" t="s">
        <v>3124</v>
      </c>
      <c r="X195" s="443" t="s">
        <v>3124</v>
      </c>
      <c r="Y195" s="443" t="s">
        <v>3124</v>
      </c>
      <c r="Z195" s="443" t="s">
        <v>3124</v>
      </c>
      <c r="AA195" s="443">
        <v>340000</v>
      </c>
      <c r="AB195" s="300">
        <f t="shared" si="1"/>
        <v>34000</v>
      </c>
      <c r="AC195" s="443">
        <v>10</v>
      </c>
    </row>
    <row r="196" spans="1:29">
      <c r="A196" s="485">
        <v>192</v>
      </c>
      <c r="B196" s="485" t="s">
        <v>2256</v>
      </c>
      <c r="C196" s="485" t="s">
        <v>991</v>
      </c>
      <c r="D196" s="485">
        <v>3</v>
      </c>
      <c r="E196" s="517" t="s">
        <v>1347</v>
      </c>
      <c r="F196" s="486">
        <v>0</v>
      </c>
      <c r="G196" s="518">
        <v>200</v>
      </c>
      <c r="H196" s="518">
        <v>300</v>
      </c>
      <c r="I196" s="519">
        <v>500</v>
      </c>
      <c r="J196" s="274">
        <v>-1</v>
      </c>
      <c r="K196" s="274">
        <v>-1</v>
      </c>
      <c r="L196" s="274">
        <v>-1</v>
      </c>
      <c r="M196" s="274">
        <v>-1</v>
      </c>
      <c r="N196" s="274">
        <v>-1</v>
      </c>
      <c r="O196" s="274">
        <v>-1</v>
      </c>
      <c r="P196" s="274">
        <v>-1</v>
      </c>
      <c r="Q196" s="485" t="s">
        <v>3125</v>
      </c>
      <c r="R196" s="485" t="s">
        <v>3125</v>
      </c>
      <c r="S196" s="485" t="s">
        <v>3125</v>
      </c>
      <c r="T196" s="274">
        <v>-1</v>
      </c>
      <c r="U196" s="274">
        <v>-1</v>
      </c>
      <c r="V196" s="274">
        <v>-1</v>
      </c>
      <c r="W196" s="274">
        <v>-1</v>
      </c>
      <c r="X196" s="274">
        <v>-1</v>
      </c>
      <c r="Y196" s="274">
        <v>-1</v>
      </c>
      <c r="Z196" s="274">
        <v>-1</v>
      </c>
      <c r="AA196" s="485">
        <v>350000</v>
      </c>
      <c r="AB196" s="300">
        <f>AA196/3</f>
        <v>116666.66666666667</v>
      </c>
      <c r="AC196" s="485">
        <v>3</v>
      </c>
    </row>
    <row r="197" spans="1:29">
      <c r="A197" s="485">
        <v>193</v>
      </c>
      <c r="B197" s="485" t="s">
        <v>2256</v>
      </c>
      <c r="C197" s="485" t="s">
        <v>992</v>
      </c>
      <c r="D197" s="485">
        <v>3</v>
      </c>
      <c r="E197" s="517" t="s">
        <v>2211</v>
      </c>
      <c r="F197" s="486">
        <v>1</v>
      </c>
      <c r="G197" s="518">
        <v>1</v>
      </c>
      <c r="H197" s="518">
        <v>3</v>
      </c>
      <c r="I197" s="519">
        <v>5</v>
      </c>
      <c r="J197" s="274">
        <v>-1</v>
      </c>
      <c r="K197" s="274">
        <v>-1</v>
      </c>
      <c r="L197" s="274">
        <v>-1</v>
      </c>
      <c r="M197" s="274">
        <v>-1</v>
      </c>
      <c r="N197" s="274">
        <v>-1</v>
      </c>
      <c r="O197" s="274">
        <v>-1</v>
      </c>
      <c r="P197" s="274">
        <v>-1</v>
      </c>
      <c r="Q197" s="485" t="s">
        <v>3125</v>
      </c>
      <c r="R197" s="485" t="s">
        <v>3125</v>
      </c>
      <c r="S197" s="485" t="s">
        <v>3125</v>
      </c>
      <c r="T197" s="274">
        <v>-1</v>
      </c>
      <c r="U197" s="274">
        <v>-1</v>
      </c>
      <c r="V197" s="274">
        <v>-1</v>
      </c>
      <c r="W197" s="274">
        <v>-1</v>
      </c>
      <c r="X197" s="274">
        <v>-1</v>
      </c>
      <c r="Y197" s="274">
        <v>-1</v>
      </c>
      <c r="Z197" s="274">
        <v>-1</v>
      </c>
      <c r="AA197" s="485">
        <v>350000</v>
      </c>
      <c r="AB197" s="300">
        <f t="shared" ref="AB197:AB199" si="4">AA197/3</f>
        <v>116666.66666666667</v>
      </c>
      <c r="AC197" s="485">
        <v>3</v>
      </c>
    </row>
    <row r="198" spans="1:29">
      <c r="A198" s="485">
        <v>194</v>
      </c>
      <c r="B198" s="485" t="s">
        <v>2256</v>
      </c>
      <c r="C198" s="485" t="s">
        <v>993</v>
      </c>
      <c r="D198" s="485">
        <v>3</v>
      </c>
      <c r="E198" s="517" t="s">
        <v>2213</v>
      </c>
      <c r="F198" s="486">
        <v>1</v>
      </c>
      <c r="G198" s="518">
        <v>1</v>
      </c>
      <c r="H198" s="518">
        <v>3</v>
      </c>
      <c r="I198" s="519">
        <v>5</v>
      </c>
      <c r="J198" s="274">
        <v>-1</v>
      </c>
      <c r="K198" s="274">
        <v>-1</v>
      </c>
      <c r="L198" s="274">
        <v>-1</v>
      </c>
      <c r="M198" s="274">
        <v>-1</v>
      </c>
      <c r="N198" s="274">
        <v>-1</v>
      </c>
      <c r="O198" s="274">
        <v>-1</v>
      </c>
      <c r="P198" s="274">
        <v>-1</v>
      </c>
      <c r="Q198" s="485" t="s">
        <v>3125</v>
      </c>
      <c r="R198" s="485" t="s">
        <v>3125</v>
      </c>
      <c r="S198" s="485" t="s">
        <v>3125</v>
      </c>
      <c r="T198" s="274">
        <v>-1</v>
      </c>
      <c r="U198" s="274">
        <v>-1</v>
      </c>
      <c r="V198" s="274">
        <v>-1</v>
      </c>
      <c r="W198" s="274">
        <v>-1</v>
      </c>
      <c r="X198" s="274">
        <v>-1</v>
      </c>
      <c r="Y198" s="274">
        <v>-1</v>
      </c>
      <c r="Z198" s="274">
        <v>-1</v>
      </c>
      <c r="AA198" s="485">
        <v>350000</v>
      </c>
      <c r="AB198" s="300">
        <f t="shared" si="4"/>
        <v>116666.66666666667</v>
      </c>
      <c r="AC198" s="485">
        <v>3</v>
      </c>
    </row>
    <row r="199" spans="1:29">
      <c r="A199" s="485">
        <v>195</v>
      </c>
      <c r="B199" s="485" t="s">
        <v>2256</v>
      </c>
      <c r="C199" s="485" t="s">
        <v>994</v>
      </c>
      <c r="D199" s="485">
        <v>3</v>
      </c>
      <c r="E199" s="517" t="s">
        <v>1360</v>
      </c>
      <c r="F199" s="486">
        <v>0</v>
      </c>
      <c r="G199" s="518">
        <v>200</v>
      </c>
      <c r="H199" s="518">
        <v>400</v>
      </c>
      <c r="I199" s="519">
        <v>600</v>
      </c>
      <c r="J199" s="274">
        <v>-1</v>
      </c>
      <c r="K199" s="274">
        <v>-1</v>
      </c>
      <c r="L199" s="274">
        <v>-1</v>
      </c>
      <c r="M199" s="274">
        <v>-1</v>
      </c>
      <c r="N199" s="274">
        <v>-1</v>
      </c>
      <c r="O199" s="274">
        <v>-1</v>
      </c>
      <c r="P199" s="274">
        <v>-1</v>
      </c>
      <c r="Q199" s="485" t="s">
        <v>3125</v>
      </c>
      <c r="R199" s="485" t="s">
        <v>3125</v>
      </c>
      <c r="S199" s="485" t="s">
        <v>3125</v>
      </c>
      <c r="T199" s="274">
        <v>-1</v>
      </c>
      <c r="U199" s="274">
        <v>-1</v>
      </c>
      <c r="V199" s="274">
        <v>-1</v>
      </c>
      <c r="W199" s="274">
        <v>-1</v>
      </c>
      <c r="X199" s="274">
        <v>-1</v>
      </c>
      <c r="Y199" s="274">
        <v>-1</v>
      </c>
      <c r="Z199" s="274">
        <v>-1</v>
      </c>
      <c r="AA199" s="485">
        <v>350000</v>
      </c>
      <c r="AB199" s="300">
        <f t="shared" si="4"/>
        <v>116666.66666666667</v>
      </c>
      <c r="AC199" s="485">
        <v>3</v>
      </c>
    </row>
    <row r="200" spans="1:29">
      <c r="A200" s="443">
        <v>196</v>
      </c>
      <c r="B200" s="443" t="s">
        <v>2256</v>
      </c>
      <c r="C200" s="443" t="s">
        <v>995</v>
      </c>
      <c r="D200" s="443">
        <v>10</v>
      </c>
      <c r="E200" s="515" t="s">
        <v>3110</v>
      </c>
      <c r="F200" s="444">
        <v>0</v>
      </c>
      <c r="G200" s="516">
        <v>8</v>
      </c>
      <c r="H200" s="443">
        <v>11</v>
      </c>
      <c r="I200" s="443">
        <v>14</v>
      </c>
      <c r="J200" s="443">
        <v>17</v>
      </c>
      <c r="K200" s="443">
        <v>20</v>
      </c>
      <c r="L200" s="443">
        <v>25</v>
      </c>
      <c r="M200" s="443">
        <v>30</v>
      </c>
      <c r="N200" s="443">
        <v>35</v>
      </c>
      <c r="O200" s="443">
        <v>40</v>
      </c>
      <c r="P200" s="515">
        <v>45</v>
      </c>
      <c r="Q200" s="443" t="s">
        <v>3126</v>
      </c>
      <c r="R200" s="443" t="s">
        <v>3126</v>
      </c>
      <c r="S200" s="443" t="s">
        <v>3126</v>
      </c>
      <c r="T200" s="443" t="s">
        <v>3126</v>
      </c>
      <c r="U200" s="443" t="s">
        <v>3126</v>
      </c>
      <c r="V200" s="443" t="s">
        <v>3126</v>
      </c>
      <c r="W200" s="443" t="s">
        <v>3126</v>
      </c>
      <c r="X200" s="443" t="s">
        <v>3126</v>
      </c>
      <c r="Y200" s="443" t="s">
        <v>3126</v>
      </c>
      <c r="Z200" s="443" t="s">
        <v>3126</v>
      </c>
      <c r="AA200" s="443">
        <v>360000</v>
      </c>
      <c r="AB200" s="300">
        <f t="shared" si="1"/>
        <v>36000</v>
      </c>
      <c r="AC200" s="443">
        <v>10</v>
      </c>
    </row>
    <row r="201" spans="1:29">
      <c r="A201" s="485">
        <v>197</v>
      </c>
      <c r="B201" s="485" t="s">
        <v>2256</v>
      </c>
      <c r="C201" s="485" t="s">
        <v>996</v>
      </c>
      <c r="D201" s="485">
        <v>3</v>
      </c>
      <c r="E201" s="517" t="s">
        <v>1358</v>
      </c>
      <c r="F201" s="486">
        <v>0</v>
      </c>
      <c r="G201" s="518">
        <v>100</v>
      </c>
      <c r="H201" s="518">
        <v>200</v>
      </c>
      <c r="I201" s="519">
        <v>300</v>
      </c>
      <c r="J201" s="274">
        <v>-1</v>
      </c>
      <c r="K201" s="274">
        <v>-1</v>
      </c>
      <c r="L201" s="274">
        <v>-1</v>
      </c>
      <c r="M201" s="274">
        <v>-1</v>
      </c>
      <c r="N201" s="274">
        <v>-1</v>
      </c>
      <c r="O201" s="274">
        <v>-1</v>
      </c>
      <c r="P201" s="274">
        <v>-1</v>
      </c>
      <c r="Q201" s="485" t="s">
        <v>3127</v>
      </c>
      <c r="R201" s="485" t="s">
        <v>3127</v>
      </c>
      <c r="S201" s="485" t="s">
        <v>3127</v>
      </c>
      <c r="T201" s="274">
        <v>-1</v>
      </c>
      <c r="U201" s="274">
        <v>-1</v>
      </c>
      <c r="V201" s="274">
        <v>-1</v>
      </c>
      <c r="W201" s="274">
        <v>-1</v>
      </c>
      <c r="X201" s="274">
        <v>-1</v>
      </c>
      <c r="Y201" s="274">
        <v>-1</v>
      </c>
      <c r="Z201" s="274">
        <v>-1</v>
      </c>
      <c r="AA201" s="485">
        <v>370000</v>
      </c>
      <c r="AB201" s="300">
        <f>AA201/3</f>
        <v>123333.33333333333</v>
      </c>
      <c r="AC201" s="485">
        <v>3</v>
      </c>
    </row>
    <row r="202" spans="1:29">
      <c r="A202" s="485">
        <v>198</v>
      </c>
      <c r="B202" s="485" t="s">
        <v>2256</v>
      </c>
      <c r="C202" s="485" t="s">
        <v>997</v>
      </c>
      <c r="D202" s="485">
        <v>3</v>
      </c>
      <c r="E202" s="517" t="s">
        <v>1349</v>
      </c>
      <c r="F202" s="486">
        <v>0</v>
      </c>
      <c r="G202" s="518">
        <v>200</v>
      </c>
      <c r="H202" s="518">
        <v>300</v>
      </c>
      <c r="I202" s="519">
        <v>500</v>
      </c>
      <c r="J202" s="274">
        <v>-1</v>
      </c>
      <c r="K202" s="274">
        <v>-1</v>
      </c>
      <c r="L202" s="274">
        <v>-1</v>
      </c>
      <c r="M202" s="274">
        <v>-1</v>
      </c>
      <c r="N202" s="274">
        <v>-1</v>
      </c>
      <c r="O202" s="274">
        <v>-1</v>
      </c>
      <c r="P202" s="274">
        <v>-1</v>
      </c>
      <c r="Q202" s="485" t="s">
        <v>3127</v>
      </c>
      <c r="R202" s="485" t="s">
        <v>3127</v>
      </c>
      <c r="S202" s="485" t="s">
        <v>3127</v>
      </c>
      <c r="T202" s="274">
        <v>-1</v>
      </c>
      <c r="U202" s="274">
        <v>-1</v>
      </c>
      <c r="V202" s="274">
        <v>-1</v>
      </c>
      <c r="W202" s="274">
        <v>-1</v>
      </c>
      <c r="X202" s="274">
        <v>-1</v>
      </c>
      <c r="Y202" s="274">
        <v>-1</v>
      </c>
      <c r="Z202" s="274">
        <v>-1</v>
      </c>
      <c r="AA202" s="485">
        <v>370000</v>
      </c>
      <c r="AB202" s="300">
        <f t="shared" ref="AB202:AB204" si="5">AA202/3</f>
        <v>123333.33333333333</v>
      </c>
      <c r="AC202" s="485">
        <v>3</v>
      </c>
    </row>
    <row r="203" spans="1:29">
      <c r="A203" s="485">
        <v>199</v>
      </c>
      <c r="B203" s="485" t="s">
        <v>2256</v>
      </c>
      <c r="C203" s="485" t="s">
        <v>998</v>
      </c>
      <c r="D203" s="485">
        <v>3</v>
      </c>
      <c r="E203" s="517" t="s">
        <v>2212</v>
      </c>
      <c r="F203" s="486">
        <v>1</v>
      </c>
      <c r="G203" s="518">
        <v>1</v>
      </c>
      <c r="H203" s="518">
        <v>3</v>
      </c>
      <c r="I203" s="519">
        <v>5</v>
      </c>
      <c r="J203" s="274">
        <v>-1</v>
      </c>
      <c r="K203" s="274">
        <v>-1</v>
      </c>
      <c r="L203" s="274">
        <v>-1</v>
      </c>
      <c r="M203" s="274">
        <v>-1</v>
      </c>
      <c r="N203" s="274">
        <v>-1</v>
      </c>
      <c r="O203" s="274">
        <v>-1</v>
      </c>
      <c r="P203" s="274">
        <v>-1</v>
      </c>
      <c r="Q203" s="485" t="s">
        <v>3127</v>
      </c>
      <c r="R203" s="485" t="s">
        <v>3127</v>
      </c>
      <c r="S203" s="485" t="s">
        <v>3127</v>
      </c>
      <c r="T203" s="274">
        <v>-1</v>
      </c>
      <c r="U203" s="274">
        <v>-1</v>
      </c>
      <c r="V203" s="274">
        <v>-1</v>
      </c>
      <c r="W203" s="274">
        <v>-1</v>
      </c>
      <c r="X203" s="274">
        <v>-1</v>
      </c>
      <c r="Y203" s="274">
        <v>-1</v>
      </c>
      <c r="Z203" s="274">
        <v>-1</v>
      </c>
      <c r="AA203" s="485">
        <v>370000</v>
      </c>
      <c r="AB203" s="300">
        <f t="shared" si="5"/>
        <v>123333.33333333333</v>
      </c>
      <c r="AC203" s="485">
        <v>3</v>
      </c>
    </row>
    <row r="204" spans="1:29">
      <c r="A204" s="485">
        <v>200</v>
      </c>
      <c r="B204" s="485" t="s">
        <v>2256</v>
      </c>
      <c r="C204" s="485" t="s">
        <v>999</v>
      </c>
      <c r="D204" s="485">
        <v>3</v>
      </c>
      <c r="E204" s="517" t="s">
        <v>2213</v>
      </c>
      <c r="F204" s="486">
        <v>1</v>
      </c>
      <c r="G204" s="518">
        <v>1</v>
      </c>
      <c r="H204" s="518">
        <v>3</v>
      </c>
      <c r="I204" s="519">
        <v>5</v>
      </c>
      <c r="J204" s="274">
        <v>-1</v>
      </c>
      <c r="K204" s="274">
        <v>-1</v>
      </c>
      <c r="L204" s="274">
        <v>-1</v>
      </c>
      <c r="M204" s="274">
        <v>-1</v>
      </c>
      <c r="N204" s="274">
        <v>-1</v>
      </c>
      <c r="O204" s="274">
        <v>-1</v>
      </c>
      <c r="P204" s="274">
        <v>-1</v>
      </c>
      <c r="Q204" s="485" t="s">
        <v>3127</v>
      </c>
      <c r="R204" s="485" t="s">
        <v>3127</v>
      </c>
      <c r="S204" s="485" t="s">
        <v>3127</v>
      </c>
      <c r="T204" s="274">
        <v>-1</v>
      </c>
      <c r="U204" s="274">
        <v>-1</v>
      </c>
      <c r="V204" s="274">
        <v>-1</v>
      </c>
      <c r="W204" s="274">
        <v>-1</v>
      </c>
      <c r="X204" s="274">
        <v>-1</v>
      </c>
      <c r="Y204" s="274">
        <v>-1</v>
      </c>
      <c r="Z204" s="274">
        <v>-1</v>
      </c>
      <c r="AA204" s="485">
        <v>370000</v>
      </c>
      <c r="AB204" s="300">
        <f t="shared" si="5"/>
        <v>123333.33333333333</v>
      </c>
      <c r="AC204" s="485">
        <v>3</v>
      </c>
    </row>
    <row r="205" spans="1:29">
      <c r="A205" s="485">
        <v>201</v>
      </c>
      <c r="B205" s="485" t="s">
        <v>2256</v>
      </c>
      <c r="C205" s="485" t="s">
        <v>1000</v>
      </c>
      <c r="D205" s="485">
        <v>5</v>
      </c>
      <c r="E205" s="517" t="s">
        <v>1329</v>
      </c>
      <c r="F205" s="486">
        <v>1</v>
      </c>
      <c r="G205" s="518">
        <v>25</v>
      </c>
      <c r="H205" s="518">
        <v>50</v>
      </c>
      <c r="I205" s="518">
        <v>100</v>
      </c>
      <c r="J205" s="518">
        <v>150</v>
      </c>
      <c r="K205" s="519">
        <v>200</v>
      </c>
      <c r="L205" s="274">
        <v>-1</v>
      </c>
      <c r="M205" s="274">
        <v>-1</v>
      </c>
      <c r="N205" s="274">
        <v>-1</v>
      </c>
      <c r="O205" s="274">
        <v>-1</v>
      </c>
      <c r="P205" s="274">
        <v>-1</v>
      </c>
      <c r="Q205" s="485" t="s">
        <v>3128</v>
      </c>
      <c r="R205" s="485" t="s">
        <v>3128</v>
      </c>
      <c r="S205" s="485" t="s">
        <v>3128</v>
      </c>
      <c r="T205" s="485" t="s">
        <v>3128</v>
      </c>
      <c r="U205" s="485" t="s">
        <v>3128</v>
      </c>
      <c r="V205" s="274">
        <v>-1</v>
      </c>
      <c r="W205" s="274">
        <v>-1</v>
      </c>
      <c r="X205" s="274">
        <v>-1</v>
      </c>
      <c r="Y205" s="274">
        <v>-1</v>
      </c>
      <c r="Z205" s="274">
        <v>-1</v>
      </c>
      <c r="AA205" s="485">
        <v>380000</v>
      </c>
      <c r="AB205" s="300">
        <f>AA205/5</f>
        <v>76000</v>
      </c>
      <c r="AC205" s="485">
        <v>5</v>
      </c>
    </row>
    <row r="206" spans="1:29">
      <c r="A206" s="485">
        <v>202</v>
      </c>
      <c r="B206" s="485" t="s">
        <v>2256</v>
      </c>
      <c r="C206" s="485" t="s">
        <v>1001</v>
      </c>
      <c r="D206" s="485">
        <v>5</v>
      </c>
      <c r="E206" s="517" t="s">
        <v>1345</v>
      </c>
      <c r="F206" s="486">
        <v>0</v>
      </c>
      <c r="G206" s="518">
        <v>100</v>
      </c>
      <c r="H206" s="518">
        <v>200</v>
      </c>
      <c r="I206" s="518">
        <v>300</v>
      </c>
      <c r="J206" s="518">
        <v>400</v>
      </c>
      <c r="K206" s="519">
        <v>500</v>
      </c>
      <c r="L206" s="274">
        <v>-1</v>
      </c>
      <c r="M206" s="274">
        <v>-1</v>
      </c>
      <c r="N206" s="274">
        <v>-1</v>
      </c>
      <c r="O206" s="274">
        <v>-1</v>
      </c>
      <c r="P206" s="274">
        <v>-1</v>
      </c>
      <c r="Q206" s="485" t="s">
        <v>3128</v>
      </c>
      <c r="R206" s="485" t="s">
        <v>3128</v>
      </c>
      <c r="S206" s="485" t="s">
        <v>3128</v>
      </c>
      <c r="T206" s="485" t="s">
        <v>3128</v>
      </c>
      <c r="U206" s="485" t="s">
        <v>3128</v>
      </c>
      <c r="V206" s="274">
        <v>-1</v>
      </c>
      <c r="W206" s="274">
        <v>-1</v>
      </c>
      <c r="X206" s="274">
        <v>-1</v>
      </c>
      <c r="Y206" s="274">
        <v>-1</v>
      </c>
      <c r="Z206" s="274">
        <v>-1</v>
      </c>
      <c r="AA206" s="485">
        <v>380000</v>
      </c>
      <c r="AB206" s="300">
        <f t="shared" ref="AB206:AB207" si="6">AA206/5</f>
        <v>76000</v>
      </c>
      <c r="AC206" s="485">
        <v>5</v>
      </c>
    </row>
    <row r="207" spans="1:29">
      <c r="A207" s="485">
        <v>203</v>
      </c>
      <c r="B207" s="485" t="s">
        <v>2256</v>
      </c>
      <c r="C207" s="485" t="s">
        <v>1002</v>
      </c>
      <c r="D207" s="485">
        <v>5</v>
      </c>
      <c r="E207" s="517" t="s">
        <v>1358</v>
      </c>
      <c r="F207" s="486">
        <v>0</v>
      </c>
      <c r="G207" s="518">
        <v>100</v>
      </c>
      <c r="H207" s="518">
        <v>200</v>
      </c>
      <c r="I207" s="518">
        <v>400</v>
      </c>
      <c r="J207" s="518">
        <v>600</v>
      </c>
      <c r="K207" s="519">
        <v>800</v>
      </c>
      <c r="L207" s="274">
        <v>-1</v>
      </c>
      <c r="M207" s="274">
        <v>-1</v>
      </c>
      <c r="N207" s="274">
        <v>-1</v>
      </c>
      <c r="O207" s="274">
        <v>-1</v>
      </c>
      <c r="P207" s="274">
        <v>-1</v>
      </c>
      <c r="Q207" s="485" t="s">
        <v>3128</v>
      </c>
      <c r="R207" s="485" t="s">
        <v>3128</v>
      </c>
      <c r="S207" s="485" t="s">
        <v>3128</v>
      </c>
      <c r="T207" s="485" t="s">
        <v>3128</v>
      </c>
      <c r="U207" s="485" t="s">
        <v>3128</v>
      </c>
      <c r="V207" s="274">
        <v>-1</v>
      </c>
      <c r="W207" s="274">
        <v>-1</v>
      </c>
      <c r="X207" s="274">
        <v>-1</v>
      </c>
      <c r="Y207" s="274">
        <v>-1</v>
      </c>
      <c r="Z207" s="274">
        <v>-1</v>
      </c>
      <c r="AA207" s="485">
        <v>380000</v>
      </c>
      <c r="AB207" s="300">
        <f t="shared" si="6"/>
        <v>76000</v>
      </c>
      <c r="AC207" s="485">
        <v>5</v>
      </c>
    </row>
    <row r="208" spans="1:29">
      <c r="A208" s="443">
        <v>204</v>
      </c>
      <c r="B208" s="443" t="s">
        <v>2256</v>
      </c>
      <c r="C208" s="443" t="s">
        <v>1003</v>
      </c>
      <c r="D208" s="443">
        <v>10</v>
      </c>
      <c r="E208" s="515" t="s">
        <v>3110</v>
      </c>
      <c r="F208" s="444">
        <v>0</v>
      </c>
      <c r="G208" s="516">
        <v>10</v>
      </c>
      <c r="H208" s="443">
        <v>15</v>
      </c>
      <c r="I208" s="443">
        <v>20</v>
      </c>
      <c r="J208" s="443">
        <v>25</v>
      </c>
      <c r="K208" s="443">
        <v>30</v>
      </c>
      <c r="L208" s="443">
        <v>35</v>
      </c>
      <c r="M208" s="443">
        <v>40</v>
      </c>
      <c r="N208" s="443">
        <v>45</v>
      </c>
      <c r="O208" s="443">
        <v>50</v>
      </c>
      <c r="P208" s="515">
        <v>65</v>
      </c>
      <c r="Q208" s="443" t="s">
        <v>3129</v>
      </c>
      <c r="R208" s="443" t="s">
        <v>3129</v>
      </c>
      <c r="S208" s="443" t="s">
        <v>3129</v>
      </c>
      <c r="T208" s="443" t="s">
        <v>3129</v>
      </c>
      <c r="U208" s="443" t="s">
        <v>3129</v>
      </c>
      <c r="V208" s="443" t="s">
        <v>3129</v>
      </c>
      <c r="W208" s="443" t="s">
        <v>3129</v>
      </c>
      <c r="X208" s="443" t="s">
        <v>3129</v>
      </c>
      <c r="Y208" s="443" t="s">
        <v>3129</v>
      </c>
      <c r="Z208" s="443" t="s">
        <v>3129</v>
      </c>
      <c r="AA208" s="443">
        <v>390000</v>
      </c>
      <c r="AB208" s="300">
        <f t="shared" si="1"/>
        <v>39000</v>
      </c>
      <c r="AC208" s="443">
        <v>10</v>
      </c>
    </row>
    <row r="209" spans="1:29">
      <c r="A209" s="485">
        <v>205</v>
      </c>
      <c r="B209" s="485" t="s">
        <v>2256</v>
      </c>
      <c r="C209" s="485" t="s">
        <v>1004</v>
      </c>
      <c r="D209" s="485">
        <v>5</v>
      </c>
      <c r="E209" s="517" t="s">
        <v>1362</v>
      </c>
      <c r="F209" s="486">
        <v>0</v>
      </c>
      <c r="G209" s="518">
        <v>300</v>
      </c>
      <c r="H209" s="518">
        <v>500</v>
      </c>
      <c r="I209" s="518">
        <v>1000</v>
      </c>
      <c r="J209" s="518">
        <v>1500</v>
      </c>
      <c r="K209" s="519">
        <v>2100</v>
      </c>
      <c r="L209" s="274">
        <v>-1</v>
      </c>
      <c r="M209" s="274">
        <v>-1</v>
      </c>
      <c r="N209" s="274">
        <v>-1</v>
      </c>
      <c r="O209" s="274">
        <v>-1</v>
      </c>
      <c r="P209" s="274">
        <v>-1</v>
      </c>
      <c r="Q209" s="485" t="s">
        <v>3130</v>
      </c>
      <c r="R209" s="485" t="s">
        <v>3130</v>
      </c>
      <c r="S209" s="485" t="s">
        <v>3130</v>
      </c>
      <c r="T209" s="485" t="s">
        <v>3130</v>
      </c>
      <c r="U209" s="485" t="s">
        <v>3130</v>
      </c>
      <c r="V209" s="274">
        <v>-1</v>
      </c>
      <c r="W209" s="274">
        <v>-1</v>
      </c>
      <c r="X209" s="274">
        <v>-1</v>
      </c>
      <c r="Y209" s="274">
        <v>-1</v>
      </c>
      <c r="Z209" s="274">
        <v>-1</v>
      </c>
      <c r="AA209" s="485">
        <v>400000</v>
      </c>
      <c r="AB209" s="300">
        <f>AA209/5</f>
        <v>80000</v>
      </c>
      <c r="AC209" s="485">
        <v>5</v>
      </c>
    </row>
    <row r="210" spans="1:29">
      <c r="A210" s="485">
        <v>206</v>
      </c>
      <c r="B210" s="485" t="s">
        <v>2256</v>
      </c>
      <c r="C210" s="485" t="s">
        <v>1005</v>
      </c>
      <c r="D210" s="485">
        <v>5</v>
      </c>
      <c r="E210" s="517" t="s">
        <v>1349</v>
      </c>
      <c r="F210" s="486">
        <v>0</v>
      </c>
      <c r="G210" s="518">
        <v>300</v>
      </c>
      <c r="H210" s="518">
        <v>500</v>
      </c>
      <c r="I210" s="518">
        <v>700</v>
      </c>
      <c r="J210" s="518">
        <v>1000</v>
      </c>
      <c r="K210" s="519">
        <v>1300</v>
      </c>
      <c r="L210" s="274">
        <v>-1</v>
      </c>
      <c r="M210" s="274">
        <v>-1</v>
      </c>
      <c r="N210" s="274">
        <v>-1</v>
      </c>
      <c r="O210" s="274">
        <v>-1</v>
      </c>
      <c r="P210" s="274">
        <v>-1</v>
      </c>
      <c r="Q210" s="485" t="s">
        <v>3130</v>
      </c>
      <c r="R210" s="485" t="s">
        <v>3130</v>
      </c>
      <c r="S210" s="485" t="s">
        <v>3130</v>
      </c>
      <c r="T210" s="485" t="s">
        <v>3130</v>
      </c>
      <c r="U210" s="485" t="s">
        <v>3130</v>
      </c>
      <c r="V210" s="274">
        <v>-1</v>
      </c>
      <c r="W210" s="274">
        <v>-1</v>
      </c>
      <c r="X210" s="274">
        <v>-1</v>
      </c>
      <c r="Y210" s="274">
        <v>-1</v>
      </c>
      <c r="Z210" s="274">
        <v>-1</v>
      </c>
      <c r="AA210" s="485">
        <v>400000</v>
      </c>
      <c r="AB210" s="300">
        <f t="shared" ref="AB210:AB214" si="7">AA210/5</f>
        <v>80000</v>
      </c>
      <c r="AC210" s="485">
        <v>5</v>
      </c>
    </row>
    <row r="211" spans="1:29">
      <c r="A211" s="485">
        <v>207</v>
      </c>
      <c r="B211" s="485" t="s">
        <v>2256</v>
      </c>
      <c r="C211" s="485" t="s">
        <v>1006</v>
      </c>
      <c r="D211" s="485">
        <v>5</v>
      </c>
      <c r="E211" s="517" t="s">
        <v>2212</v>
      </c>
      <c r="F211" s="486">
        <v>1</v>
      </c>
      <c r="G211" s="518">
        <v>2</v>
      </c>
      <c r="H211" s="518">
        <v>4</v>
      </c>
      <c r="I211" s="518">
        <v>6</v>
      </c>
      <c r="J211" s="518">
        <v>8</v>
      </c>
      <c r="K211" s="519">
        <v>10</v>
      </c>
      <c r="L211" s="274">
        <v>-1</v>
      </c>
      <c r="M211" s="274">
        <v>-1</v>
      </c>
      <c r="N211" s="274">
        <v>-1</v>
      </c>
      <c r="O211" s="274">
        <v>-1</v>
      </c>
      <c r="P211" s="274">
        <v>-1</v>
      </c>
      <c r="Q211" s="485" t="s">
        <v>3130</v>
      </c>
      <c r="R211" s="485" t="s">
        <v>3130</v>
      </c>
      <c r="S211" s="485" t="s">
        <v>3130</v>
      </c>
      <c r="T211" s="485" t="s">
        <v>3130</v>
      </c>
      <c r="U211" s="485" t="s">
        <v>3130</v>
      </c>
      <c r="V211" s="274">
        <v>-1</v>
      </c>
      <c r="W211" s="274">
        <v>-1</v>
      </c>
      <c r="X211" s="274">
        <v>-1</v>
      </c>
      <c r="Y211" s="274">
        <v>-1</v>
      </c>
      <c r="Z211" s="274">
        <v>-1</v>
      </c>
      <c r="AA211" s="485">
        <v>400000</v>
      </c>
      <c r="AB211" s="300">
        <f t="shared" si="7"/>
        <v>80000</v>
      </c>
      <c r="AC211" s="485">
        <v>5</v>
      </c>
    </row>
    <row r="212" spans="1:29">
      <c r="A212" s="485">
        <v>208</v>
      </c>
      <c r="B212" s="485" t="s">
        <v>2256</v>
      </c>
      <c r="C212" s="485" t="s">
        <v>1007</v>
      </c>
      <c r="D212" s="485">
        <v>5</v>
      </c>
      <c r="E212" s="517" t="s">
        <v>1329</v>
      </c>
      <c r="F212" s="486">
        <v>1</v>
      </c>
      <c r="G212" s="518">
        <v>50</v>
      </c>
      <c r="H212" s="518">
        <v>100</v>
      </c>
      <c r="I212" s="518">
        <v>150</v>
      </c>
      <c r="J212" s="518">
        <v>200</v>
      </c>
      <c r="K212" s="519">
        <v>250</v>
      </c>
      <c r="L212" s="274">
        <v>-1</v>
      </c>
      <c r="M212" s="274">
        <v>-1</v>
      </c>
      <c r="N212" s="274">
        <v>-1</v>
      </c>
      <c r="O212" s="274">
        <v>-1</v>
      </c>
      <c r="P212" s="274">
        <v>-1</v>
      </c>
      <c r="Q212" s="485" t="s">
        <v>3131</v>
      </c>
      <c r="R212" s="485" t="s">
        <v>3131</v>
      </c>
      <c r="S212" s="485" t="s">
        <v>3131</v>
      </c>
      <c r="T212" s="485" t="s">
        <v>3131</v>
      </c>
      <c r="U212" s="485" t="s">
        <v>3131</v>
      </c>
      <c r="V212" s="274">
        <v>-1</v>
      </c>
      <c r="W212" s="274">
        <v>-1</v>
      </c>
      <c r="X212" s="274">
        <v>-1</v>
      </c>
      <c r="Y212" s="274">
        <v>-1</v>
      </c>
      <c r="Z212" s="274">
        <v>-1</v>
      </c>
      <c r="AA212" s="485">
        <v>410000</v>
      </c>
      <c r="AB212" s="300">
        <f t="shared" si="7"/>
        <v>82000</v>
      </c>
      <c r="AC212" s="485">
        <v>5</v>
      </c>
    </row>
    <row r="213" spans="1:29">
      <c r="A213" s="485">
        <v>209</v>
      </c>
      <c r="B213" s="485" t="s">
        <v>2256</v>
      </c>
      <c r="C213" s="485" t="s">
        <v>1008</v>
      </c>
      <c r="D213" s="485">
        <v>5</v>
      </c>
      <c r="E213" s="517" t="s">
        <v>1356</v>
      </c>
      <c r="F213" s="486">
        <v>0</v>
      </c>
      <c r="G213" s="518">
        <v>300</v>
      </c>
      <c r="H213" s="518">
        <v>500</v>
      </c>
      <c r="I213" s="518">
        <v>1000</v>
      </c>
      <c r="J213" s="518">
        <v>1500</v>
      </c>
      <c r="K213" s="519">
        <v>2000</v>
      </c>
      <c r="L213" s="274">
        <v>-1</v>
      </c>
      <c r="M213" s="274">
        <v>-1</v>
      </c>
      <c r="N213" s="274">
        <v>-1</v>
      </c>
      <c r="O213" s="274">
        <v>-1</v>
      </c>
      <c r="P213" s="274">
        <v>-1</v>
      </c>
      <c r="Q213" s="485" t="s">
        <v>3131</v>
      </c>
      <c r="R213" s="485" t="s">
        <v>3131</v>
      </c>
      <c r="S213" s="485" t="s">
        <v>3131</v>
      </c>
      <c r="T213" s="485" t="s">
        <v>3131</v>
      </c>
      <c r="U213" s="485" t="s">
        <v>3131</v>
      </c>
      <c r="V213" s="274">
        <v>-1</v>
      </c>
      <c r="W213" s="274">
        <v>-1</v>
      </c>
      <c r="X213" s="274">
        <v>-1</v>
      </c>
      <c r="Y213" s="274">
        <v>-1</v>
      </c>
      <c r="Z213" s="274">
        <v>-1</v>
      </c>
      <c r="AA213" s="485">
        <v>410000</v>
      </c>
      <c r="AB213" s="300">
        <f t="shared" si="7"/>
        <v>82000</v>
      </c>
      <c r="AC213" s="485">
        <v>5</v>
      </c>
    </row>
    <row r="214" spans="1:29">
      <c r="A214" s="485">
        <v>210</v>
      </c>
      <c r="B214" s="485" t="s">
        <v>2256</v>
      </c>
      <c r="C214" s="485" t="s">
        <v>1009</v>
      </c>
      <c r="D214" s="485">
        <v>5</v>
      </c>
      <c r="E214" s="517" t="s">
        <v>1360</v>
      </c>
      <c r="F214" s="486">
        <v>0</v>
      </c>
      <c r="G214" s="518">
        <v>300</v>
      </c>
      <c r="H214" s="518">
        <v>500</v>
      </c>
      <c r="I214" s="518">
        <v>1000</v>
      </c>
      <c r="J214" s="518">
        <v>1200</v>
      </c>
      <c r="K214" s="519">
        <v>1700</v>
      </c>
      <c r="L214" s="274">
        <v>-1</v>
      </c>
      <c r="M214" s="274">
        <v>-1</v>
      </c>
      <c r="N214" s="274">
        <v>-1</v>
      </c>
      <c r="O214" s="274">
        <v>-1</v>
      </c>
      <c r="P214" s="274">
        <v>-1</v>
      </c>
      <c r="Q214" s="485" t="s">
        <v>3131</v>
      </c>
      <c r="R214" s="485" t="s">
        <v>3131</v>
      </c>
      <c r="S214" s="485" t="s">
        <v>3131</v>
      </c>
      <c r="T214" s="485" t="s">
        <v>3131</v>
      </c>
      <c r="U214" s="485" t="s">
        <v>3131</v>
      </c>
      <c r="V214" s="274">
        <v>-1</v>
      </c>
      <c r="W214" s="274">
        <v>-1</v>
      </c>
      <c r="X214" s="274">
        <v>-1</v>
      </c>
      <c r="Y214" s="274">
        <v>-1</v>
      </c>
      <c r="Z214" s="274">
        <v>-1</v>
      </c>
      <c r="AA214" s="485">
        <v>410000</v>
      </c>
      <c r="AB214" s="300">
        <f t="shared" si="7"/>
        <v>82000</v>
      </c>
      <c r="AC214" s="485">
        <v>5</v>
      </c>
    </row>
    <row r="215" spans="1:29">
      <c r="A215" s="412">
        <v>211</v>
      </c>
      <c r="B215" s="412" t="s">
        <v>2256</v>
      </c>
      <c r="C215" s="412" t="s">
        <v>1010</v>
      </c>
      <c r="D215" s="412">
        <v>10</v>
      </c>
      <c r="E215" s="520" t="s">
        <v>3110</v>
      </c>
      <c r="F215" s="451">
        <v>0</v>
      </c>
      <c r="G215" s="521">
        <v>10</v>
      </c>
      <c r="H215" s="521">
        <v>20</v>
      </c>
      <c r="I215" s="521">
        <v>30</v>
      </c>
      <c r="J215" s="521">
        <v>40</v>
      </c>
      <c r="K215" s="521">
        <v>50</v>
      </c>
      <c r="L215" s="521">
        <v>60</v>
      </c>
      <c r="M215" s="521">
        <v>70</v>
      </c>
      <c r="N215" s="521">
        <v>80</v>
      </c>
      <c r="O215" s="521">
        <v>90</v>
      </c>
      <c r="P215" s="522">
        <v>100</v>
      </c>
      <c r="Q215" s="412" t="s">
        <v>3132</v>
      </c>
      <c r="R215" s="412" t="s">
        <v>3132</v>
      </c>
      <c r="S215" s="412" t="s">
        <v>3132</v>
      </c>
      <c r="T215" s="412" t="s">
        <v>3132</v>
      </c>
      <c r="U215" s="412" t="s">
        <v>3132</v>
      </c>
      <c r="V215" s="412" t="s">
        <v>3132</v>
      </c>
      <c r="W215" s="412" t="s">
        <v>3132</v>
      </c>
      <c r="X215" s="412" t="s">
        <v>3132</v>
      </c>
      <c r="Y215" s="412" t="s">
        <v>3132</v>
      </c>
      <c r="Z215" s="412" t="s">
        <v>3132</v>
      </c>
      <c r="AA215" s="412">
        <v>420000</v>
      </c>
      <c r="AB215" s="300">
        <f t="shared" si="1"/>
        <v>42000</v>
      </c>
      <c r="AC215" s="412">
        <v>10</v>
      </c>
    </row>
    <row r="216" spans="1:29">
      <c r="A216" s="453">
        <v>212</v>
      </c>
      <c r="B216" s="453" t="s">
        <v>2256</v>
      </c>
      <c r="C216" s="453" t="s">
        <v>1011</v>
      </c>
      <c r="D216" s="453">
        <v>7</v>
      </c>
      <c r="E216" s="523" t="s">
        <v>3116</v>
      </c>
      <c r="F216" s="454">
        <v>0</v>
      </c>
      <c r="G216" s="524">
        <v>20</v>
      </c>
      <c r="H216" s="524">
        <v>40</v>
      </c>
      <c r="I216" s="524">
        <v>60</v>
      </c>
      <c r="J216" s="524">
        <v>80</v>
      </c>
      <c r="K216" s="524">
        <v>100</v>
      </c>
      <c r="L216" s="524">
        <v>150</v>
      </c>
      <c r="M216" s="525">
        <v>200</v>
      </c>
      <c r="N216" s="274">
        <v>-1</v>
      </c>
      <c r="O216" s="274">
        <v>-1</v>
      </c>
      <c r="P216" s="274">
        <v>-1</v>
      </c>
      <c r="Q216" s="453" t="s">
        <v>3133</v>
      </c>
      <c r="R216" s="453" t="s">
        <v>3133</v>
      </c>
      <c r="S216" s="453" t="s">
        <v>3133</v>
      </c>
      <c r="T216" s="453" t="s">
        <v>3133</v>
      </c>
      <c r="U216" s="453" t="s">
        <v>3133</v>
      </c>
      <c r="V216" s="453" t="s">
        <v>3133</v>
      </c>
      <c r="W216" s="453" t="s">
        <v>3133</v>
      </c>
      <c r="X216" s="274">
        <v>-1</v>
      </c>
      <c r="Y216" s="274">
        <v>-1</v>
      </c>
      <c r="Z216" s="274">
        <v>-1</v>
      </c>
      <c r="AA216" s="453">
        <v>430000</v>
      </c>
      <c r="AB216" s="300">
        <f>AA216/7</f>
        <v>61428.571428571428</v>
      </c>
      <c r="AC216" s="453">
        <v>7</v>
      </c>
    </row>
    <row r="217" spans="1:29">
      <c r="A217" s="453">
        <v>213</v>
      </c>
      <c r="B217" s="453" t="s">
        <v>2256</v>
      </c>
      <c r="C217" s="453" t="s">
        <v>1012</v>
      </c>
      <c r="D217" s="453">
        <v>7</v>
      </c>
      <c r="E217" s="523" t="s">
        <v>3118</v>
      </c>
      <c r="F217" s="454">
        <v>1</v>
      </c>
      <c r="G217" s="524">
        <v>1</v>
      </c>
      <c r="H217" s="524">
        <v>2</v>
      </c>
      <c r="I217" s="524">
        <v>3</v>
      </c>
      <c r="J217" s="524">
        <v>4</v>
      </c>
      <c r="K217" s="524">
        <v>5</v>
      </c>
      <c r="L217" s="524">
        <v>6</v>
      </c>
      <c r="M217" s="525">
        <v>10</v>
      </c>
      <c r="N217" s="274">
        <v>-1</v>
      </c>
      <c r="O217" s="274">
        <v>-1</v>
      </c>
      <c r="P217" s="274">
        <v>-1</v>
      </c>
      <c r="Q217" s="453" t="s">
        <v>3133</v>
      </c>
      <c r="R217" s="453" t="s">
        <v>3133</v>
      </c>
      <c r="S217" s="453" t="s">
        <v>3133</v>
      </c>
      <c r="T217" s="453" t="s">
        <v>3133</v>
      </c>
      <c r="U217" s="453" t="s">
        <v>3133</v>
      </c>
      <c r="V217" s="453" t="s">
        <v>3133</v>
      </c>
      <c r="W217" s="453" t="s">
        <v>3133</v>
      </c>
      <c r="X217" s="274">
        <v>-1</v>
      </c>
      <c r="Y217" s="274">
        <v>-1</v>
      </c>
      <c r="Z217" s="274">
        <v>-1</v>
      </c>
      <c r="AA217" s="453">
        <v>430000</v>
      </c>
      <c r="AB217" s="300">
        <f t="shared" ref="AB217:AB221" si="8">AA217/7</f>
        <v>61428.571428571428</v>
      </c>
      <c r="AC217" s="453">
        <v>7</v>
      </c>
    </row>
    <row r="218" spans="1:29">
      <c r="A218" s="453">
        <v>214</v>
      </c>
      <c r="B218" s="453" t="s">
        <v>2256</v>
      </c>
      <c r="C218" s="453" t="s">
        <v>1013</v>
      </c>
      <c r="D218" s="453">
        <v>7</v>
      </c>
      <c r="E218" s="523" t="s">
        <v>1347</v>
      </c>
      <c r="F218" s="454">
        <v>0</v>
      </c>
      <c r="G218" s="524">
        <v>100</v>
      </c>
      <c r="H218" s="524">
        <v>200</v>
      </c>
      <c r="I218" s="524">
        <v>400</v>
      </c>
      <c r="J218" s="524">
        <v>600</v>
      </c>
      <c r="K218" s="524">
        <v>800</v>
      </c>
      <c r="L218" s="524">
        <v>1000</v>
      </c>
      <c r="M218" s="525">
        <v>1500</v>
      </c>
      <c r="N218" s="274">
        <v>-1</v>
      </c>
      <c r="O218" s="274">
        <v>-1</v>
      </c>
      <c r="P218" s="274">
        <v>-1</v>
      </c>
      <c r="Q218" s="453" t="s">
        <v>3134</v>
      </c>
      <c r="R218" s="453" t="s">
        <v>3134</v>
      </c>
      <c r="S218" s="453" t="s">
        <v>3134</v>
      </c>
      <c r="T218" s="453" t="s">
        <v>3134</v>
      </c>
      <c r="U218" s="453" t="s">
        <v>3134</v>
      </c>
      <c r="V218" s="453" t="s">
        <v>3134</v>
      </c>
      <c r="W218" s="453" t="s">
        <v>3134</v>
      </c>
      <c r="X218" s="274">
        <v>-1</v>
      </c>
      <c r="Y218" s="274">
        <v>-1</v>
      </c>
      <c r="Z218" s="274">
        <v>-1</v>
      </c>
      <c r="AA218" s="453">
        <v>440000</v>
      </c>
      <c r="AB218" s="300">
        <f t="shared" si="8"/>
        <v>62857.142857142855</v>
      </c>
      <c r="AC218" s="453">
        <v>7</v>
      </c>
    </row>
    <row r="219" spans="1:29">
      <c r="A219" s="453">
        <v>215</v>
      </c>
      <c r="B219" s="453" t="s">
        <v>2256</v>
      </c>
      <c r="C219" s="453" t="s">
        <v>1014</v>
      </c>
      <c r="D219" s="453">
        <v>7</v>
      </c>
      <c r="E219" s="523" t="s">
        <v>2211</v>
      </c>
      <c r="F219" s="454">
        <v>1</v>
      </c>
      <c r="G219" s="524">
        <v>1</v>
      </c>
      <c r="H219" s="524">
        <v>1</v>
      </c>
      <c r="I219" s="524">
        <v>2</v>
      </c>
      <c r="J219" s="524">
        <v>2</v>
      </c>
      <c r="K219" s="524">
        <v>3</v>
      </c>
      <c r="L219" s="524">
        <v>4</v>
      </c>
      <c r="M219" s="525">
        <v>5</v>
      </c>
      <c r="N219" s="274">
        <v>-1</v>
      </c>
      <c r="O219" s="274">
        <v>-1</v>
      </c>
      <c r="P219" s="274">
        <v>-1</v>
      </c>
      <c r="Q219" s="453" t="s">
        <v>3134</v>
      </c>
      <c r="R219" s="453" t="s">
        <v>3134</v>
      </c>
      <c r="S219" s="453" t="s">
        <v>3134</v>
      </c>
      <c r="T219" s="453" t="s">
        <v>3134</v>
      </c>
      <c r="U219" s="453" t="s">
        <v>3134</v>
      </c>
      <c r="V219" s="453" t="s">
        <v>3134</v>
      </c>
      <c r="W219" s="453" t="s">
        <v>3134</v>
      </c>
      <c r="X219" s="274">
        <v>-1</v>
      </c>
      <c r="Y219" s="274">
        <v>-1</v>
      </c>
      <c r="Z219" s="274">
        <v>-1</v>
      </c>
      <c r="AA219" s="453">
        <v>440000</v>
      </c>
      <c r="AB219" s="300">
        <f t="shared" si="8"/>
        <v>62857.142857142855</v>
      </c>
      <c r="AC219" s="453">
        <v>7</v>
      </c>
    </row>
    <row r="220" spans="1:29">
      <c r="A220" s="453">
        <v>216</v>
      </c>
      <c r="B220" s="453" t="s">
        <v>2256</v>
      </c>
      <c r="C220" s="453" t="s">
        <v>1015</v>
      </c>
      <c r="D220" s="453">
        <v>7</v>
      </c>
      <c r="E220" s="523" t="s">
        <v>1329</v>
      </c>
      <c r="F220" s="454">
        <v>1</v>
      </c>
      <c r="G220" s="524">
        <v>60</v>
      </c>
      <c r="H220" s="524">
        <v>90</v>
      </c>
      <c r="I220" s="524">
        <v>120</v>
      </c>
      <c r="J220" s="524">
        <v>150</v>
      </c>
      <c r="K220" s="524">
        <v>200</v>
      </c>
      <c r="L220" s="524">
        <v>250</v>
      </c>
      <c r="M220" s="525">
        <v>300</v>
      </c>
      <c r="N220" s="274">
        <v>-1</v>
      </c>
      <c r="O220" s="274">
        <v>-1</v>
      </c>
      <c r="P220" s="274">
        <v>-1</v>
      </c>
      <c r="Q220" s="453" t="s">
        <v>3135</v>
      </c>
      <c r="R220" s="453" t="s">
        <v>3135</v>
      </c>
      <c r="S220" s="453" t="s">
        <v>3135</v>
      </c>
      <c r="T220" s="453" t="s">
        <v>3135</v>
      </c>
      <c r="U220" s="453" t="s">
        <v>3135</v>
      </c>
      <c r="V220" s="453" t="s">
        <v>3135</v>
      </c>
      <c r="W220" s="453" t="s">
        <v>3135</v>
      </c>
      <c r="X220" s="274">
        <v>-1</v>
      </c>
      <c r="Y220" s="274">
        <v>-1</v>
      </c>
      <c r="Z220" s="274">
        <v>-1</v>
      </c>
      <c r="AA220" s="453">
        <v>450000</v>
      </c>
      <c r="AB220" s="300">
        <f t="shared" si="8"/>
        <v>64285.714285714283</v>
      </c>
      <c r="AC220" s="453">
        <v>7</v>
      </c>
    </row>
    <row r="221" spans="1:29">
      <c r="A221" s="453">
        <v>217</v>
      </c>
      <c r="B221" s="453" t="s">
        <v>2256</v>
      </c>
      <c r="C221" s="453" t="s">
        <v>1016</v>
      </c>
      <c r="D221" s="453">
        <v>7</v>
      </c>
      <c r="E221" s="523" t="s">
        <v>1346</v>
      </c>
      <c r="F221" s="454">
        <v>0</v>
      </c>
      <c r="G221" s="524">
        <v>100</v>
      </c>
      <c r="H221" s="524">
        <v>200</v>
      </c>
      <c r="I221" s="524">
        <v>300</v>
      </c>
      <c r="J221" s="524">
        <v>400</v>
      </c>
      <c r="K221" s="524">
        <v>500</v>
      </c>
      <c r="L221" s="524">
        <v>600</v>
      </c>
      <c r="M221" s="525">
        <v>700</v>
      </c>
      <c r="N221" s="274">
        <v>-1</v>
      </c>
      <c r="O221" s="274">
        <v>-1</v>
      </c>
      <c r="P221" s="274">
        <v>-1</v>
      </c>
      <c r="Q221" s="453" t="s">
        <v>3135</v>
      </c>
      <c r="R221" s="453" t="s">
        <v>3135</v>
      </c>
      <c r="S221" s="453" t="s">
        <v>3135</v>
      </c>
      <c r="T221" s="453" t="s">
        <v>3135</v>
      </c>
      <c r="U221" s="453" t="s">
        <v>3135</v>
      </c>
      <c r="V221" s="453" t="s">
        <v>3135</v>
      </c>
      <c r="W221" s="453" t="s">
        <v>3135</v>
      </c>
      <c r="X221" s="274">
        <v>-1</v>
      </c>
      <c r="Y221" s="274">
        <v>-1</v>
      </c>
      <c r="Z221" s="274">
        <v>-1</v>
      </c>
      <c r="AA221" s="453">
        <v>450000</v>
      </c>
      <c r="AB221" s="300">
        <f t="shared" si="8"/>
        <v>64285.714285714283</v>
      </c>
      <c r="AC221" s="453">
        <v>7</v>
      </c>
    </row>
    <row r="222" spans="1:29">
      <c r="A222" s="453">
        <v>218</v>
      </c>
      <c r="B222" s="453" t="s">
        <v>2256</v>
      </c>
      <c r="C222" s="453" t="s">
        <v>1017</v>
      </c>
      <c r="D222" s="453">
        <v>3</v>
      </c>
      <c r="E222" s="523" t="s">
        <v>2213</v>
      </c>
      <c r="F222" s="454">
        <v>1</v>
      </c>
      <c r="G222" s="524">
        <v>3</v>
      </c>
      <c r="H222" s="524">
        <v>6</v>
      </c>
      <c r="I222" s="525">
        <v>10</v>
      </c>
      <c r="J222" s="274">
        <v>-1</v>
      </c>
      <c r="K222" s="274">
        <v>-1</v>
      </c>
      <c r="L222" s="274">
        <v>-1</v>
      </c>
      <c r="M222" s="274">
        <v>-1</v>
      </c>
      <c r="N222" s="274">
        <v>-1</v>
      </c>
      <c r="O222" s="274">
        <v>-1</v>
      </c>
      <c r="P222" s="274">
        <v>-1</v>
      </c>
      <c r="Q222" s="453" t="s">
        <v>3136</v>
      </c>
      <c r="R222" s="453" t="s">
        <v>3136</v>
      </c>
      <c r="S222" s="453" t="s">
        <v>3136</v>
      </c>
      <c r="T222" s="274">
        <v>-1</v>
      </c>
      <c r="U222" s="274">
        <v>-1</v>
      </c>
      <c r="V222" s="274">
        <v>-1</v>
      </c>
      <c r="W222" s="274">
        <v>-1</v>
      </c>
      <c r="X222" s="274">
        <v>-1</v>
      </c>
      <c r="Y222" s="274">
        <v>-1</v>
      </c>
      <c r="Z222" s="274">
        <v>-1</v>
      </c>
      <c r="AA222" s="453">
        <v>460000</v>
      </c>
      <c r="AB222" s="300">
        <f>AA222/3</f>
        <v>153333.33333333334</v>
      </c>
      <c r="AC222" s="453">
        <v>3</v>
      </c>
    </row>
    <row r="223" spans="1:29">
      <c r="A223" s="453">
        <v>219</v>
      </c>
      <c r="B223" s="453" t="s">
        <v>2256</v>
      </c>
      <c r="C223" s="453" t="s">
        <v>1018</v>
      </c>
      <c r="D223" s="453">
        <v>3</v>
      </c>
      <c r="E223" s="523" t="s">
        <v>1358</v>
      </c>
      <c r="F223" s="454">
        <v>0</v>
      </c>
      <c r="G223" s="524">
        <v>500</v>
      </c>
      <c r="H223" s="524">
        <v>1000</v>
      </c>
      <c r="I223" s="525">
        <v>2100</v>
      </c>
      <c r="J223" s="274">
        <v>-1</v>
      </c>
      <c r="K223" s="274">
        <v>-1</v>
      </c>
      <c r="L223" s="274">
        <v>-1</v>
      </c>
      <c r="M223" s="274">
        <v>-1</v>
      </c>
      <c r="N223" s="274">
        <v>-1</v>
      </c>
      <c r="O223" s="274">
        <v>-1</v>
      </c>
      <c r="P223" s="274">
        <v>-1</v>
      </c>
      <c r="Q223" s="453" t="s">
        <v>3136</v>
      </c>
      <c r="R223" s="453" t="s">
        <v>3136</v>
      </c>
      <c r="S223" s="453" t="s">
        <v>3136</v>
      </c>
      <c r="T223" s="274">
        <v>-1</v>
      </c>
      <c r="U223" s="274">
        <v>-1</v>
      </c>
      <c r="V223" s="274">
        <v>-1</v>
      </c>
      <c r="W223" s="274">
        <v>-1</v>
      </c>
      <c r="X223" s="274">
        <v>-1</v>
      </c>
      <c r="Y223" s="274">
        <v>-1</v>
      </c>
      <c r="Z223" s="274">
        <v>-1</v>
      </c>
      <c r="AA223" s="453">
        <v>460000</v>
      </c>
      <c r="AB223" s="300">
        <f t="shared" ref="AB223:AB225" si="9">AA223/3</f>
        <v>153333.33333333334</v>
      </c>
      <c r="AC223" s="453">
        <v>3</v>
      </c>
    </row>
    <row r="224" spans="1:29">
      <c r="A224" s="453">
        <v>220</v>
      </c>
      <c r="B224" s="453" t="s">
        <v>2256</v>
      </c>
      <c r="C224" s="453" t="s">
        <v>1019</v>
      </c>
      <c r="D224" s="453">
        <v>3</v>
      </c>
      <c r="E224" s="523" t="s">
        <v>3118</v>
      </c>
      <c r="F224" s="454">
        <v>1</v>
      </c>
      <c r="G224" s="524">
        <v>3</v>
      </c>
      <c r="H224" s="524">
        <v>6</v>
      </c>
      <c r="I224" s="525">
        <v>10</v>
      </c>
      <c r="J224" s="274">
        <v>-1</v>
      </c>
      <c r="K224" s="274">
        <v>-1</v>
      </c>
      <c r="L224" s="274">
        <v>-1</v>
      </c>
      <c r="M224" s="274">
        <v>-1</v>
      </c>
      <c r="N224" s="274">
        <v>-1</v>
      </c>
      <c r="O224" s="274">
        <v>-1</v>
      </c>
      <c r="P224" s="274">
        <v>-1</v>
      </c>
      <c r="Q224" s="453" t="s">
        <v>3136</v>
      </c>
      <c r="R224" s="453" t="s">
        <v>3136</v>
      </c>
      <c r="S224" s="453" t="s">
        <v>3136</v>
      </c>
      <c r="T224" s="274">
        <v>-1</v>
      </c>
      <c r="U224" s="274">
        <v>-1</v>
      </c>
      <c r="V224" s="274">
        <v>-1</v>
      </c>
      <c r="W224" s="274">
        <v>-1</v>
      </c>
      <c r="X224" s="274">
        <v>-1</v>
      </c>
      <c r="Y224" s="274">
        <v>-1</v>
      </c>
      <c r="Z224" s="274">
        <v>-1</v>
      </c>
      <c r="AA224" s="453">
        <v>460000</v>
      </c>
      <c r="AB224" s="300">
        <f t="shared" si="9"/>
        <v>153333.33333333334</v>
      </c>
      <c r="AC224" s="453">
        <v>3</v>
      </c>
    </row>
    <row r="225" spans="1:29">
      <c r="A225" s="453">
        <v>221</v>
      </c>
      <c r="B225" s="453" t="s">
        <v>2256</v>
      </c>
      <c r="C225" s="453" t="s">
        <v>1020</v>
      </c>
      <c r="D225" s="453">
        <v>3</v>
      </c>
      <c r="E225" s="523" t="s">
        <v>2211</v>
      </c>
      <c r="F225" s="454">
        <v>1</v>
      </c>
      <c r="G225" s="524">
        <v>3</v>
      </c>
      <c r="H225" s="524">
        <v>6</v>
      </c>
      <c r="I225" s="525">
        <v>10</v>
      </c>
      <c r="J225" s="274">
        <v>-1</v>
      </c>
      <c r="K225" s="274">
        <v>-1</v>
      </c>
      <c r="L225" s="274">
        <v>-1</v>
      </c>
      <c r="M225" s="274">
        <v>-1</v>
      </c>
      <c r="N225" s="274">
        <v>-1</v>
      </c>
      <c r="O225" s="274">
        <v>-1</v>
      </c>
      <c r="P225" s="274">
        <v>-1</v>
      </c>
      <c r="Q225" s="453" t="s">
        <v>3136</v>
      </c>
      <c r="R225" s="453" t="s">
        <v>3136</v>
      </c>
      <c r="S225" s="453" t="s">
        <v>3136</v>
      </c>
      <c r="T225" s="274">
        <v>-1</v>
      </c>
      <c r="U225" s="274">
        <v>-1</v>
      </c>
      <c r="V225" s="274">
        <v>-1</v>
      </c>
      <c r="W225" s="274">
        <v>-1</v>
      </c>
      <c r="X225" s="274">
        <v>-1</v>
      </c>
      <c r="Y225" s="274">
        <v>-1</v>
      </c>
      <c r="Z225" s="274">
        <v>-1</v>
      </c>
      <c r="AA225" s="453">
        <v>460000</v>
      </c>
      <c r="AB225" s="300">
        <f t="shared" si="9"/>
        <v>153333.33333333334</v>
      </c>
      <c r="AC225" s="453">
        <v>3</v>
      </c>
    </row>
    <row r="226" spans="1:29">
      <c r="A226" s="412">
        <v>222</v>
      </c>
      <c r="B226" s="412" t="s">
        <v>2256</v>
      </c>
      <c r="C226" s="412" t="s">
        <v>1021</v>
      </c>
      <c r="D226" s="412">
        <v>10</v>
      </c>
      <c r="E226" s="520" t="s">
        <v>3114</v>
      </c>
      <c r="F226" s="451">
        <v>0</v>
      </c>
      <c r="G226" s="521">
        <v>30</v>
      </c>
      <c r="H226" s="521">
        <v>40</v>
      </c>
      <c r="I226" s="521">
        <v>50</v>
      </c>
      <c r="J226" s="521">
        <v>60</v>
      </c>
      <c r="K226" s="521">
        <v>70</v>
      </c>
      <c r="L226" s="521">
        <v>90</v>
      </c>
      <c r="M226" s="521">
        <v>110</v>
      </c>
      <c r="N226" s="521">
        <v>130</v>
      </c>
      <c r="O226" s="521">
        <v>150</v>
      </c>
      <c r="P226" s="522">
        <v>170</v>
      </c>
      <c r="Q226" s="412" t="s">
        <v>3137</v>
      </c>
      <c r="R226" s="412" t="s">
        <v>3137</v>
      </c>
      <c r="S226" s="412" t="s">
        <v>3137</v>
      </c>
      <c r="T226" s="412" t="s">
        <v>3137</v>
      </c>
      <c r="U226" s="412" t="s">
        <v>3137</v>
      </c>
      <c r="V226" s="412" t="s">
        <v>3137</v>
      </c>
      <c r="W226" s="412" t="s">
        <v>3137</v>
      </c>
      <c r="X226" s="412" t="s">
        <v>3137</v>
      </c>
      <c r="Y226" s="412" t="s">
        <v>3137</v>
      </c>
      <c r="Z226" s="412" t="s">
        <v>3137</v>
      </c>
      <c r="AA226" s="412">
        <v>470000</v>
      </c>
      <c r="AB226" s="300">
        <f t="shared" si="1"/>
        <v>47000</v>
      </c>
      <c r="AC226" s="412">
        <v>10</v>
      </c>
    </row>
    <row r="227" spans="1:29">
      <c r="A227" s="453">
        <v>223</v>
      </c>
      <c r="B227" s="453" t="s">
        <v>2256</v>
      </c>
      <c r="C227" s="453" t="s">
        <v>1022</v>
      </c>
      <c r="D227" s="453">
        <v>5</v>
      </c>
      <c r="E227" s="523" t="s">
        <v>1329</v>
      </c>
      <c r="F227" s="454">
        <v>1</v>
      </c>
      <c r="G227" s="526">
        <v>200</v>
      </c>
      <c r="H227" s="526">
        <v>400</v>
      </c>
      <c r="I227" s="526">
        <v>600</v>
      </c>
      <c r="J227" s="526">
        <v>800</v>
      </c>
      <c r="K227" s="527">
        <v>1000</v>
      </c>
      <c r="L227" s="274">
        <v>-1</v>
      </c>
      <c r="M227" s="274">
        <v>-1</v>
      </c>
      <c r="N227" s="274">
        <v>-1</v>
      </c>
      <c r="O227" s="274">
        <v>-1</v>
      </c>
      <c r="P227" s="274">
        <v>-1</v>
      </c>
      <c r="Q227" s="453" t="s">
        <v>3138</v>
      </c>
      <c r="R227" s="453" t="s">
        <v>3138</v>
      </c>
      <c r="S227" s="453" t="s">
        <v>3138</v>
      </c>
      <c r="T227" s="453" t="s">
        <v>3138</v>
      </c>
      <c r="U227" s="453" t="s">
        <v>3138</v>
      </c>
      <c r="V227" s="274">
        <v>-1</v>
      </c>
      <c r="W227" s="274">
        <v>-1</v>
      </c>
      <c r="X227" s="274">
        <v>-1</v>
      </c>
      <c r="Y227" s="274">
        <v>-1</v>
      </c>
      <c r="Z227" s="274">
        <v>-1</v>
      </c>
      <c r="AA227" s="453">
        <v>480000</v>
      </c>
      <c r="AB227" s="300">
        <f>AA227/5</f>
        <v>96000</v>
      </c>
      <c r="AC227" s="453">
        <v>5</v>
      </c>
    </row>
    <row r="228" spans="1:29">
      <c r="A228" s="453">
        <v>224</v>
      </c>
      <c r="B228" s="453" t="s">
        <v>2256</v>
      </c>
      <c r="C228" s="453" t="s">
        <v>1023</v>
      </c>
      <c r="D228" s="453">
        <v>5</v>
      </c>
      <c r="E228" s="523" t="s">
        <v>1345</v>
      </c>
      <c r="F228" s="454">
        <v>0</v>
      </c>
      <c r="G228" s="526">
        <v>100</v>
      </c>
      <c r="H228" s="526">
        <v>200</v>
      </c>
      <c r="I228" s="526">
        <v>300</v>
      </c>
      <c r="J228" s="526">
        <v>500</v>
      </c>
      <c r="K228" s="527">
        <v>1000</v>
      </c>
      <c r="L228" s="274">
        <v>-1</v>
      </c>
      <c r="M228" s="274">
        <v>-1</v>
      </c>
      <c r="N228" s="274">
        <v>-1</v>
      </c>
      <c r="O228" s="274">
        <v>-1</v>
      </c>
      <c r="P228" s="274">
        <v>-1</v>
      </c>
      <c r="Q228" s="453" t="s">
        <v>3138</v>
      </c>
      <c r="R228" s="453" t="s">
        <v>3138</v>
      </c>
      <c r="S228" s="453" t="s">
        <v>3138</v>
      </c>
      <c r="T228" s="453" t="s">
        <v>3138</v>
      </c>
      <c r="U228" s="453" t="s">
        <v>3138</v>
      </c>
      <c r="V228" s="274">
        <v>-1</v>
      </c>
      <c r="W228" s="274">
        <v>-1</v>
      </c>
      <c r="X228" s="274">
        <v>-1</v>
      </c>
      <c r="Y228" s="274">
        <v>-1</v>
      </c>
      <c r="Z228" s="274">
        <v>-1</v>
      </c>
      <c r="AA228" s="453">
        <v>480000</v>
      </c>
      <c r="AB228" s="300">
        <f t="shared" ref="AB228:AB232" si="10">AA228/5</f>
        <v>96000</v>
      </c>
      <c r="AC228" s="453">
        <v>5</v>
      </c>
    </row>
    <row r="229" spans="1:29">
      <c r="A229" s="453">
        <v>225</v>
      </c>
      <c r="B229" s="453" t="s">
        <v>2256</v>
      </c>
      <c r="C229" s="453" t="s">
        <v>1024</v>
      </c>
      <c r="D229" s="453">
        <v>5</v>
      </c>
      <c r="E229" s="523" t="s">
        <v>1348</v>
      </c>
      <c r="F229" s="454">
        <v>0</v>
      </c>
      <c r="G229" s="526">
        <v>300</v>
      </c>
      <c r="H229" s="526">
        <v>600</v>
      </c>
      <c r="I229" s="526">
        <v>900</v>
      </c>
      <c r="J229" s="526">
        <v>1200</v>
      </c>
      <c r="K229" s="527">
        <v>1500</v>
      </c>
      <c r="L229" s="274">
        <v>-1</v>
      </c>
      <c r="M229" s="274">
        <v>-1</v>
      </c>
      <c r="N229" s="274">
        <v>-1</v>
      </c>
      <c r="O229" s="274">
        <v>-1</v>
      </c>
      <c r="P229" s="274">
        <v>-1</v>
      </c>
      <c r="Q229" s="453" t="s">
        <v>3138</v>
      </c>
      <c r="R229" s="453" t="s">
        <v>3138</v>
      </c>
      <c r="S229" s="453" t="s">
        <v>3138</v>
      </c>
      <c r="T229" s="453" t="s">
        <v>3138</v>
      </c>
      <c r="U229" s="453" t="s">
        <v>3138</v>
      </c>
      <c r="V229" s="274">
        <v>-1</v>
      </c>
      <c r="W229" s="274">
        <v>-1</v>
      </c>
      <c r="X229" s="274">
        <v>-1</v>
      </c>
      <c r="Y229" s="274">
        <v>-1</v>
      </c>
      <c r="Z229" s="274">
        <v>-1</v>
      </c>
      <c r="AA229" s="453">
        <v>480000</v>
      </c>
      <c r="AB229" s="300">
        <f t="shared" si="10"/>
        <v>96000</v>
      </c>
      <c r="AC229" s="453">
        <v>5</v>
      </c>
    </row>
    <row r="230" spans="1:29">
      <c r="A230" s="453">
        <v>226</v>
      </c>
      <c r="B230" s="453" t="s">
        <v>2256</v>
      </c>
      <c r="C230" s="453" t="s">
        <v>1025</v>
      </c>
      <c r="D230" s="453">
        <v>5</v>
      </c>
      <c r="E230" s="523" t="s">
        <v>3119</v>
      </c>
      <c r="F230" s="454">
        <v>1</v>
      </c>
      <c r="G230" s="526">
        <v>3</v>
      </c>
      <c r="H230" s="526">
        <v>6</v>
      </c>
      <c r="I230" s="526">
        <v>9</v>
      </c>
      <c r="J230" s="526">
        <v>12</v>
      </c>
      <c r="K230" s="527">
        <v>15</v>
      </c>
      <c r="L230" s="274">
        <v>-1</v>
      </c>
      <c r="M230" s="274">
        <v>-1</v>
      </c>
      <c r="N230" s="274">
        <v>-1</v>
      </c>
      <c r="O230" s="274">
        <v>-1</v>
      </c>
      <c r="P230" s="274">
        <v>-1</v>
      </c>
      <c r="Q230" s="453" t="s">
        <v>3139</v>
      </c>
      <c r="R230" s="453" t="s">
        <v>3139</v>
      </c>
      <c r="S230" s="453" t="s">
        <v>3139</v>
      </c>
      <c r="T230" s="453" t="s">
        <v>3139</v>
      </c>
      <c r="U230" s="453" t="s">
        <v>3139</v>
      </c>
      <c r="V230" s="274">
        <v>-1</v>
      </c>
      <c r="W230" s="274">
        <v>-1</v>
      </c>
      <c r="X230" s="274">
        <v>-1</v>
      </c>
      <c r="Y230" s="274">
        <v>-1</v>
      </c>
      <c r="Z230" s="274">
        <v>-1</v>
      </c>
      <c r="AA230" s="453">
        <v>490000</v>
      </c>
      <c r="AB230" s="300">
        <f t="shared" si="10"/>
        <v>98000</v>
      </c>
      <c r="AC230" s="453">
        <v>5</v>
      </c>
    </row>
    <row r="231" spans="1:29">
      <c r="A231" s="453">
        <v>227</v>
      </c>
      <c r="B231" s="453" t="s">
        <v>2256</v>
      </c>
      <c r="C231" s="453" t="s">
        <v>1026</v>
      </c>
      <c r="D231" s="453">
        <v>5</v>
      </c>
      <c r="E231" s="523" t="s">
        <v>2214</v>
      </c>
      <c r="F231" s="454">
        <v>1</v>
      </c>
      <c r="G231" s="526">
        <v>1</v>
      </c>
      <c r="H231" s="526">
        <v>3</v>
      </c>
      <c r="I231" s="526">
        <v>5</v>
      </c>
      <c r="J231" s="526">
        <v>7</v>
      </c>
      <c r="K231" s="527">
        <v>10</v>
      </c>
      <c r="L231" s="274">
        <v>-1</v>
      </c>
      <c r="M231" s="274">
        <v>-1</v>
      </c>
      <c r="N231" s="274">
        <v>-1</v>
      </c>
      <c r="O231" s="274">
        <v>-1</v>
      </c>
      <c r="P231" s="274">
        <v>-1</v>
      </c>
      <c r="Q231" s="453" t="s">
        <v>3139</v>
      </c>
      <c r="R231" s="453" t="s">
        <v>3139</v>
      </c>
      <c r="S231" s="453" t="s">
        <v>3139</v>
      </c>
      <c r="T231" s="453" t="s">
        <v>3139</v>
      </c>
      <c r="U231" s="453" t="s">
        <v>3139</v>
      </c>
      <c r="V231" s="274">
        <v>-1</v>
      </c>
      <c r="W231" s="274">
        <v>-1</v>
      </c>
      <c r="X231" s="274">
        <v>-1</v>
      </c>
      <c r="Y231" s="274">
        <v>-1</v>
      </c>
      <c r="Z231" s="274">
        <v>-1</v>
      </c>
      <c r="AA231" s="453">
        <v>490000</v>
      </c>
      <c r="AB231" s="300">
        <f t="shared" si="10"/>
        <v>98000</v>
      </c>
      <c r="AC231" s="453">
        <v>5</v>
      </c>
    </row>
    <row r="232" spans="1:29">
      <c r="A232" s="453">
        <v>228</v>
      </c>
      <c r="B232" s="453" t="s">
        <v>2256</v>
      </c>
      <c r="C232" s="453" t="s">
        <v>1027</v>
      </c>
      <c r="D232" s="453">
        <v>5</v>
      </c>
      <c r="E232" s="523" t="s">
        <v>1330</v>
      </c>
      <c r="F232" s="454">
        <v>0</v>
      </c>
      <c r="G232" s="526">
        <v>10</v>
      </c>
      <c r="H232" s="526">
        <v>20</v>
      </c>
      <c r="I232" s="526">
        <v>40</v>
      </c>
      <c r="J232" s="526">
        <v>60</v>
      </c>
      <c r="K232" s="527">
        <v>80</v>
      </c>
      <c r="L232" s="274">
        <v>-1</v>
      </c>
      <c r="M232" s="274">
        <v>-1</v>
      </c>
      <c r="N232" s="274">
        <v>-1</v>
      </c>
      <c r="O232" s="274">
        <v>-1</v>
      </c>
      <c r="P232" s="274">
        <v>-1</v>
      </c>
      <c r="Q232" s="453" t="s">
        <v>3139</v>
      </c>
      <c r="R232" s="453" t="s">
        <v>3139</v>
      </c>
      <c r="S232" s="453" t="s">
        <v>3139</v>
      </c>
      <c r="T232" s="453" t="s">
        <v>3139</v>
      </c>
      <c r="U232" s="453" t="s">
        <v>3139</v>
      </c>
      <c r="V232" s="274">
        <v>-1</v>
      </c>
      <c r="W232" s="274">
        <v>-1</v>
      </c>
      <c r="X232" s="274">
        <v>-1</v>
      </c>
      <c r="Y232" s="274">
        <v>-1</v>
      </c>
      <c r="Z232" s="274">
        <v>-1</v>
      </c>
      <c r="AA232" s="453">
        <v>490000</v>
      </c>
      <c r="AB232" s="300">
        <f t="shared" si="10"/>
        <v>98000</v>
      </c>
      <c r="AC232" s="453">
        <v>5</v>
      </c>
    </row>
    <row r="233" spans="1:29">
      <c r="A233" s="412">
        <v>229</v>
      </c>
      <c r="B233" s="412" t="s">
        <v>2256</v>
      </c>
      <c r="C233" s="412" t="s">
        <v>1028</v>
      </c>
      <c r="D233" s="412">
        <v>10</v>
      </c>
      <c r="E233" s="520" t="s">
        <v>3110</v>
      </c>
      <c r="F233" s="451">
        <v>0</v>
      </c>
      <c r="G233" s="521">
        <v>20</v>
      </c>
      <c r="H233" s="521">
        <v>30</v>
      </c>
      <c r="I233" s="521">
        <v>40</v>
      </c>
      <c r="J233" s="521">
        <v>50</v>
      </c>
      <c r="K233" s="521">
        <v>60</v>
      </c>
      <c r="L233" s="521">
        <v>80</v>
      </c>
      <c r="M233" s="521">
        <v>100</v>
      </c>
      <c r="N233" s="521">
        <v>120</v>
      </c>
      <c r="O233" s="521">
        <v>140</v>
      </c>
      <c r="P233" s="522">
        <v>160</v>
      </c>
      <c r="Q233" s="412" t="s">
        <v>3140</v>
      </c>
      <c r="R233" s="412" t="s">
        <v>3140</v>
      </c>
      <c r="S233" s="412" t="s">
        <v>3140</v>
      </c>
      <c r="T233" s="412" t="s">
        <v>3140</v>
      </c>
      <c r="U233" s="412" t="s">
        <v>3140</v>
      </c>
      <c r="V233" s="412" t="s">
        <v>3140</v>
      </c>
      <c r="W233" s="412" t="s">
        <v>3140</v>
      </c>
      <c r="X233" s="412" t="s">
        <v>3140</v>
      </c>
      <c r="Y233" s="412" t="s">
        <v>3140</v>
      </c>
      <c r="Z233" s="412" t="s">
        <v>3140</v>
      </c>
      <c r="AA233" s="412">
        <v>500000</v>
      </c>
      <c r="AB233" s="300">
        <f t="shared" si="1"/>
        <v>50000</v>
      </c>
      <c r="AC233" s="412">
        <v>10</v>
      </c>
    </row>
    <row r="234" spans="1:29" s="509" customFormat="1">
      <c r="A234" s="509" t="s">
        <v>3141</v>
      </c>
      <c r="E234" s="528"/>
      <c r="F234" s="528"/>
      <c r="P234" s="529"/>
      <c r="AB234" s="530"/>
    </row>
    <row r="235" spans="1:29">
      <c r="A235" s="325">
        <v>230</v>
      </c>
      <c r="B235" s="325" t="s">
        <v>3141</v>
      </c>
      <c r="C235" s="325" t="s">
        <v>1029</v>
      </c>
      <c r="D235" s="325">
        <v>10</v>
      </c>
      <c r="E235" s="532" t="s">
        <v>3114</v>
      </c>
      <c r="F235" s="464">
        <v>0</v>
      </c>
      <c r="G235" s="512">
        <v>10</v>
      </c>
      <c r="H235" s="512">
        <v>20</v>
      </c>
      <c r="I235" s="512">
        <v>30</v>
      </c>
      <c r="J235" s="512">
        <v>40</v>
      </c>
      <c r="K235" s="512">
        <v>50</v>
      </c>
      <c r="L235" s="512">
        <v>60</v>
      </c>
      <c r="M235" s="512">
        <v>70</v>
      </c>
      <c r="N235" s="512">
        <v>80</v>
      </c>
      <c r="O235" s="512">
        <v>90</v>
      </c>
      <c r="P235" s="533">
        <v>100</v>
      </c>
      <c r="Q235" s="325" t="s">
        <v>3111</v>
      </c>
      <c r="R235" s="325" t="s">
        <v>3111</v>
      </c>
      <c r="S235" s="325" t="s">
        <v>3111</v>
      </c>
      <c r="T235" s="325" t="s">
        <v>3111</v>
      </c>
      <c r="U235" s="325" t="s">
        <v>3111</v>
      </c>
      <c r="V235" s="325" t="s">
        <v>3111</v>
      </c>
      <c r="W235" s="325" t="s">
        <v>3111</v>
      </c>
      <c r="X235" s="325" t="s">
        <v>3111</v>
      </c>
      <c r="Y235" s="325" t="s">
        <v>3111</v>
      </c>
      <c r="Z235" s="325" t="s">
        <v>3111</v>
      </c>
      <c r="AA235" s="325">
        <v>250000</v>
      </c>
      <c r="AB235" s="531">
        <f>AA235/10</f>
        <v>25000</v>
      </c>
      <c r="AC235" s="325">
        <v>10</v>
      </c>
    </row>
    <row r="236" spans="1:29">
      <c r="A236" s="335">
        <v>231</v>
      </c>
      <c r="B236" s="335" t="s">
        <v>3141</v>
      </c>
      <c r="C236" s="335" t="s">
        <v>1030</v>
      </c>
      <c r="D236" s="335">
        <v>7</v>
      </c>
      <c r="E236" s="545" t="s">
        <v>1329</v>
      </c>
      <c r="F236" s="463">
        <v>1</v>
      </c>
      <c r="G236" s="514">
        <v>10</v>
      </c>
      <c r="H236" s="514">
        <v>20</v>
      </c>
      <c r="I236" s="514">
        <v>30</v>
      </c>
      <c r="J236" s="514">
        <v>40</v>
      </c>
      <c r="K236" s="514">
        <v>60</v>
      </c>
      <c r="L236" s="514">
        <v>80</v>
      </c>
      <c r="M236" s="546">
        <v>100</v>
      </c>
      <c r="N236" s="274">
        <v>-1</v>
      </c>
      <c r="O236" s="274">
        <v>-1</v>
      </c>
      <c r="P236" s="274">
        <v>-1</v>
      </c>
      <c r="Q236" s="335" t="s">
        <v>3142</v>
      </c>
      <c r="R236" s="335" t="s">
        <v>3142</v>
      </c>
      <c r="S236" s="335" t="s">
        <v>3142</v>
      </c>
      <c r="T236" s="335" t="s">
        <v>3142</v>
      </c>
      <c r="U236" s="335" t="s">
        <v>3142</v>
      </c>
      <c r="V236" s="335" t="s">
        <v>3142</v>
      </c>
      <c r="W236" s="335" t="s">
        <v>3142</v>
      </c>
      <c r="X236" s="274">
        <v>-1</v>
      </c>
      <c r="Y236" s="274">
        <v>-1</v>
      </c>
      <c r="Z236" s="274">
        <v>-1</v>
      </c>
      <c r="AA236" s="335">
        <v>260000</v>
      </c>
      <c r="AB236" s="531">
        <f>AA236/7</f>
        <v>37142.857142857145</v>
      </c>
      <c r="AC236" s="335">
        <v>7</v>
      </c>
    </row>
    <row r="237" spans="1:29">
      <c r="A237" s="335">
        <v>232</v>
      </c>
      <c r="B237" s="335" t="s">
        <v>3141</v>
      </c>
      <c r="C237" s="335" t="s">
        <v>1031</v>
      </c>
      <c r="D237" s="335">
        <v>7</v>
      </c>
      <c r="E237" s="545" t="s">
        <v>1356</v>
      </c>
      <c r="F237" s="463">
        <v>0</v>
      </c>
      <c r="G237" s="514">
        <v>100</v>
      </c>
      <c r="H237" s="514">
        <v>300</v>
      </c>
      <c r="I237" s="514">
        <v>500</v>
      </c>
      <c r="J237" s="514">
        <v>700</v>
      </c>
      <c r="K237" s="514">
        <v>1000</v>
      </c>
      <c r="L237" s="514">
        <v>1500</v>
      </c>
      <c r="M237" s="546">
        <v>2000</v>
      </c>
      <c r="N237" s="274">
        <v>-1</v>
      </c>
      <c r="O237" s="274">
        <v>-1</v>
      </c>
      <c r="P237" s="274">
        <v>-1</v>
      </c>
      <c r="Q237" s="335" t="s">
        <v>3142</v>
      </c>
      <c r="R237" s="335" t="s">
        <v>3142</v>
      </c>
      <c r="S237" s="335" t="s">
        <v>3142</v>
      </c>
      <c r="T237" s="335" t="s">
        <v>3142</v>
      </c>
      <c r="U237" s="335" t="s">
        <v>3142</v>
      </c>
      <c r="V237" s="335" t="s">
        <v>3142</v>
      </c>
      <c r="W237" s="335" t="s">
        <v>3142</v>
      </c>
      <c r="X237" s="274">
        <v>-1</v>
      </c>
      <c r="Y237" s="274">
        <v>-1</v>
      </c>
      <c r="Z237" s="274">
        <v>-1</v>
      </c>
      <c r="AA237" s="335">
        <v>260000</v>
      </c>
      <c r="AB237" s="531">
        <f>AA237/7</f>
        <v>37142.857142857145</v>
      </c>
      <c r="AC237" s="335">
        <v>7</v>
      </c>
    </row>
    <row r="238" spans="1:29">
      <c r="A238" s="325">
        <v>233</v>
      </c>
      <c r="B238" s="325" t="s">
        <v>3141</v>
      </c>
      <c r="C238" s="325" t="s">
        <v>1032</v>
      </c>
      <c r="D238" s="325">
        <v>10</v>
      </c>
      <c r="E238" s="532" t="s">
        <v>3110</v>
      </c>
      <c r="F238" s="464">
        <v>0</v>
      </c>
      <c r="G238" s="512">
        <v>10</v>
      </c>
      <c r="H238" s="512">
        <v>20</v>
      </c>
      <c r="I238" s="512">
        <v>30</v>
      </c>
      <c r="J238" s="512">
        <v>40</v>
      </c>
      <c r="K238" s="512">
        <v>50</v>
      </c>
      <c r="L238" s="512">
        <v>60</v>
      </c>
      <c r="M238" s="512">
        <v>70</v>
      </c>
      <c r="N238" s="512">
        <v>80</v>
      </c>
      <c r="O238" s="512">
        <v>90</v>
      </c>
      <c r="P238" s="533">
        <v>100</v>
      </c>
      <c r="Q238" s="325" t="s">
        <v>3143</v>
      </c>
      <c r="R238" s="325" t="s">
        <v>3143</v>
      </c>
      <c r="S238" s="325" t="s">
        <v>3143</v>
      </c>
      <c r="T238" s="325" t="s">
        <v>3143</v>
      </c>
      <c r="U238" s="325" t="s">
        <v>3143</v>
      </c>
      <c r="V238" s="325" t="s">
        <v>3143</v>
      </c>
      <c r="W238" s="325" t="s">
        <v>3143</v>
      </c>
      <c r="X238" s="325" t="s">
        <v>3143</v>
      </c>
      <c r="Y238" s="325" t="s">
        <v>3143</v>
      </c>
      <c r="Z238" s="325" t="s">
        <v>3143</v>
      </c>
      <c r="AA238" s="325">
        <v>270000</v>
      </c>
      <c r="AB238" s="531">
        <f t="shared" ref="AB238:AB279" si="11">AA238/10</f>
        <v>27000</v>
      </c>
      <c r="AC238" s="325">
        <v>10</v>
      </c>
    </row>
    <row r="239" spans="1:29">
      <c r="A239" s="335">
        <v>234</v>
      </c>
      <c r="B239" s="335" t="s">
        <v>3141</v>
      </c>
      <c r="C239" s="335" t="s">
        <v>1033</v>
      </c>
      <c r="D239" s="335">
        <v>5</v>
      </c>
      <c r="E239" s="545" t="s">
        <v>3116</v>
      </c>
      <c r="F239" s="463">
        <v>0</v>
      </c>
      <c r="G239" s="514">
        <v>20</v>
      </c>
      <c r="H239" s="514">
        <v>40</v>
      </c>
      <c r="I239" s="514">
        <v>60</v>
      </c>
      <c r="J239" s="514">
        <v>80</v>
      </c>
      <c r="K239" s="546">
        <v>100</v>
      </c>
      <c r="L239" s="274">
        <v>-1</v>
      </c>
      <c r="M239" s="274">
        <v>-1</v>
      </c>
      <c r="N239" s="274">
        <v>-1</v>
      </c>
      <c r="O239" s="274">
        <v>-1</v>
      </c>
      <c r="P239" s="274">
        <v>-1</v>
      </c>
      <c r="Q239" s="335" t="s">
        <v>3144</v>
      </c>
      <c r="R239" s="335" t="s">
        <v>3144</v>
      </c>
      <c r="S239" s="335" t="s">
        <v>3144</v>
      </c>
      <c r="T239" s="335" t="s">
        <v>3144</v>
      </c>
      <c r="U239" s="335" t="s">
        <v>3144</v>
      </c>
      <c r="V239" s="274">
        <v>-1</v>
      </c>
      <c r="W239" s="274">
        <v>-1</v>
      </c>
      <c r="X239" s="274">
        <v>-1</v>
      </c>
      <c r="Y239" s="274">
        <v>-1</v>
      </c>
      <c r="Z239" s="274">
        <v>-1</v>
      </c>
      <c r="AA239" s="335">
        <v>280000</v>
      </c>
      <c r="AB239" s="531">
        <f>AA239/5</f>
        <v>56000</v>
      </c>
      <c r="AC239" s="335">
        <v>5</v>
      </c>
    </row>
    <row r="240" spans="1:29">
      <c r="A240" s="335">
        <v>235</v>
      </c>
      <c r="B240" s="335" t="s">
        <v>3141</v>
      </c>
      <c r="C240" s="335" t="s">
        <v>1034</v>
      </c>
      <c r="D240" s="335">
        <v>5</v>
      </c>
      <c r="E240" s="545" t="s">
        <v>1324</v>
      </c>
      <c r="F240" s="463">
        <v>0</v>
      </c>
      <c r="G240" s="514">
        <v>200</v>
      </c>
      <c r="H240" s="514">
        <v>400</v>
      </c>
      <c r="I240" s="514">
        <v>600</v>
      </c>
      <c r="J240" s="514">
        <v>800</v>
      </c>
      <c r="K240" s="546">
        <v>1000</v>
      </c>
      <c r="L240" s="274">
        <v>-1</v>
      </c>
      <c r="M240" s="274">
        <v>-1</v>
      </c>
      <c r="N240" s="274">
        <v>-1</v>
      </c>
      <c r="O240" s="274">
        <v>-1</v>
      </c>
      <c r="P240" s="274">
        <v>-1</v>
      </c>
      <c r="Q240" s="335" t="s">
        <v>3144</v>
      </c>
      <c r="R240" s="335" t="s">
        <v>3144</v>
      </c>
      <c r="S240" s="335" t="s">
        <v>3144</v>
      </c>
      <c r="T240" s="335" t="s">
        <v>3144</v>
      </c>
      <c r="U240" s="335" t="s">
        <v>3144</v>
      </c>
      <c r="V240" s="274">
        <v>-1</v>
      </c>
      <c r="W240" s="274">
        <v>-1</v>
      </c>
      <c r="X240" s="274">
        <v>-1</v>
      </c>
      <c r="Y240" s="274">
        <v>-1</v>
      </c>
      <c r="Z240" s="274">
        <v>-1</v>
      </c>
      <c r="AA240" s="335">
        <v>280000</v>
      </c>
      <c r="AB240" s="531">
        <f t="shared" ref="AB240:AB241" si="12">AA240/5</f>
        <v>56000</v>
      </c>
      <c r="AC240" s="335">
        <v>5</v>
      </c>
    </row>
    <row r="241" spans="1:29">
      <c r="A241" s="335">
        <v>236</v>
      </c>
      <c r="B241" s="335" t="s">
        <v>3141</v>
      </c>
      <c r="C241" s="335" t="s">
        <v>1035</v>
      </c>
      <c r="D241" s="335">
        <v>5</v>
      </c>
      <c r="E241" s="545" t="s">
        <v>1348</v>
      </c>
      <c r="F241" s="463">
        <v>0</v>
      </c>
      <c r="G241" s="514">
        <v>200</v>
      </c>
      <c r="H241" s="514">
        <v>400</v>
      </c>
      <c r="I241" s="514">
        <v>600</v>
      </c>
      <c r="J241" s="514">
        <v>800</v>
      </c>
      <c r="K241" s="546">
        <v>1000</v>
      </c>
      <c r="L241" s="274">
        <v>-1</v>
      </c>
      <c r="M241" s="274">
        <v>-1</v>
      </c>
      <c r="N241" s="274">
        <v>-1</v>
      </c>
      <c r="O241" s="274">
        <v>-1</v>
      </c>
      <c r="P241" s="274">
        <v>-1</v>
      </c>
      <c r="Q241" s="335" t="s">
        <v>3144</v>
      </c>
      <c r="R241" s="335" t="s">
        <v>3144</v>
      </c>
      <c r="S241" s="335" t="s">
        <v>3144</v>
      </c>
      <c r="T241" s="335" t="s">
        <v>3144</v>
      </c>
      <c r="U241" s="335" t="s">
        <v>3144</v>
      </c>
      <c r="V241" s="274">
        <v>-1</v>
      </c>
      <c r="W241" s="274">
        <v>-1</v>
      </c>
      <c r="X241" s="274">
        <v>-1</v>
      </c>
      <c r="Y241" s="274">
        <v>-1</v>
      </c>
      <c r="Z241" s="274">
        <v>-1</v>
      </c>
      <c r="AA241" s="335">
        <v>280000</v>
      </c>
      <c r="AB241" s="531">
        <f t="shared" si="12"/>
        <v>56000</v>
      </c>
      <c r="AC241" s="335">
        <v>5</v>
      </c>
    </row>
    <row r="242" spans="1:29">
      <c r="A242" s="325">
        <v>237</v>
      </c>
      <c r="B242" s="325" t="s">
        <v>3141</v>
      </c>
      <c r="C242" s="325" t="s">
        <v>1036</v>
      </c>
      <c r="D242" s="325">
        <v>10</v>
      </c>
      <c r="E242" s="532" t="s">
        <v>3114</v>
      </c>
      <c r="F242" s="464">
        <v>0</v>
      </c>
      <c r="G242" s="512">
        <v>10</v>
      </c>
      <c r="H242" s="512">
        <v>20</v>
      </c>
      <c r="I242" s="512">
        <v>30</v>
      </c>
      <c r="J242" s="512">
        <v>40</v>
      </c>
      <c r="K242" s="512">
        <v>50</v>
      </c>
      <c r="L242" s="512">
        <v>60</v>
      </c>
      <c r="M242" s="512">
        <v>70</v>
      </c>
      <c r="N242" s="512">
        <v>80</v>
      </c>
      <c r="O242" s="512">
        <v>100</v>
      </c>
      <c r="P242" s="533">
        <v>120</v>
      </c>
      <c r="Q242" s="325" t="s">
        <v>3145</v>
      </c>
      <c r="R242" s="325" t="s">
        <v>3145</v>
      </c>
      <c r="S242" s="325" t="s">
        <v>3145</v>
      </c>
      <c r="T242" s="325" t="s">
        <v>3145</v>
      </c>
      <c r="U242" s="325" t="s">
        <v>3145</v>
      </c>
      <c r="V242" s="325" t="s">
        <v>3145</v>
      </c>
      <c r="W242" s="325" t="s">
        <v>3145</v>
      </c>
      <c r="X242" s="325" t="s">
        <v>3145</v>
      </c>
      <c r="Y242" s="325" t="s">
        <v>3145</v>
      </c>
      <c r="Z242" s="325" t="s">
        <v>3145</v>
      </c>
      <c r="AA242" s="325">
        <v>290000</v>
      </c>
      <c r="AB242" s="531">
        <f>AA242/10</f>
        <v>29000</v>
      </c>
      <c r="AC242" s="325">
        <v>10</v>
      </c>
    </row>
    <row r="243" spans="1:29">
      <c r="A243" s="335">
        <v>238</v>
      </c>
      <c r="B243" s="335" t="s">
        <v>3141</v>
      </c>
      <c r="C243" s="335" t="s">
        <v>1037</v>
      </c>
      <c r="D243" s="335">
        <v>5</v>
      </c>
      <c r="E243" s="545" t="s">
        <v>3119</v>
      </c>
      <c r="F243" s="463">
        <v>1</v>
      </c>
      <c r="G243" s="514">
        <v>1</v>
      </c>
      <c r="H243" s="514">
        <v>2</v>
      </c>
      <c r="I243" s="514">
        <v>3</v>
      </c>
      <c r="J243" s="514">
        <v>4</v>
      </c>
      <c r="K243" s="546">
        <v>5</v>
      </c>
      <c r="L243" s="274">
        <v>-1</v>
      </c>
      <c r="M243" s="274">
        <v>-1</v>
      </c>
      <c r="N243" s="274">
        <v>-1</v>
      </c>
      <c r="O243" s="274">
        <v>-1</v>
      </c>
      <c r="P243" s="274">
        <v>-1</v>
      </c>
      <c r="Q243" s="335" t="s">
        <v>3120</v>
      </c>
      <c r="R243" s="335" t="s">
        <v>3120</v>
      </c>
      <c r="S243" s="335" t="s">
        <v>3120</v>
      </c>
      <c r="T243" s="335" t="s">
        <v>3120</v>
      </c>
      <c r="U243" s="335" t="s">
        <v>3120</v>
      </c>
      <c r="V243" s="274">
        <v>-1</v>
      </c>
      <c r="W243" s="274">
        <v>-1</v>
      </c>
      <c r="X243" s="274">
        <v>-1</v>
      </c>
      <c r="Y243" s="274">
        <v>-1</v>
      </c>
      <c r="Z243" s="274">
        <v>-1</v>
      </c>
      <c r="AA243" s="335">
        <v>300000</v>
      </c>
      <c r="AB243" s="531">
        <f>AA243/5</f>
        <v>60000</v>
      </c>
      <c r="AC243" s="335">
        <v>5</v>
      </c>
    </row>
    <row r="244" spans="1:29">
      <c r="A244" s="335">
        <v>239</v>
      </c>
      <c r="B244" s="335" t="s">
        <v>3141</v>
      </c>
      <c r="C244" s="335" t="s">
        <v>1038</v>
      </c>
      <c r="D244" s="335">
        <v>5</v>
      </c>
      <c r="E244" s="545" t="s">
        <v>2214</v>
      </c>
      <c r="F244" s="463">
        <v>1</v>
      </c>
      <c r="G244" s="514">
        <v>1</v>
      </c>
      <c r="H244" s="514">
        <v>2</v>
      </c>
      <c r="I244" s="514">
        <v>3</v>
      </c>
      <c r="J244" s="514">
        <v>4</v>
      </c>
      <c r="K244" s="546">
        <v>5</v>
      </c>
      <c r="L244" s="274">
        <v>-1</v>
      </c>
      <c r="M244" s="274">
        <v>-1</v>
      </c>
      <c r="N244" s="274">
        <v>-1</v>
      </c>
      <c r="O244" s="274">
        <v>-1</v>
      </c>
      <c r="P244" s="274">
        <v>-1</v>
      </c>
      <c r="Q244" s="335" t="s">
        <v>3120</v>
      </c>
      <c r="R244" s="335" t="s">
        <v>3120</v>
      </c>
      <c r="S244" s="335" t="s">
        <v>3120</v>
      </c>
      <c r="T244" s="335" t="s">
        <v>3120</v>
      </c>
      <c r="U244" s="335" t="s">
        <v>3120</v>
      </c>
      <c r="V244" s="274">
        <v>-1</v>
      </c>
      <c r="W244" s="274">
        <v>-1</v>
      </c>
      <c r="X244" s="274">
        <v>-1</v>
      </c>
      <c r="Y244" s="274">
        <v>-1</v>
      </c>
      <c r="Z244" s="274">
        <v>-1</v>
      </c>
      <c r="AA244" s="335">
        <v>300000</v>
      </c>
      <c r="AB244" s="531">
        <f t="shared" ref="AB244:AB245" si="13">AA244/5</f>
        <v>60000</v>
      </c>
      <c r="AC244" s="335">
        <v>5</v>
      </c>
    </row>
    <row r="245" spans="1:29">
      <c r="A245" s="335">
        <v>240</v>
      </c>
      <c r="B245" s="335" t="s">
        <v>3141</v>
      </c>
      <c r="C245" s="335" t="s">
        <v>1039</v>
      </c>
      <c r="D245" s="335">
        <v>5</v>
      </c>
      <c r="E245" s="545" t="s">
        <v>1330</v>
      </c>
      <c r="F245" s="463">
        <v>0</v>
      </c>
      <c r="G245" s="514">
        <v>3</v>
      </c>
      <c r="H245" s="514">
        <v>7</v>
      </c>
      <c r="I245" s="514">
        <v>10</v>
      </c>
      <c r="J245" s="514">
        <v>15</v>
      </c>
      <c r="K245" s="546">
        <v>20</v>
      </c>
      <c r="L245" s="274">
        <v>-1</v>
      </c>
      <c r="M245" s="274">
        <v>-1</v>
      </c>
      <c r="N245" s="274">
        <v>-1</v>
      </c>
      <c r="O245" s="274">
        <v>-1</v>
      </c>
      <c r="P245" s="274">
        <v>-1</v>
      </c>
      <c r="Q245" s="335" t="s">
        <v>3120</v>
      </c>
      <c r="R245" s="335" t="s">
        <v>3120</v>
      </c>
      <c r="S245" s="335" t="s">
        <v>3120</v>
      </c>
      <c r="T245" s="335" t="s">
        <v>3120</v>
      </c>
      <c r="U245" s="335" t="s">
        <v>3120</v>
      </c>
      <c r="V245" s="274">
        <v>-1</v>
      </c>
      <c r="W245" s="274">
        <v>-1</v>
      </c>
      <c r="X245" s="274">
        <v>-1</v>
      </c>
      <c r="Y245" s="274">
        <v>-1</v>
      </c>
      <c r="Z245" s="274">
        <v>-1</v>
      </c>
      <c r="AA245" s="335">
        <v>300000</v>
      </c>
      <c r="AB245" s="531">
        <f t="shared" si="13"/>
        <v>60000</v>
      </c>
      <c r="AC245" s="335">
        <v>5</v>
      </c>
    </row>
    <row r="246" spans="1:29">
      <c r="A246" s="325">
        <v>241</v>
      </c>
      <c r="B246" s="325" t="s">
        <v>3141</v>
      </c>
      <c r="C246" s="325" t="s">
        <v>1040</v>
      </c>
      <c r="D246" s="325">
        <v>10</v>
      </c>
      <c r="E246" s="532" t="s">
        <v>1329</v>
      </c>
      <c r="F246" s="464">
        <v>1</v>
      </c>
      <c r="G246" s="512">
        <v>20</v>
      </c>
      <c r="H246" s="512">
        <v>40</v>
      </c>
      <c r="I246" s="512">
        <v>60</v>
      </c>
      <c r="J246" s="512">
        <v>80</v>
      </c>
      <c r="K246" s="512">
        <v>100</v>
      </c>
      <c r="L246" s="512">
        <v>120</v>
      </c>
      <c r="M246" s="512">
        <v>140</v>
      </c>
      <c r="N246" s="512">
        <v>160</v>
      </c>
      <c r="O246" s="512">
        <v>180</v>
      </c>
      <c r="P246" s="533">
        <v>200</v>
      </c>
      <c r="Q246" s="325" t="s">
        <v>3121</v>
      </c>
      <c r="R246" s="325" t="s">
        <v>3121</v>
      </c>
      <c r="S246" s="325" t="s">
        <v>3121</v>
      </c>
      <c r="T246" s="325" t="s">
        <v>3121</v>
      </c>
      <c r="U246" s="325" t="s">
        <v>3121</v>
      </c>
      <c r="V246" s="325" t="s">
        <v>3121</v>
      </c>
      <c r="W246" s="325" t="s">
        <v>3121</v>
      </c>
      <c r="X246" s="325" t="s">
        <v>3121</v>
      </c>
      <c r="Y246" s="325" t="s">
        <v>3121</v>
      </c>
      <c r="Z246" s="325" t="s">
        <v>3121</v>
      </c>
      <c r="AA246" s="325">
        <v>310000</v>
      </c>
      <c r="AB246" s="531">
        <f t="shared" si="11"/>
        <v>31000</v>
      </c>
      <c r="AC246" s="325">
        <v>10</v>
      </c>
    </row>
    <row r="247" spans="1:29">
      <c r="A247" s="325">
        <v>242</v>
      </c>
      <c r="B247" s="325" t="s">
        <v>3141</v>
      </c>
      <c r="C247" s="325" t="s">
        <v>1041</v>
      </c>
      <c r="D247" s="325">
        <v>10</v>
      </c>
      <c r="E247" s="532" t="s">
        <v>3110</v>
      </c>
      <c r="F247" s="464">
        <v>0</v>
      </c>
      <c r="G247" s="512">
        <v>10</v>
      </c>
      <c r="H247" s="512">
        <v>20</v>
      </c>
      <c r="I247" s="512">
        <v>30</v>
      </c>
      <c r="J247" s="512">
        <v>40</v>
      </c>
      <c r="K247" s="512">
        <v>50</v>
      </c>
      <c r="L247" s="512">
        <v>60</v>
      </c>
      <c r="M247" s="512">
        <v>70</v>
      </c>
      <c r="N247" s="512">
        <v>80</v>
      </c>
      <c r="O247" s="512">
        <v>90</v>
      </c>
      <c r="P247" s="533">
        <v>110</v>
      </c>
      <c r="Q247" s="325" t="s">
        <v>3146</v>
      </c>
      <c r="R247" s="325" t="s">
        <v>3146</v>
      </c>
      <c r="S247" s="325" t="s">
        <v>3146</v>
      </c>
      <c r="T247" s="325" t="s">
        <v>3146</v>
      </c>
      <c r="U247" s="325" t="s">
        <v>3146</v>
      </c>
      <c r="V247" s="325" t="s">
        <v>3146</v>
      </c>
      <c r="W247" s="325" t="s">
        <v>3146</v>
      </c>
      <c r="X247" s="325" t="s">
        <v>3146</v>
      </c>
      <c r="Y247" s="325" t="s">
        <v>3146</v>
      </c>
      <c r="Z247" s="325" t="s">
        <v>3146</v>
      </c>
      <c r="AA247" s="325">
        <v>320000</v>
      </c>
      <c r="AB247" s="531">
        <f t="shared" si="11"/>
        <v>32000</v>
      </c>
      <c r="AC247" s="325">
        <v>10</v>
      </c>
    </row>
    <row r="248" spans="1:29">
      <c r="A248" s="335">
        <v>243</v>
      </c>
      <c r="B248" s="335" t="s">
        <v>3141</v>
      </c>
      <c r="C248" s="335" t="s">
        <v>1042</v>
      </c>
      <c r="D248" s="335">
        <v>3</v>
      </c>
      <c r="E248" s="545" t="s">
        <v>1329</v>
      </c>
      <c r="F248" s="463">
        <v>1</v>
      </c>
      <c r="G248" s="514">
        <v>100</v>
      </c>
      <c r="H248" s="514">
        <v>200</v>
      </c>
      <c r="I248" s="546">
        <v>300</v>
      </c>
      <c r="J248" s="274">
        <v>-1</v>
      </c>
      <c r="K248" s="274">
        <v>-1</v>
      </c>
      <c r="L248" s="274">
        <v>-1</v>
      </c>
      <c r="M248" s="274">
        <v>-1</v>
      </c>
      <c r="N248" s="274">
        <v>-1</v>
      </c>
      <c r="O248" s="274">
        <v>-1</v>
      </c>
      <c r="P248" s="274">
        <v>-1</v>
      </c>
      <c r="Q248" s="335" t="s">
        <v>3147</v>
      </c>
      <c r="R248" s="335" t="s">
        <v>3147</v>
      </c>
      <c r="S248" s="335" t="s">
        <v>3147</v>
      </c>
      <c r="T248" s="274">
        <v>-1</v>
      </c>
      <c r="U248" s="274">
        <v>-1</v>
      </c>
      <c r="V248" s="274">
        <v>-1</v>
      </c>
      <c r="W248" s="274">
        <v>-1</v>
      </c>
      <c r="X248" s="274">
        <v>-1</v>
      </c>
      <c r="Y248" s="274">
        <v>-1</v>
      </c>
      <c r="Z248" s="274">
        <v>-1</v>
      </c>
      <c r="AA248" s="335">
        <v>330000</v>
      </c>
      <c r="AB248" s="531">
        <f>AA248/3</f>
        <v>110000</v>
      </c>
      <c r="AC248" s="335">
        <v>3</v>
      </c>
    </row>
    <row r="249" spans="1:29">
      <c r="A249" s="335">
        <v>244</v>
      </c>
      <c r="B249" s="335" t="s">
        <v>3141</v>
      </c>
      <c r="C249" s="335" t="s">
        <v>1043</v>
      </c>
      <c r="D249" s="335">
        <v>3</v>
      </c>
      <c r="E249" s="545" t="s">
        <v>1346</v>
      </c>
      <c r="F249" s="463">
        <v>0</v>
      </c>
      <c r="G249" s="514">
        <v>100</v>
      </c>
      <c r="H249" s="514">
        <v>300</v>
      </c>
      <c r="I249" s="546">
        <v>500</v>
      </c>
      <c r="J249" s="274">
        <v>-1</v>
      </c>
      <c r="K249" s="274">
        <v>-1</v>
      </c>
      <c r="L249" s="274">
        <v>-1</v>
      </c>
      <c r="M249" s="274">
        <v>-1</v>
      </c>
      <c r="N249" s="274">
        <v>-1</v>
      </c>
      <c r="O249" s="274">
        <v>-1</v>
      </c>
      <c r="P249" s="274">
        <v>-1</v>
      </c>
      <c r="Q249" s="335" t="s">
        <v>3147</v>
      </c>
      <c r="R249" s="335" t="s">
        <v>3147</v>
      </c>
      <c r="S249" s="335" t="s">
        <v>3147</v>
      </c>
      <c r="T249" s="274">
        <v>-1</v>
      </c>
      <c r="U249" s="274">
        <v>-1</v>
      </c>
      <c r="V249" s="274">
        <v>-1</v>
      </c>
      <c r="W249" s="274">
        <v>-1</v>
      </c>
      <c r="X249" s="274">
        <v>-1</v>
      </c>
      <c r="Y249" s="274">
        <v>-1</v>
      </c>
      <c r="Z249" s="274">
        <v>-1</v>
      </c>
      <c r="AA249" s="335">
        <v>330000</v>
      </c>
      <c r="AB249" s="531">
        <f t="shared" ref="AB249:AB251" si="14">AA249/3</f>
        <v>110000</v>
      </c>
      <c r="AC249" s="335">
        <v>3</v>
      </c>
    </row>
    <row r="250" spans="1:29">
      <c r="A250" s="335">
        <v>245</v>
      </c>
      <c r="B250" s="335" t="s">
        <v>3141</v>
      </c>
      <c r="C250" s="335" t="s">
        <v>1044</v>
      </c>
      <c r="D250" s="335">
        <v>3</v>
      </c>
      <c r="E250" s="545" t="s">
        <v>1360</v>
      </c>
      <c r="F250" s="463">
        <v>0</v>
      </c>
      <c r="G250" s="514">
        <v>200</v>
      </c>
      <c r="H250" s="514">
        <v>600</v>
      </c>
      <c r="I250" s="546">
        <v>1000</v>
      </c>
      <c r="J250" s="274">
        <v>-1</v>
      </c>
      <c r="K250" s="274">
        <v>-1</v>
      </c>
      <c r="L250" s="274">
        <v>-1</v>
      </c>
      <c r="M250" s="274">
        <v>-1</v>
      </c>
      <c r="N250" s="274">
        <v>-1</v>
      </c>
      <c r="O250" s="274">
        <v>-1</v>
      </c>
      <c r="P250" s="274">
        <v>-1</v>
      </c>
      <c r="Q250" s="335" t="s">
        <v>3147</v>
      </c>
      <c r="R250" s="335" t="s">
        <v>3147</v>
      </c>
      <c r="S250" s="335" t="s">
        <v>3147</v>
      </c>
      <c r="T250" s="274">
        <v>-1</v>
      </c>
      <c r="U250" s="274">
        <v>-1</v>
      </c>
      <c r="V250" s="274">
        <v>-1</v>
      </c>
      <c r="W250" s="274">
        <v>-1</v>
      </c>
      <c r="X250" s="274">
        <v>-1</v>
      </c>
      <c r="Y250" s="274">
        <v>-1</v>
      </c>
      <c r="Z250" s="274">
        <v>-1</v>
      </c>
      <c r="AA250" s="335">
        <v>330000</v>
      </c>
      <c r="AB250" s="531">
        <f t="shared" si="14"/>
        <v>110000</v>
      </c>
      <c r="AC250" s="335">
        <v>3</v>
      </c>
    </row>
    <row r="251" spans="1:29">
      <c r="A251" s="335">
        <v>246</v>
      </c>
      <c r="B251" s="335" t="s">
        <v>3141</v>
      </c>
      <c r="C251" s="335" t="s">
        <v>1045</v>
      </c>
      <c r="D251" s="335">
        <v>3</v>
      </c>
      <c r="E251" s="545" t="s">
        <v>1349</v>
      </c>
      <c r="F251" s="463">
        <v>0</v>
      </c>
      <c r="G251" s="514">
        <v>100</v>
      </c>
      <c r="H251" s="514">
        <v>300</v>
      </c>
      <c r="I251" s="546">
        <v>500</v>
      </c>
      <c r="J251" s="274">
        <v>-1</v>
      </c>
      <c r="K251" s="274">
        <v>-1</v>
      </c>
      <c r="L251" s="274">
        <v>-1</v>
      </c>
      <c r="M251" s="274">
        <v>-1</v>
      </c>
      <c r="N251" s="274">
        <v>-1</v>
      </c>
      <c r="O251" s="274">
        <v>-1</v>
      </c>
      <c r="P251" s="274">
        <v>-1</v>
      </c>
      <c r="Q251" s="335" t="s">
        <v>3147</v>
      </c>
      <c r="R251" s="335" t="s">
        <v>3147</v>
      </c>
      <c r="S251" s="335" t="s">
        <v>3147</v>
      </c>
      <c r="T251" s="274">
        <v>-1</v>
      </c>
      <c r="U251" s="274">
        <v>-1</v>
      </c>
      <c r="V251" s="274">
        <v>-1</v>
      </c>
      <c r="W251" s="274">
        <v>-1</v>
      </c>
      <c r="X251" s="274">
        <v>-1</v>
      </c>
      <c r="Y251" s="274">
        <v>-1</v>
      </c>
      <c r="Z251" s="274">
        <v>-1</v>
      </c>
      <c r="AA251" s="335">
        <v>330000</v>
      </c>
      <c r="AB251" s="531">
        <f t="shared" si="14"/>
        <v>110000</v>
      </c>
      <c r="AC251" s="335">
        <v>3</v>
      </c>
    </row>
    <row r="252" spans="1:29">
      <c r="A252" s="402">
        <v>247</v>
      </c>
      <c r="B252" s="402" t="s">
        <v>3141</v>
      </c>
      <c r="C252" s="402" t="s">
        <v>1046</v>
      </c>
      <c r="D252" s="402">
        <v>10</v>
      </c>
      <c r="E252" s="535" t="s">
        <v>3114</v>
      </c>
      <c r="F252" s="422">
        <v>0</v>
      </c>
      <c r="G252" s="534">
        <v>10</v>
      </c>
      <c r="H252" s="534">
        <v>20</v>
      </c>
      <c r="I252" s="534">
        <v>30</v>
      </c>
      <c r="J252" s="534">
        <v>40</v>
      </c>
      <c r="K252" s="534">
        <v>60</v>
      </c>
      <c r="L252" s="534">
        <v>80</v>
      </c>
      <c r="M252" s="534">
        <v>100</v>
      </c>
      <c r="N252" s="534">
        <v>120</v>
      </c>
      <c r="O252" s="534">
        <v>140</v>
      </c>
      <c r="P252" s="536">
        <v>160</v>
      </c>
      <c r="Q252" s="402" t="s">
        <v>3124</v>
      </c>
      <c r="R252" s="402" t="s">
        <v>3124</v>
      </c>
      <c r="S252" s="402" t="s">
        <v>3124</v>
      </c>
      <c r="T252" s="402" t="s">
        <v>3124</v>
      </c>
      <c r="U252" s="402" t="s">
        <v>3124</v>
      </c>
      <c r="V252" s="402" t="s">
        <v>3124</v>
      </c>
      <c r="W252" s="402" t="s">
        <v>3124</v>
      </c>
      <c r="X252" s="402" t="s">
        <v>3124</v>
      </c>
      <c r="Y252" s="402" t="s">
        <v>3124</v>
      </c>
      <c r="Z252" s="402" t="s">
        <v>3124</v>
      </c>
      <c r="AA252" s="402">
        <v>340000</v>
      </c>
      <c r="AB252" s="531">
        <f t="shared" si="11"/>
        <v>34000</v>
      </c>
      <c r="AC252" s="402">
        <v>10</v>
      </c>
    </row>
    <row r="253" spans="1:29">
      <c r="A253" s="485">
        <v>248</v>
      </c>
      <c r="B253" s="485" t="s">
        <v>3141</v>
      </c>
      <c r="C253" s="485" t="s">
        <v>1047</v>
      </c>
      <c r="D253" s="485">
        <v>3</v>
      </c>
      <c r="E253" s="547" t="s">
        <v>1347</v>
      </c>
      <c r="F253" s="486">
        <v>0</v>
      </c>
      <c r="G253" s="518">
        <v>500</v>
      </c>
      <c r="H253" s="518">
        <v>1000</v>
      </c>
      <c r="I253" s="519">
        <v>1500</v>
      </c>
      <c r="J253" s="274">
        <v>-1</v>
      </c>
      <c r="K253" s="274">
        <v>-1</v>
      </c>
      <c r="L253" s="274">
        <v>-1</v>
      </c>
      <c r="M253" s="274">
        <v>-1</v>
      </c>
      <c r="N253" s="274">
        <v>-1</v>
      </c>
      <c r="O253" s="274">
        <v>-1</v>
      </c>
      <c r="P253" s="274">
        <v>-1</v>
      </c>
      <c r="Q253" s="485" t="s">
        <v>3125</v>
      </c>
      <c r="R253" s="485" t="s">
        <v>3125</v>
      </c>
      <c r="S253" s="485" t="s">
        <v>3125</v>
      </c>
      <c r="T253" s="274">
        <v>-1</v>
      </c>
      <c r="U253" s="274">
        <v>-1</v>
      </c>
      <c r="V253" s="274">
        <v>-1</v>
      </c>
      <c r="W253" s="274">
        <v>-1</v>
      </c>
      <c r="X253" s="274">
        <v>-1</v>
      </c>
      <c r="Y253" s="274">
        <v>-1</v>
      </c>
      <c r="Z253" s="274">
        <v>-1</v>
      </c>
      <c r="AA253" s="485">
        <v>350000</v>
      </c>
      <c r="AB253" s="531">
        <f>AA253/3</f>
        <v>116666.66666666667</v>
      </c>
      <c r="AC253" s="485">
        <v>3</v>
      </c>
    </row>
    <row r="254" spans="1:29">
      <c r="A254" s="485">
        <v>249</v>
      </c>
      <c r="B254" s="485" t="s">
        <v>3141</v>
      </c>
      <c r="C254" s="485" t="s">
        <v>1048</v>
      </c>
      <c r="D254" s="485">
        <v>3</v>
      </c>
      <c r="E254" s="547" t="s">
        <v>2211</v>
      </c>
      <c r="F254" s="486">
        <v>1</v>
      </c>
      <c r="G254" s="518">
        <v>3</v>
      </c>
      <c r="H254" s="518">
        <v>5</v>
      </c>
      <c r="I254" s="519">
        <v>10</v>
      </c>
      <c r="J254" s="274">
        <v>-1</v>
      </c>
      <c r="K254" s="274">
        <v>-1</v>
      </c>
      <c r="L254" s="274">
        <v>-1</v>
      </c>
      <c r="M254" s="274">
        <v>-1</v>
      </c>
      <c r="N254" s="274">
        <v>-1</v>
      </c>
      <c r="O254" s="274">
        <v>-1</v>
      </c>
      <c r="P254" s="274">
        <v>-1</v>
      </c>
      <c r="Q254" s="485" t="s">
        <v>3125</v>
      </c>
      <c r="R254" s="485" t="s">
        <v>3125</v>
      </c>
      <c r="S254" s="485" t="s">
        <v>3125</v>
      </c>
      <c r="T254" s="274">
        <v>-1</v>
      </c>
      <c r="U254" s="274">
        <v>-1</v>
      </c>
      <c r="V254" s="274">
        <v>-1</v>
      </c>
      <c r="W254" s="274">
        <v>-1</v>
      </c>
      <c r="X254" s="274">
        <v>-1</v>
      </c>
      <c r="Y254" s="274">
        <v>-1</v>
      </c>
      <c r="Z254" s="274">
        <v>-1</v>
      </c>
      <c r="AA254" s="485">
        <v>350000</v>
      </c>
      <c r="AB254" s="531">
        <f t="shared" ref="AB254:AB256" si="15">AA254/3</f>
        <v>116666.66666666667</v>
      </c>
      <c r="AC254" s="485">
        <v>3</v>
      </c>
    </row>
    <row r="255" spans="1:29">
      <c r="A255" s="485">
        <v>250</v>
      </c>
      <c r="B255" s="485" t="s">
        <v>3141</v>
      </c>
      <c r="C255" s="485" t="s">
        <v>1049</v>
      </c>
      <c r="D255" s="485">
        <v>3</v>
      </c>
      <c r="E255" s="547" t="s">
        <v>1362</v>
      </c>
      <c r="F255" s="486">
        <v>0</v>
      </c>
      <c r="G255" s="518">
        <v>200</v>
      </c>
      <c r="H255" s="518">
        <v>500</v>
      </c>
      <c r="I255" s="519">
        <v>1000</v>
      </c>
      <c r="J255" s="274">
        <v>-1</v>
      </c>
      <c r="K255" s="274">
        <v>-1</v>
      </c>
      <c r="L255" s="274">
        <v>-1</v>
      </c>
      <c r="M255" s="274">
        <v>-1</v>
      </c>
      <c r="N255" s="274">
        <v>-1</v>
      </c>
      <c r="O255" s="274">
        <v>-1</v>
      </c>
      <c r="P255" s="274">
        <v>-1</v>
      </c>
      <c r="Q255" s="485" t="s">
        <v>3125</v>
      </c>
      <c r="R255" s="485" t="s">
        <v>3125</v>
      </c>
      <c r="S255" s="485" t="s">
        <v>3125</v>
      </c>
      <c r="T255" s="274">
        <v>-1</v>
      </c>
      <c r="U255" s="274">
        <v>-1</v>
      </c>
      <c r="V255" s="274">
        <v>-1</v>
      </c>
      <c r="W255" s="274">
        <v>-1</v>
      </c>
      <c r="X255" s="274">
        <v>-1</v>
      </c>
      <c r="Y255" s="274">
        <v>-1</v>
      </c>
      <c r="Z255" s="274">
        <v>-1</v>
      </c>
      <c r="AA255" s="485">
        <v>350000</v>
      </c>
      <c r="AB255" s="531">
        <f t="shared" si="15"/>
        <v>116666.66666666667</v>
      </c>
      <c r="AC255" s="485">
        <v>3</v>
      </c>
    </row>
    <row r="256" spans="1:29">
      <c r="A256" s="485">
        <v>251</v>
      </c>
      <c r="B256" s="485" t="s">
        <v>3141</v>
      </c>
      <c r="C256" s="485" t="s">
        <v>1050</v>
      </c>
      <c r="D256" s="485">
        <v>3</v>
      </c>
      <c r="E256" s="547" t="s">
        <v>2212</v>
      </c>
      <c r="F256" s="486">
        <v>1</v>
      </c>
      <c r="G256" s="518">
        <v>1</v>
      </c>
      <c r="H256" s="518">
        <v>3</v>
      </c>
      <c r="I256" s="519">
        <v>5</v>
      </c>
      <c r="J256" s="274">
        <v>-1</v>
      </c>
      <c r="K256" s="274">
        <v>-1</v>
      </c>
      <c r="L256" s="274">
        <v>-1</v>
      </c>
      <c r="M256" s="274">
        <v>-1</v>
      </c>
      <c r="N256" s="274">
        <v>-1</v>
      </c>
      <c r="O256" s="274">
        <v>-1</v>
      </c>
      <c r="P256" s="274">
        <v>-1</v>
      </c>
      <c r="Q256" s="485" t="s">
        <v>3125</v>
      </c>
      <c r="R256" s="485" t="s">
        <v>3125</v>
      </c>
      <c r="S256" s="485" t="s">
        <v>3125</v>
      </c>
      <c r="T256" s="274">
        <v>-1</v>
      </c>
      <c r="U256" s="274">
        <v>-1</v>
      </c>
      <c r="V256" s="274">
        <v>-1</v>
      </c>
      <c r="W256" s="274">
        <v>-1</v>
      </c>
      <c r="X256" s="274">
        <v>-1</v>
      </c>
      <c r="Y256" s="274">
        <v>-1</v>
      </c>
      <c r="Z256" s="274">
        <v>-1</v>
      </c>
      <c r="AA256" s="485">
        <v>350000</v>
      </c>
      <c r="AB256" s="531">
        <f t="shared" si="15"/>
        <v>116666.66666666667</v>
      </c>
      <c r="AC256" s="485">
        <v>3</v>
      </c>
    </row>
    <row r="257" spans="1:29">
      <c r="A257" s="402">
        <v>252</v>
      </c>
      <c r="B257" s="402" t="s">
        <v>3141</v>
      </c>
      <c r="C257" s="402" t="s">
        <v>1051</v>
      </c>
      <c r="D257" s="402">
        <v>10</v>
      </c>
      <c r="E257" s="535" t="s">
        <v>3110</v>
      </c>
      <c r="F257" s="422">
        <v>0</v>
      </c>
      <c r="G257" s="534">
        <v>10</v>
      </c>
      <c r="H257" s="534">
        <v>20</v>
      </c>
      <c r="I257" s="534">
        <v>30</v>
      </c>
      <c r="J257" s="534">
        <v>40</v>
      </c>
      <c r="K257" s="534">
        <v>50</v>
      </c>
      <c r="L257" s="534">
        <v>60</v>
      </c>
      <c r="M257" s="534">
        <v>70</v>
      </c>
      <c r="N257" s="534">
        <v>80</v>
      </c>
      <c r="O257" s="534">
        <v>100</v>
      </c>
      <c r="P257" s="536">
        <v>130</v>
      </c>
      <c r="Q257" s="402" t="s">
        <v>3126</v>
      </c>
      <c r="R257" s="402" t="s">
        <v>3126</v>
      </c>
      <c r="S257" s="402" t="s">
        <v>3126</v>
      </c>
      <c r="T257" s="402" t="s">
        <v>3126</v>
      </c>
      <c r="U257" s="402" t="s">
        <v>3126</v>
      </c>
      <c r="V257" s="402" t="s">
        <v>3126</v>
      </c>
      <c r="W257" s="402" t="s">
        <v>3126</v>
      </c>
      <c r="X257" s="402" t="s">
        <v>3126</v>
      </c>
      <c r="Y257" s="402" t="s">
        <v>3126</v>
      </c>
      <c r="Z257" s="402" t="s">
        <v>3126</v>
      </c>
      <c r="AA257" s="402">
        <v>360000</v>
      </c>
      <c r="AB257" s="531">
        <f t="shared" si="11"/>
        <v>36000</v>
      </c>
      <c r="AC257" s="402">
        <v>10</v>
      </c>
    </row>
    <row r="258" spans="1:29">
      <c r="A258" s="485">
        <v>253</v>
      </c>
      <c r="B258" s="485" t="s">
        <v>3141</v>
      </c>
      <c r="C258" s="485" t="s">
        <v>1052</v>
      </c>
      <c r="D258" s="485">
        <v>5</v>
      </c>
      <c r="E258" s="547" t="s">
        <v>1329</v>
      </c>
      <c r="F258" s="486">
        <v>1</v>
      </c>
      <c r="G258" s="518">
        <v>50</v>
      </c>
      <c r="H258" s="518">
        <v>100</v>
      </c>
      <c r="I258" s="518">
        <v>200</v>
      </c>
      <c r="J258" s="518">
        <v>300</v>
      </c>
      <c r="K258" s="519">
        <v>400</v>
      </c>
      <c r="L258" s="274">
        <v>-1</v>
      </c>
      <c r="M258" s="274">
        <v>-1</v>
      </c>
      <c r="N258" s="274">
        <v>-1</v>
      </c>
      <c r="O258" s="274">
        <v>-1</v>
      </c>
      <c r="P258" s="274">
        <v>-1</v>
      </c>
      <c r="Q258" s="485" t="s">
        <v>3148</v>
      </c>
      <c r="R258" s="485" t="s">
        <v>3148</v>
      </c>
      <c r="S258" s="485" t="s">
        <v>3148</v>
      </c>
      <c r="T258" s="485" t="s">
        <v>3148</v>
      </c>
      <c r="U258" s="485" t="s">
        <v>3148</v>
      </c>
      <c r="V258" s="274">
        <v>-1</v>
      </c>
      <c r="W258" s="274">
        <v>-1</v>
      </c>
      <c r="X258" s="274">
        <v>-1</v>
      </c>
      <c r="Y258" s="274">
        <v>-1</v>
      </c>
      <c r="Z258" s="274">
        <v>-1</v>
      </c>
      <c r="AA258" s="485">
        <v>370000</v>
      </c>
      <c r="AB258" s="531">
        <f>AA258/5</f>
        <v>74000</v>
      </c>
      <c r="AC258" s="485">
        <v>5</v>
      </c>
    </row>
    <row r="259" spans="1:29">
      <c r="A259" s="485">
        <v>254</v>
      </c>
      <c r="B259" s="485" t="s">
        <v>3141</v>
      </c>
      <c r="C259" s="485" t="s">
        <v>1053</v>
      </c>
      <c r="D259" s="485">
        <v>5</v>
      </c>
      <c r="E259" s="547" t="s">
        <v>1345</v>
      </c>
      <c r="F259" s="486">
        <v>0</v>
      </c>
      <c r="G259" s="518">
        <v>200</v>
      </c>
      <c r="H259" s="518">
        <v>400</v>
      </c>
      <c r="I259" s="518">
        <v>600</v>
      </c>
      <c r="J259" s="518">
        <v>800</v>
      </c>
      <c r="K259" s="519">
        <v>1000</v>
      </c>
      <c r="L259" s="274">
        <v>-1</v>
      </c>
      <c r="M259" s="274">
        <v>-1</v>
      </c>
      <c r="N259" s="274">
        <v>-1</v>
      </c>
      <c r="O259" s="274">
        <v>-1</v>
      </c>
      <c r="P259" s="274">
        <v>-1</v>
      </c>
      <c r="Q259" s="485" t="s">
        <v>3148</v>
      </c>
      <c r="R259" s="485" t="s">
        <v>3148</v>
      </c>
      <c r="S259" s="485" t="s">
        <v>3148</v>
      </c>
      <c r="T259" s="485" t="s">
        <v>3148</v>
      </c>
      <c r="U259" s="485" t="s">
        <v>3148</v>
      </c>
      <c r="V259" s="274">
        <v>-1</v>
      </c>
      <c r="W259" s="274">
        <v>-1</v>
      </c>
      <c r="X259" s="274">
        <v>-1</v>
      </c>
      <c r="Y259" s="274">
        <v>-1</v>
      </c>
      <c r="Z259" s="274">
        <v>-1</v>
      </c>
      <c r="AA259" s="485">
        <v>370000</v>
      </c>
      <c r="AB259" s="531">
        <f t="shared" ref="AB259:AB260" si="16">AA259/5</f>
        <v>74000</v>
      </c>
      <c r="AC259" s="485">
        <v>5</v>
      </c>
    </row>
    <row r="260" spans="1:29">
      <c r="A260" s="485">
        <v>255</v>
      </c>
      <c r="B260" s="485" t="s">
        <v>3141</v>
      </c>
      <c r="C260" s="485" t="s">
        <v>1054</v>
      </c>
      <c r="D260" s="485">
        <v>5</v>
      </c>
      <c r="E260" s="547" t="s">
        <v>1349</v>
      </c>
      <c r="F260" s="486">
        <v>0</v>
      </c>
      <c r="G260" s="518">
        <v>200</v>
      </c>
      <c r="H260" s="518">
        <v>400</v>
      </c>
      <c r="I260" s="518">
        <v>600</v>
      </c>
      <c r="J260" s="518">
        <v>800</v>
      </c>
      <c r="K260" s="519">
        <v>1000</v>
      </c>
      <c r="L260" s="274">
        <v>-1</v>
      </c>
      <c r="M260" s="274">
        <v>-1</v>
      </c>
      <c r="N260" s="274">
        <v>-1</v>
      </c>
      <c r="O260" s="274">
        <v>-1</v>
      </c>
      <c r="P260" s="274">
        <v>-1</v>
      </c>
      <c r="Q260" s="485" t="s">
        <v>3148</v>
      </c>
      <c r="R260" s="485" t="s">
        <v>3148</v>
      </c>
      <c r="S260" s="485" t="s">
        <v>3148</v>
      </c>
      <c r="T260" s="485" t="s">
        <v>3148</v>
      </c>
      <c r="U260" s="485" t="s">
        <v>3148</v>
      </c>
      <c r="V260" s="274">
        <v>-1</v>
      </c>
      <c r="W260" s="274">
        <v>-1</v>
      </c>
      <c r="X260" s="274">
        <v>-1</v>
      </c>
      <c r="Y260" s="274">
        <v>-1</v>
      </c>
      <c r="Z260" s="274">
        <v>-1</v>
      </c>
      <c r="AA260" s="485">
        <v>370000</v>
      </c>
      <c r="AB260" s="531">
        <f t="shared" si="16"/>
        <v>74000</v>
      </c>
      <c r="AC260" s="485">
        <v>5</v>
      </c>
    </row>
    <row r="261" spans="1:29">
      <c r="A261" s="402">
        <v>256</v>
      </c>
      <c r="B261" s="402" t="s">
        <v>3141</v>
      </c>
      <c r="C261" s="402" t="s">
        <v>1055</v>
      </c>
      <c r="D261" s="402">
        <v>10</v>
      </c>
      <c r="E261" s="535" t="s">
        <v>3114</v>
      </c>
      <c r="F261" s="422">
        <v>0</v>
      </c>
      <c r="G261" s="534">
        <v>20</v>
      </c>
      <c r="H261" s="534">
        <v>40</v>
      </c>
      <c r="I261" s="534">
        <v>60</v>
      </c>
      <c r="J261" s="534">
        <v>80</v>
      </c>
      <c r="K261" s="534">
        <v>100</v>
      </c>
      <c r="L261" s="534">
        <v>120</v>
      </c>
      <c r="M261" s="534">
        <v>140</v>
      </c>
      <c r="N261" s="534">
        <v>160</v>
      </c>
      <c r="O261" s="534">
        <v>180</v>
      </c>
      <c r="P261" s="536">
        <v>220</v>
      </c>
      <c r="Q261" s="402" t="s">
        <v>3149</v>
      </c>
      <c r="R261" s="402" t="s">
        <v>3149</v>
      </c>
      <c r="S261" s="402" t="s">
        <v>3149</v>
      </c>
      <c r="T261" s="402" t="s">
        <v>3149</v>
      </c>
      <c r="U261" s="402" t="s">
        <v>3149</v>
      </c>
      <c r="V261" s="402" t="s">
        <v>3149</v>
      </c>
      <c r="W261" s="402" t="s">
        <v>3149</v>
      </c>
      <c r="X261" s="402" t="s">
        <v>3149</v>
      </c>
      <c r="Y261" s="402" t="s">
        <v>3149</v>
      </c>
      <c r="Z261" s="402" t="s">
        <v>3149</v>
      </c>
      <c r="AA261" s="402">
        <v>380000</v>
      </c>
      <c r="AB261" s="531">
        <f t="shared" si="11"/>
        <v>38000</v>
      </c>
      <c r="AC261" s="402">
        <v>10</v>
      </c>
    </row>
    <row r="262" spans="1:29">
      <c r="A262" s="485">
        <v>257</v>
      </c>
      <c r="B262" s="485" t="s">
        <v>3141</v>
      </c>
      <c r="C262" s="485" t="s">
        <v>1056</v>
      </c>
      <c r="D262" s="485">
        <v>3</v>
      </c>
      <c r="E262" s="547" t="s">
        <v>1330</v>
      </c>
      <c r="F262" s="486">
        <v>0</v>
      </c>
      <c r="G262" s="518">
        <v>10</v>
      </c>
      <c r="H262" s="518">
        <v>20</v>
      </c>
      <c r="I262" s="519">
        <v>30</v>
      </c>
      <c r="J262" s="274">
        <v>-1</v>
      </c>
      <c r="K262" s="274">
        <v>-1</v>
      </c>
      <c r="L262" s="274">
        <v>-1</v>
      </c>
      <c r="M262" s="274">
        <v>-1</v>
      </c>
      <c r="N262" s="274">
        <v>-1</v>
      </c>
      <c r="O262" s="274">
        <v>-1</v>
      </c>
      <c r="P262" s="274">
        <v>-1</v>
      </c>
      <c r="Q262" s="485" t="s">
        <v>3150</v>
      </c>
      <c r="R262" s="485" t="s">
        <v>3150</v>
      </c>
      <c r="S262" s="485" t="s">
        <v>3150</v>
      </c>
      <c r="T262" s="274">
        <v>-1</v>
      </c>
      <c r="U262" s="274">
        <v>-1</v>
      </c>
      <c r="V262" s="274">
        <v>-1</v>
      </c>
      <c r="W262" s="274">
        <v>-1</v>
      </c>
      <c r="X262" s="274">
        <v>-1</v>
      </c>
      <c r="Y262" s="274">
        <v>-1</v>
      </c>
      <c r="Z262" s="274">
        <v>-1</v>
      </c>
      <c r="AA262" s="485">
        <v>390000</v>
      </c>
      <c r="AB262" s="531">
        <f>AA262/3</f>
        <v>130000</v>
      </c>
      <c r="AC262" s="485">
        <v>3</v>
      </c>
    </row>
    <row r="263" spans="1:29">
      <c r="A263" s="485">
        <v>258</v>
      </c>
      <c r="B263" s="485" t="s">
        <v>3141</v>
      </c>
      <c r="C263" s="485" t="s">
        <v>1057</v>
      </c>
      <c r="D263" s="485">
        <v>3</v>
      </c>
      <c r="E263" s="547" t="s">
        <v>3116</v>
      </c>
      <c r="F263" s="486">
        <v>0</v>
      </c>
      <c r="G263" s="518">
        <v>100</v>
      </c>
      <c r="H263" s="518">
        <v>150</v>
      </c>
      <c r="I263" s="519">
        <v>250</v>
      </c>
      <c r="J263" s="274">
        <v>-1</v>
      </c>
      <c r="K263" s="274">
        <v>-1</v>
      </c>
      <c r="L263" s="274">
        <v>-1</v>
      </c>
      <c r="M263" s="274">
        <v>-1</v>
      </c>
      <c r="N263" s="274">
        <v>-1</v>
      </c>
      <c r="O263" s="274">
        <v>-1</v>
      </c>
      <c r="P263" s="274">
        <v>-1</v>
      </c>
      <c r="Q263" s="485" t="s">
        <v>3150</v>
      </c>
      <c r="R263" s="485" t="s">
        <v>3150</v>
      </c>
      <c r="S263" s="485" t="s">
        <v>3150</v>
      </c>
      <c r="T263" s="274">
        <v>-1</v>
      </c>
      <c r="U263" s="274">
        <v>-1</v>
      </c>
      <c r="V263" s="274">
        <v>-1</v>
      </c>
      <c r="W263" s="274">
        <v>-1</v>
      </c>
      <c r="X263" s="274">
        <v>-1</v>
      </c>
      <c r="Y263" s="274">
        <v>-1</v>
      </c>
      <c r="Z263" s="274">
        <v>-1</v>
      </c>
      <c r="AA263" s="485">
        <v>390000</v>
      </c>
      <c r="AB263" s="531">
        <f t="shared" ref="AB263:AB265" si="17">AA263/3</f>
        <v>130000</v>
      </c>
      <c r="AC263" s="485">
        <v>3</v>
      </c>
    </row>
    <row r="264" spans="1:29">
      <c r="A264" s="485">
        <v>259</v>
      </c>
      <c r="B264" s="485" t="s">
        <v>3141</v>
      </c>
      <c r="C264" s="485" t="s">
        <v>1058</v>
      </c>
      <c r="D264" s="485">
        <v>3</v>
      </c>
      <c r="E264" s="547" t="s">
        <v>3118</v>
      </c>
      <c r="F264" s="486">
        <v>1</v>
      </c>
      <c r="G264" s="518">
        <v>3</v>
      </c>
      <c r="H264" s="518">
        <v>5</v>
      </c>
      <c r="I264" s="519">
        <v>10</v>
      </c>
      <c r="J264" s="274">
        <v>-1</v>
      </c>
      <c r="K264" s="274">
        <v>-1</v>
      </c>
      <c r="L264" s="274">
        <v>-1</v>
      </c>
      <c r="M264" s="274">
        <v>-1</v>
      </c>
      <c r="N264" s="274">
        <v>-1</v>
      </c>
      <c r="O264" s="274">
        <v>-1</v>
      </c>
      <c r="P264" s="274">
        <v>-1</v>
      </c>
      <c r="Q264" s="485" t="s">
        <v>3150</v>
      </c>
      <c r="R264" s="485" t="s">
        <v>3150</v>
      </c>
      <c r="S264" s="485" t="s">
        <v>3150</v>
      </c>
      <c r="T264" s="274">
        <v>-1</v>
      </c>
      <c r="U264" s="274">
        <v>-1</v>
      </c>
      <c r="V264" s="274">
        <v>-1</v>
      </c>
      <c r="W264" s="274">
        <v>-1</v>
      </c>
      <c r="X264" s="274">
        <v>-1</v>
      </c>
      <c r="Y264" s="274">
        <v>-1</v>
      </c>
      <c r="Z264" s="274">
        <v>-1</v>
      </c>
      <c r="AA264" s="485">
        <v>390000</v>
      </c>
      <c r="AB264" s="531">
        <f t="shared" si="17"/>
        <v>130000</v>
      </c>
      <c r="AC264" s="485">
        <v>3</v>
      </c>
    </row>
    <row r="265" spans="1:29">
      <c r="A265" s="485">
        <v>260</v>
      </c>
      <c r="B265" s="485" t="s">
        <v>3141</v>
      </c>
      <c r="C265" s="485" t="s">
        <v>1059</v>
      </c>
      <c r="D265" s="485">
        <v>3</v>
      </c>
      <c r="E265" s="547" t="s">
        <v>1346</v>
      </c>
      <c r="F265" s="486">
        <v>0</v>
      </c>
      <c r="G265" s="518">
        <v>200</v>
      </c>
      <c r="H265" s="518">
        <v>400</v>
      </c>
      <c r="I265" s="519">
        <v>800</v>
      </c>
      <c r="J265" s="274">
        <v>-1</v>
      </c>
      <c r="K265" s="274">
        <v>-1</v>
      </c>
      <c r="L265" s="274">
        <v>-1</v>
      </c>
      <c r="M265" s="274">
        <v>-1</v>
      </c>
      <c r="N265" s="274">
        <v>-1</v>
      </c>
      <c r="O265" s="274">
        <v>-1</v>
      </c>
      <c r="P265" s="274">
        <v>-1</v>
      </c>
      <c r="Q265" s="485" t="s">
        <v>3150</v>
      </c>
      <c r="R265" s="485" t="s">
        <v>3150</v>
      </c>
      <c r="S265" s="485" t="s">
        <v>3150</v>
      </c>
      <c r="T265" s="274">
        <v>-1</v>
      </c>
      <c r="U265" s="274">
        <v>-1</v>
      </c>
      <c r="V265" s="274">
        <v>-1</v>
      </c>
      <c r="W265" s="274">
        <v>-1</v>
      </c>
      <c r="X265" s="274">
        <v>-1</v>
      </c>
      <c r="Y265" s="274">
        <v>-1</v>
      </c>
      <c r="Z265" s="274">
        <v>-1</v>
      </c>
      <c r="AA265" s="485">
        <v>390000</v>
      </c>
      <c r="AB265" s="531">
        <f t="shared" si="17"/>
        <v>130000</v>
      </c>
      <c r="AC265" s="485">
        <v>3</v>
      </c>
    </row>
    <row r="266" spans="1:29">
      <c r="A266" s="402">
        <v>261</v>
      </c>
      <c r="B266" s="402" t="s">
        <v>3141</v>
      </c>
      <c r="C266" s="402" t="s">
        <v>1060</v>
      </c>
      <c r="D266" s="402">
        <v>10</v>
      </c>
      <c r="E266" s="535" t="s">
        <v>3110</v>
      </c>
      <c r="F266" s="422">
        <v>0</v>
      </c>
      <c r="G266" s="534">
        <v>15</v>
      </c>
      <c r="H266" s="534">
        <v>30</v>
      </c>
      <c r="I266" s="534">
        <v>45</v>
      </c>
      <c r="J266" s="534">
        <v>60</v>
      </c>
      <c r="K266" s="534">
        <v>75</v>
      </c>
      <c r="L266" s="534">
        <v>90</v>
      </c>
      <c r="M266" s="534">
        <v>105</v>
      </c>
      <c r="N266" s="534">
        <v>120</v>
      </c>
      <c r="O266" s="534">
        <v>140</v>
      </c>
      <c r="P266" s="536">
        <v>160</v>
      </c>
      <c r="Q266" s="402" t="s">
        <v>3151</v>
      </c>
      <c r="R266" s="402" t="s">
        <v>3151</v>
      </c>
      <c r="S266" s="402" t="s">
        <v>3151</v>
      </c>
      <c r="T266" s="402" t="s">
        <v>3151</v>
      </c>
      <c r="U266" s="402" t="s">
        <v>3151</v>
      </c>
      <c r="V266" s="402" t="s">
        <v>3151</v>
      </c>
      <c r="W266" s="402" t="s">
        <v>3151</v>
      </c>
      <c r="X266" s="402" t="s">
        <v>3151</v>
      </c>
      <c r="Y266" s="402" t="s">
        <v>3151</v>
      </c>
      <c r="Z266" s="402" t="s">
        <v>3151</v>
      </c>
      <c r="AA266" s="402">
        <v>400000</v>
      </c>
      <c r="AB266" s="531">
        <f t="shared" si="11"/>
        <v>40000</v>
      </c>
      <c r="AC266" s="402">
        <v>10</v>
      </c>
    </row>
    <row r="267" spans="1:29">
      <c r="A267" s="485">
        <v>262</v>
      </c>
      <c r="B267" s="485" t="s">
        <v>3141</v>
      </c>
      <c r="C267" s="485" t="s">
        <v>1061</v>
      </c>
      <c r="D267" s="485">
        <v>5</v>
      </c>
      <c r="E267" s="547" t="s">
        <v>1329</v>
      </c>
      <c r="F267" s="486">
        <v>1</v>
      </c>
      <c r="G267" s="518">
        <v>100</v>
      </c>
      <c r="H267" s="518">
        <v>200</v>
      </c>
      <c r="I267" s="518">
        <v>300</v>
      </c>
      <c r="J267" s="518">
        <v>400</v>
      </c>
      <c r="K267" s="519">
        <v>500</v>
      </c>
      <c r="L267" s="274">
        <v>-1</v>
      </c>
      <c r="M267" s="274">
        <v>-1</v>
      </c>
      <c r="N267" s="274">
        <v>-1</v>
      </c>
      <c r="O267" s="274">
        <v>-1</v>
      </c>
      <c r="P267" s="274">
        <v>-1</v>
      </c>
      <c r="Q267" s="485" t="s">
        <v>3131</v>
      </c>
      <c r="R267" s="485" t="s">
        <v>3131</v>
      </c>
      <c r="S267" s="485" t="s">
        <v>3131</v>
      </c>
      <c r="T267" s="485" t="s">
        <v>3131</v>
      </c>
      <c r="U267" s="485" t="s">
        <v>3131</v>
      </c>
      <c r="V267" s="274">
        <v>-1</v>
      </c>
      <c r="W267" s="274">
        <v>-1</v>
      </c>
      <c r="X267" s="274">
        <v>-1</v>
      </c>
      <c r="Y267" s="274">
        <v>-1</v>
      </c>
      <c r="Z267" s="274">
        <v>-1</v>
      </c>
      <c r="AA267" s="485">
        <v>410000</v>
      </c>
      <c r="AB267" s="531">
        <f>AA267/5</f>
        <v>82000</v>
      </c>
      <c r="AC267" s="485">
        <v>5</v>
      </c>
    </row>
    <row r="268" spans="1:29">
      <c r="A268" s="485">
        <v>263</v>
      </c>
      <c r="B268" s="485" t="s">
        <v>3141</v>
      </c>
      <c r="C268" s="485" t="s">
        <v>1062</v>
      </c>
      <c r="D268" s="485">
        <v>5</v>
      </c>
      <c r="E268" s="547" t="s">
        <v>1356</v>
      </c>
      <c r="F268" s="486">
        <v>0</v>
      </c>
      <c r="G268" s="518">
        <v>500</v>
      </c>
      <c r="H268" s="518">
        <v>1000</v>
      </c>
      <c r="I268" s="518">
        <v>2000</v>
      </c>
      <c r="J268" s="518">
        <v>3000</v>
      </c>
      <c r="K268" s="519">
        <v>4000</v>
      </c>
      <c r="L268" s="274">
        <v>-1</v>
      </c>
      <c r="M268" s="274">
        <v>-1</v>
      </c>
      <c r="N268" s="274">
        <v>-1</v>
      </c>
      <c r="O268" s="274">
        <v>-1</v>
      </c>
      <c r="P268" s="274">
        <v>-1</v>
      </c>
      <c r="Q268" s="485" t="s">
        <v>3131</v>
      </c>
      <c r="R268" s="485" t="s">
        <v>3131</v>
      </c>
      <c r="S268" s="485" t="s">
        <v>3131</v>
      </c>
      <c r="T268" s="485" t="s">
        <v>3131</v>
      </c>
      <c r="U268" s="485" t="s">
        <v>3131</v>
      </c>
      <c r="V268" s="274">
        <v>-1</v>
      </c>
      <c r="W268" s="274">
        <v>-1</v>
      </c>
      <c r="X268" s="274">
        <v>-1</v>
      </c>
      <c r="Y268" s="274">
        <v>-1</v>
      </c>
      <c r="Z268" s="274">
        <v>-1</v>
      </c>
      <c r="AA268" s="485">
        <v>410000</v>
      </c>
      <c r="AB268" s="531">
        <f t="shared" ref="AB268:AB269" si="18">AA268/5</f>
        <v>82000</v>
      </c>
      <c r="AC268" s="485">
        <v>5</v>
      </c>
    </row>
    <row r="269" spans="1:29">
      <c r="A269" s="485">
        <v>264</v>
      </c>
      <c r="B269" s="485" t="s">
        <v>3141</v>
      </c>
      <c r="C269" s="485" t="s">
        <v>1063</v>
      </c>
      <c r="D269" s="485">
        <v>5</v>
      </c>
      <c r="E269" s="547" t="s">
        <v>1345</v>
      </c>
      <c r="F269" s="486">
        <v>0</v>
      </c>
      <c r="G269" s="518">
        <v>300</v>
      </c>
      <c r="H269" s="518">
        <v>600</v>
      </c>
      <c r="I269" s="518">
        <v>900</v>
      </c>
      <c r="J269" s="518">
        <v>1200</v>
      </c>
      <c r="K269" s="519">
        <v>1500</v>
      </c>
      <c r="L269" s="274">
        <v>-1</v>
      </c>
      <c r="M269" s="274">
        <v>-1</v>
      </c>
      <c r="N269" s="274">
        <v>-1</v>
      </c>
      <c r="O269" s="274">
        <v>-1</v>
      </c>
      <c r="P269" s="274">
        <v>-1</v>
      </c>
      <c r="Q269" s="485" t="s">
        <v>3131</v>
      </c>
      <c r="R269" s="485" t="s">
        <v>3131</v>
      </c>
      <c r="S269" s="485" t="s">
        <v>3131</v>
      </c>
      <c r="T269" s="485" t="s">
        <v>3131</v>
      </c>
      <c r="U269" s="485" t="s">
        <v>3131</v>
      </c>
      <c r="V269" s="274">
        <v>-1</v>
      </c>
      <c r="W269" s="274">
        <v>-1</v>
      </c>
      <c r="X269" s="274">
        <v>-1</v>
      </c>
      <c r="Y269" s="274">
        <v>-1</v>
      </c>
      <c r="Z269" s="274">
        <v>-1</v>
      </c>
      <c r="AA269" s="485">
        <v>410000</v>
      </c>
      <c r="AB269" s="531">
        <f t="shared" si="18"/>
        <v>82000</v>
      </c>
      <c r="AC269" s="485">
        <v>5</v>
      </c>
    </row>
    <row r="270" spans="1:29">
      <c r="A270" s="453">
        <v>265</v>
      </c>
      <c r="B270" s="453" t="s">
        <v>3141</v>
      </c>
      <c r="C270" s="453" t="s">
        <v>1064</v>
      </c>
      <c r="D270" s="453">
        <v>10</v>
      </c>
      <c r="E270" s="538" t="s">
        <v>3114</v>
      </c>
      <c r="F270" s="454">
        <v>0</v>
      </c>
      <c r="G270" s="526">
        <v>40</v>
      </c>
      <c r="H270" s="526">
        <v>80</v>
      </c>
      <c r="I270" s="526">
        <v>120</v>
      </c>
      <c r="J270" s="526">
        <v>160</v>
      </c>
      <c r="K270" s="526">
        <v>200</v>
      </c>
      <c r="L270" s="526">
        <v>240</v>
      </c>
      <c r="M270" s="526">
        <v>280</v>
      </c>
      <c r="N270" s="526">
        <v>320</v>
      </c>
      <c r="O270" s="526">
        <v>360</v>
      </c>
      <c r="P270" s="527">
        <v>400</v>
      </c>
      <c r="Q270" s="453" t="s">
        <v>3132</v>
      </c>
      <c r="R270" s="453" t="s">
        <v>3132</v>
      </c>
      <c r="S270" s="453" t="s">
        <v>3132</v>
      </c>
      <c r="T270" s="453" t="s">
        <v>3132</v>
      </c>
      <c r="U270" s="453" t="s">
        <v>3132</v>
      </c>
      <c r="V270" s="453" t="s">
        <v>3132</v>
      </c>
      <c r="W270" s="453" t="s">
        <v>3132</v>
      </c>
      <c r="X270" s="453" t="s">
        <v>3132</v>
      </c>
      <c r="Y270" s="453" t="s">
        <v>3132</v>
      </c>
      <c r="Z270" s="453" t="s">
        <v>3132</v>
      </c>
      <c r="AA270" s="453">
        <v>420000</v>
      </c>
      <c r="AB270" s="531">
        <f t="shared" si="11"/>
        <v>42000</v>
      </c>
      <c r="AC270" s="453">
        <v>10</v>
      </c>
    </row>
    <row r="271" spans="1:29">
      <c r="A271" s="377">
        <v>266</v>
      </c>
      <c r="B271" s="377" t="s">
        <v>3141</v>
      </c>
      <c r="C271" s="377" t="s">
        <v>1065</v>
      </c>
      <c r="D271" s="377">
        <v>5</v>
      </c>
      <c r="E271" s="539" t="s">
        <v>1348</v>
      </c>
      <c r="F271" s="488">
        <v>0</v>
      </c>
      <c r="G271" s="537">
        <v>300</v>
      </c>
      <c r="H271" s="537">
        <v>600</v>
      </c>
      <c r="I271" s="537">
        <v>900</v>
      </c>
      <c r="J271" s="537">
        <v>1200</v>
      </c>
      <c r="K271" s="540">
        <v>1500</v>
      </c>
      <c r="L271" s="274">
        <v>-1</v>
      </c>
      <c r="M271" s="274">
        <v>-1</v>
      </c>
      <c r="N271" s="274">
        <v>-1</v>
      </c>
      <c r="O271" s="274">
        <v>-1</v>
      </c>
      <c r="P271" s="274">
        <v>-1</v>
      </c>
      <c r="Q271" s="377" t="s">
        <v>3152</v>
      </c>
      <c r="R271" s="377" t="s">
        <v>3152</v>
      </c>
      <c r="S271" s="377" t="s">
        <v>3152</v>
      </c>
      <c r="T271" s="377" t="s">
        <v>3152</v>
      </c>
      <c r="U271" s="377" t="s">
        <v>3152</v>
      </c>
      <c r="V271" s="274">
        <v>-1</v>
      </c>
      <c r="W271" s="274">
        <v>-1</v>
      </c>
      <c r="X271" s="274">
        <v>-1</v>
      </c>
      <c r="Y271" s="274">
        <v>-1</v>
      </c>
      <c r="Z271" s="274">
        <v>-1</v>
      </c>
      <c r="AA271" s="377">
        <v>430000</v>
      </c>
      <c r="AB271" s="531">
        <f>AA271/5</f>
        <v>86000</v>
      </c>
      <c r="AC271" s="377">
        <v>5</v>
      </c>
    </row>
    <row r="272" spans="1:29">
      <c r="A272" s="377">
        <v>267</v>
      </c>
      <c r="B272" s="377" t="s">
        <v>3141</v>
      </c>
      <c r="C272" s="377" t="s">
        <v>1066</v>
      </c>
      <c r="D272" s="377">
        <v>5</v>
      </c>
      <c r="E272" s="539" t="s">
        <v>2213</v>
      </c>
      <c r="F272" s="488">
        <v>1</v>
      </c>
      <c r="G272" s="537">
        <v>2</v>
      </c>
      <c r="H272" s="537">
        <v>4</v>
      </c>
      <c r="I272" s="537">
        <v>6</v>
      </c>
      <c r="J272" s="537">
        <v>8</v>
      </c>
      <c r="K272" s="540">
        <v>10</v>
      </c>
      <c r="L272" s="274">
        <v>-1</v>
      </c>
      <c r="M272" s="274">
        <v>-1</v>
      </c>
      <c r="N272" s="274">
        <v>-1</v>
      </c>
      <c r="O272" s="274">
        <v>-1</v>
      </c>
      <c r="P272" s="274">
        <v>-1</v>
      </c>
      <c r="Q272" s="377" t="s">
        <v>3152</v>
      </c>
      <c r="R272" s="377" t="s">
        <v>3152</v>
      </c>
      <c r="S272" s="377" t="s">
        <v>3152</v>
      </c>
      <c r="T272" s="377" t="s">
        <v>3152</v>
      </c>
      <c r="U272" s="377" t="s">
        <v>3152</v>
      </c>
      <c r="V272" s="274">
        <v>-1</v>
      </c>
      <c r="W272" s="274">
        <v>-1</v>
      </c>
      <c r="X272" s="274">
        <v>-1</v>
      </c>
      <c r="Y272" s="274">
        <v>-1</v>
      </c>
      <c r="Z272" s="274">
        <v>-1</v>
      </c>
      <c r="AA272" s="377">
        <v>430000</v>
      </c>
      <c r="AB272" s="531">
        <f t="shared" ref="AB272:AB273" si="19">AA272/5</f>
        <v>86000</v>
      </c>
      <c r="AC272" s="377">
        <v>5</v>
      </c>
    </row>
    <row r="273" spans="1:29">
      <c r="A273" s="377">
        <v>268</v>
      </c>
      <c r="B273" s="377" t="s">
        <v>3141</v>
      </c>
      <c r="C273" s="377" t="s">
        <v>1067</v>
      </c>
      <c r="D273" s="377">
        <v>5</v>
      </c>
      <c r="E273" s="539" t="s">
        <v>1358</v>
      </c>
      <c r="F273" s="488">
        <v>0</v>
      </c>
      <c r="G273" s="537">
        <v>600</v>
      </c>
      <c r="H273" s="537">
        <v>1200</v>
      </c>
      <c r="I273" s="537">
        <v>1800</v>
      </c>
      <c r="J273" s="537">
        <v>2400</v>
      </c>
      <c r="K273" s="540">
        <v>3000</v>
      </c>
      <c r="L273" s="274">
        <v>-1</v>
      </c>
      <c r="M273" s="274">
        <v>-1</v>
      </c>
      <c r="N273" s="274">
        <v>-1</v>
      </c>
      <c r="O273" s="274">
        <v>-1</v>
      </c>
      <c r="P273" s="274">
        <v>-1</v>
      </c>
      <c r="Q273" s="377" t="s">
        <v>3152</v>
      </c>
      <c r="R273" s="377" t="s">
        <v>3152</v>
      </c>
      <c r="S273" s="377" t="s">
        <v>3152</v>
      </c>
      <c r="T273" s="377" t="s">
        <v>3152</v>
      </c>
      <c r="U273" s="377" t="s">
        <v>3152</v>
      </c>
      <c r="V273" s="274">
        <v>-1</v>
      </c>
      <c r="W273" s="274">
        <v>-1</v>
      </c>
      <c r="X273" s="274">
        <v>-1</v>
      </c>
      <c r="Y273" s="274">
        <v>-1</v>
      </c>
      <c r="Z273" s="274">
        <v>-1</v>
      </c>
      <c r="AA273" s="377">
        <v>430000</v>
      </c>
      <c r="AB273" s="531">
        <f t="shared" si="19"/>
        <v>86000</v>
      </c>
      <c r="AC273" s="377">
        <v>5</v>
      </c>
    </row>
    <row r="274" spans="1:29">
      <c r="A274" s="453">
        <v>269</v>
      </c>
      <c r="B274" s="453" t="s">
        <v>3141</v>
      </c>
      <c r="C274" s="453" t="s">
        <v>1068</v>
      </c>
      <c r="D274" s="453">
        <v>10</v>
      </c>
      <c r="E274" s="538" t="s">
        <v>3110</v>
      </c>
      <c r="F274" s="454">
        <v>0</v>
      </c>
      <c r="G274" s="526">
        <v>20</v>
      </c>
      <c r="H274" s="526">
        <v>40</v>
      </c>
      <c r="I274" s="526">
        <v>60</v>
      </c>
      <c r="J274" s="526">
        <v>80</v>
      </c>
      <c r="K274" s="526">
        <v>100</v>
      </c>
      <c r="L274" s="526">
        <v>120</v>
      </c>
      <c r="M274" s="526">
        <v>140</v>
      </c>
      <c r="N274" s="526">
        <v>160</v>
      </c>
      <c r="O274" s="526">
        <v>180</v>
      </c>
      <c r="P274" s="527">
        <v>200</v>
      </c>
      <c r="Q274" s="453" t="s">
        <v>3153</v>
      </c>
      <c r="R274" s="453" t="s">
        <v>3153</v>
      </c>
      <c r="S274" s="453" t="s">
        <v>3153</v>
      </c>
      <c r="T274" s="453" t="s">
        <v>3153</v>
      </c>
      <c r="U274" s="453" t="s">
        <v>3153</v>
      </c>
      <c r="V274" s="453" t="s">
        <v>3153</v>
      </c>
      <c r="W274" s="453" t="s">
        <v>3153</v>
      </c>
      <c r="X274" s="453" t="s">
        <v>3153</v>
      </c>
      <c r="Y274" s="453" t="s">
        <v>3153</v>
      </c>
      <c r="Z274" s="453" t="s">
        <v>3153</v>
      </c>
      <c r="AA274" s="453">
        <v>440000</v>
      </c>
      <c r="AB274" s="531">
        <f t="shared" si="11"/>
        <v>44000</v>
      </c>
      <c r="AC274" s="453">
        <v>10</v>
      </c>
    </row>
    <row r="275" spans="1:29">
      <c r="A275" s="377">
        <v>270</v>
      </c>
      <c r="B275" s="377" t="s">
        <v>3141</v>
      </c>
      <c r="C275" s="377" t="s">
        <v>1069</v>
      </c>
      <c r="D275" s="377">
        <v>3</v>
      </c>
      <c r="E275" s="539" t="s">
        <v>1360</v>
      </c>
      <c r="F275" s="488">
        <v>0</v>
      </c>
      <c r="G275" s="537">
        <v>500</v>
      </c>
      <c r="H275" s="537">
        <v>1000</v>
      </c>
      <c r="I275" s="540">
        <v>2000</v>
      </c>
      <c r="J275" s="274">
        <v>-1</v>
      </c>
      <c r="K275" s="274">
        <v>-1</v>
      </c>
      <c r="L275" s="274">
        <v>-1</v>
      </c>
      <c r="M275" s="274">
        <v>-1</v>
      </c>
      <c r="N275" s="274">
        <v>-1</v>
      </c>
      <c r="O275" s="274">
        <v>-1</v>
      </c>
      <c r="P275" s="274">
        <v>-1</v>
      </c>
      <c r="Q275" s="377" t="s">
        <v>3154</v>
      </c>
      <c r="R275" s="377" t="s">
        <v>3154</v>
      </c>
      <c r="S275" s="377" t="s">
        <v>3154</v>
      </c>
      <c r="T275" s="274">
        <v>-1</v>
      </c>
      <c r="U275" s="274">
        <v>-1</v>
      </c>
      <c r="V275" s="274">
        <v>-1</v>
      </c>
      <c r="W275" s="274">
        <v>-1</v>
      </c>
      <c r="X275" s="274">
        <v>-1</v>
      </c>
      <c r="Y275" s="274">
        <v>-1</v>
      </c>
      <c r="Z275" s="274">
        <v>-1</v>
      </c>
      <c r="AA275" s="377">
        <v>450000</v>
      </c>
      <c r="AB275" s="531">
        <f>AA275/3</f>
        <v>150000</v>
      </c>
      <c r="AC275" s="377">
        <v>3</v>
      </c>
    </row>
    <row r="276" spans="1:29">
      <c r="A276" s="377">
        <v>271</v>
      </c>
      <c r="B276" s="377" t="s">
        <v>3141</v>
      </c>
      <c r="C276" s="377" t="s">
        <v>1070</v>
      </c>
      <c r="D276" s="377">
        <v>3</v>
      </c>
      <c r="E276" s="539" t="s">
        <v>1362</v>
      </c>
      <c r="F276" s="488">
        <v>0</v>
      </c>
      <c r="G276" s="537">
        <v>1000</v>
      </c>
      <c r="H276" s="537">
        <v>2000</v>
      </c>
      <c r="I276" s="540">
        <v>3000</v>
      </c>
      <c r="J276" s="274">
        <v>-1</v>
      </c>
      <c r="K276" s="274">
        <v>-1</v>
      </c>
      <c r="L276" s="274">
        <v>-1</v>
      </c>
      <c r="M276" s="274">
        <v>-1</v>
      </c>
      <c r="N276" s="274">
        <v>-1</v>
      </c>
      <c r="O276" s="274">
        <v>-1</v>
      </c>
      <c r="P276" s="274">
        <v>-1</v>
      </c>
      <c r="Q276" s="377" t="s">
        <v>3154</v>
      </c>
      <c r="R276" s="377" t="s">
        <v>3154</v>
      </c>
      <c r="S276" s="377" t="s">
        <v>3154</v>
      </c>
      <c r="T276" s="274">
        <v>-1</v>
      </c>
      <c r="U276" s="274">
        <v>-1</v>
      </c>
      <c r="V276" s="274">
        <v>-1</v>
      </c>
      <c r="W276" s="274">
        <v>-1</v>
      </c>
      <c r="X276" s="274">
        <v>-1</v>
      </c>
      <c r="Y276" s="274">
        <v>-1</v>
      </c>
      <c r="Z276" s="274">
        <v>-1</v>
      </c>
      <c r="AA276" s="377">
        <v>450000</v>
      </c>
      <c r="AB276" s="531">
        <f t="shared" ref="AB276:AB278" si="20">AA276/3</f>
        <v>150000</v>
      </c>
      <c r="AC276" s="377">
        <v>3</v>
      </c>
    </row>
    <row r="277" spans="1:29">
      <c r="A277" s="377">
        <v>272</v>
      </c>
      <c r="B277" s="377" t="s">
        <v>3141</v>
      </c>
      <c r="C277" s="377" t="s">
        <v>1071</v>
      </c>
      <c r="D277" s="377">
        <v>3</v>
      </c>
      <c r="E277" s="539" t="s">
        <v>1349</v>
      </c>
      <c r="F277" s="488">
        <v>0</v>
      </c>
      <c r="G277" s="537">
        <v>500</v>
      </c>
      <c r="H277" s="537">
        <v>1000</v>
      </c>
      <c r="I277" s="540">
        <v>1500</v>
      </c>
      <c r="J277" s="274">
        <v>-1</v>
      </c>
      <c r="K277" s="274">
        <v>-1</v>
      </c>
      <c r="L277" s="274">
        <v>-1</v>
      </c>
      <c r="M277" s="274">
        <v>-1</v>
      </c>
      <c r="N277" s="274">
        <v>-1</v>
      </c>
      <c r="O277" s="274">
        <v>-1</v>
      </c>
      <c r="P277" s="274">
        <v>-1</v>
      </c>
      <c r="Q277" s="377" t="s">
        <v>3154</v>
      </c>
      <c r="R277" s="377" t="s">
        <v>3154</v>
      </c>
      <c r="S277" s="377" t="s">
        <v>3154</v>
      </c>
      <c r="T277" s="274">
        <v>-1</v>
      </c>
      <c r="U277" s="274">
        <v>-1</v>
      </c>
      <c r="V277" s="274">
        <v>-1</v>
      </c>
      <c r="W277" s="274">
        <v>-1</v>
      </c>
      <c r="X277" s="274">
        <v>-1</v>
      </c>
      <c r="Y277" s="274">
        <v>-1</v>
      </c>
      <c r="Z277" s="274">
        <v>-1</v>
      </c>
      <c r="AA277" s="377">
        <v>450000</v>
      </c>
      <c r="AB277" s="531">
        <f t="shared" si="20"/>
        <v>150000</v>
      </c>
      <c r="AC277" s="377">
        <v>3</v>
      </c>
    </row>
    <row r="278" spans="1:29">
      <c r="A278" s="377">
        <v>273</v>
      </c>
      <c r="B278" s="377" t="s">
        <v>3141</v>
      </c>
      <c r="C278" s="377" t="s">
        <v>1072</v>
      </c>
      <c r="D278" s="377">
        <v>3</v>
      </c>
      <c r="E278" s="539" t="s">
        <v>2212</v>
      </c>
      <c r="F278" s="488">
        <v>1</v>
      </c>
      <c r="G278" s="537">
        <v>1</v>
      </c>
      <c r="H278" s="537">
        <v>3</v>
      </c>
      <c r="I278" s="540">
        <v>5</v>
      </c>
      <c r="J278" s="274">
        <v>-1</v>
      </c>
      <c r="K278" s="274">
        <v>-1</v>
      </c>
      <c r="L278" s="274">
        <v>-1</v>
      </c>
      <c r="M278" s="274">
        <v>-1</v>
      </c>
      <c r="N278" s="274">
        <v>-1</v>
      </c>
      <c r="O278" s="274">
        <v>-1</v>
      </c>
      <c r="P278" s="274">
        <v>-1</v>
      </c>
      <c r="Q278" s="377" t="s">
        <v>3154</v>
      </c>
      <c r="R278" s="377" t="s">
        <v>3154</v>
      </c>
      <c r="S278" s="377" t="s">
        <v>3154</v>
      </c>
      <c r="T278" s="274">
        <v>-1</v>
      </c>
      <c r="U278" s="274">
        <v>-1</v>
      </c>
      <c r="V278" s="274">
        <v>-1</v>
      </c>
      <c r="W278" s="274">
        <v>-1</v>
      </c>
      <c r="X278" s="274">
        <v>-1</v>
      </c>
      <c r="Y278" s="274">
        <v>-1</v>
      </c>
      <c r="Z278" s="274">
        <v>-1</v>
      </c>
      <c r="AA278" s="377">
        <v>450000</v>
      </c>
      <c r="AB278" s="531">
        <f t="shared" si="20"/>
        <v>150000</v>
      </c>
      <c r="AC278" s="377">
        <v>3</v>
      </c>
    </row>
    <row r="279" spans="1:29">
      <c r="A279" s="453">
        <v>274</v>
      </c>
      <c r="B279" s="453" t="s">
        <v>3141</v>
      </c>
      <c r="C279" s="453" t="s">
        <v>1073</v>
      </c>
      <c r="D279" s="453">
        <v>10</v>
      </c>
      <c r="E279" s="538" t="s">
        <v>3110</v>
      </c>
      <c r="F279" s="454">
        <v>0</v>
      </c>
      <c r="G279" s="526">
        <v>20</v>
      </c>
      <c r="H279" s="526">
        <v>40</v>
      </c>
      <c r="I279" s="526">
        <v>60</v>
      </c>
      <c r="J279" s="526">
        <v>80</v>
      </c>
      <c r="K279" s="526">
        <v>100</v>
      </c>
      <c r="L279" s="526">
        <v>120</v>
      </c>
      <c r="M279" s="526">
        <v>140</v>
      </c>
      <c r="N279" s="526">
        <v>160</v>
      </c>
      <c r="O279" s="526">
        <v>200</v>
      </c>
      <c r="P279" s="527">
        <v>240</v>
      </c>
      <c r="Q279" s="453" t="s">
        <v>3155</v>
      </c>
      <c r="R279" s="453" t="s">
        <v>3155</v>
      </c>
      <c r="S279" s="453" t="s">
        <v>3155</v>
      </c>
      <c r="T279" s="453" t="s">
        <v>3155</v>
      </c>
      <c r="U279" s="453" t="s">
        <v>3155</v>
      </c>
      <c r="V279" s="453" t="s">
        <v>3155</v>
      </c>
      <c r="W279" s="453" t="s">
        <v>3155</v>
      </c>
      <c r="X279" s="453" t="s">
        <v>3155</v>
      </c>
      <c r="Y279" s="453" t="s">
        <v>3155</v>
      </c>
      <c r="Z279" s="453" t="s">
        <v>3155</v>
      </c>
      <c r="AA279" s="453">
        <v>460000</v>
      </c>
      <c r="AB279" s="531">
        <f t="shared" si="11"/>
        <v>46000</v>
      </c>
      <c r="AC279" s="453">
        <v>10</v>
      </c>
    </row>
    <row r="280" spans="1:29">
      <c r="A280" s="377">
        <v>275</v>
      </c>
      <c r="B280" s="377" t="s">
        <v>3141</v>
      </c>
      <c r="C280" s="377" t="s">
        <v>1074</v>
      </c>
      <c r="D280" s="377">
        <v>5</v>
      </c>
      <c r="E280" s="539" t="s">
        <v>3119</v>
      </c>
      <c r="F280" s="488">
        <v>1</v>
      </c>
      <c r="G280" s="537">
        <v>1</v>
      </c>
      <c r="H280" s="537">
        <v>2</v>
      </c>
      <c r="I280" s="537">
        <v>3</v>
      </c>
      <c r="J280" s="537">
        <v>5</v>
      </c>
      <c r="K280" s="540">
        <v>10</v>
      </c>
      <c r="L280" s="274">
        <v>-1</v>
      </c>
      <c r="M280" s="274">
        <v>-1</v>
      </c>
      <c r="N280" s="274">
        <v>-1</v>
      </c>
      <c r="O280" s="274">
        <v>-1</v>
      </c>
      <c r="P280" s="274">
        <v>-1</v>
      </c>
      <c r="Q280" s="377" t="s">
        <v>3156</v>
      </c>
      <c r="R280" s="377" t="s">
        <v>3156</v>
      </c>
      <c r="S280" s="377" t="s">
        <v>3156</v>
      </c>
      <c r="T280" s="377" t="s">
        <v>3156</v>
      </c>
      <c r="U280" s="377" t="s">
        <v>3156</v>
      </c>
      <c r="V280" s="274">
        <v>-1</v>
      </c>
      <c r="W280" s="274">
        <v>-1</v>
      </c>
      <c r="X280" s="274">
        <v>-1</v>
      </c>
      <c r="Y280" s="274">
        <v>-1</v>
      </c>
      <c r="Z280" s="274">
        <v>-1</v>
      </c>
      <c r="AA280" s="377">
        <v>470000</v>
      </c>
      <c r="AB280" s="531">
        <f>AA280/5</f>
        <v>94000</v>
      </c>
      <c r="AC280" s="377">
        <v>5</v>
      </c>
    </row>
    <row r="281" spans="1:29">
      <c r="A281" s="377">
        <v>276</v>
      </c>
      <c r="B281" s="377" t="s">
        <v>3141</v>
      </c>
      <c r="C281" s="377" t="s">
        <v>1075</v>
      </c>
      <c r="D281" s="377">
        <v>5</v>
      </c>
      <c r="E281" s="539" t="s">
        <v>2214</v>
      </c>
      <c r="F281" s="488">
        <v>1</v>
      </c>
      <c r="G281" s="537">
        <v>1</v>
      </c>
      <c r="H281" s="537">
        <v>2</v>
      </c>
      <c r="I281" s="537">
        <v>3</v>
      </c>
      <c r="J281" s="537">
        <v>4</v>
      </c>
      <c r="K281" s="540">
        <v>5</v>
      </c>
      <c r="L281" s="274">
        <v>-1</v>
      </c>
      <c r="M281" s="274">
        <v>-1</v>
      </c>
      <c r="N281" s="274">
        <v>-1</v>
      </c>
      <c r="O281" s="274">
        <v>-1</v>
      </c>
      <c r="P281" s="274">
        <v>-1</v>
      </c>
      <c r="Q281" s="377" t="s">
        <v>3156</v>
      </c>
      <c r="R281" s="377" t="s">
        <v>3156</v>
      </c>
      <c r="S281" s="377" t="s">
        <v>3156</v>
      </c>
      <c r="T281" s="377" t="s">
        <v>3156</v>
      </c>
      <c r="U281" s="377" t="s">
        <v>3156</v>
      </c>
      <c r="V281" s="274">
        <v>-1</v>
      </c>
      <c r="W281" s="274">
        <v>-1</v>
      </c>
      <c r="X281" s="274">
        <v>-1</v>
      </c>
      <c r="Y281" s="274">
        <v>-1</v>
      </c>
      <c r="Z281" s="274">
        <v>-1</v>
      </c>
      <c r="AA281" s="377">
        <v>470000</v>
      </c>
      <c r="AB281" s="531">
        <f t="shared" ref="AB281:AB282" si="21">AA281/5</f>
        <v>94000</v>
      </c>
      <c r="AC281" s="377">
        <v>5</v>
      </c>
    </row>
    <row r="282" spans="1:29">
      <c r="A282" s="377">
        <v>277</v>
      </c>
      <c r="B282" s="377" t="s">
        <v>3141</v>
      </c>
      <c r="C282" s="377" t="s">
        <v>1076</v>
      </c>
      <c r="D282" s="377">
        <v>5</v>
      </c>
      <c r="E282" s="539" t="s">
        <v>1330</v>
      </c>
      <c r="F282" s="488">
        <v>0</v>
      </c>
      <c r="G282" s="537">
        <v>20</v>
      </c>
      <c r="H282" s="537">
        <v>40</v>
      </c>
      <c r="I282" s="537">
        <v>60</v>
      </c>
      <c r="J282" s="537">
        <v>80</v>
      </c>
      <c r="K282" s="540">
        <v>100</v>
      </c>
      <c r="L282" s="274">
        <v>-1</v>
      </c>
      <c r="M282" s="274">
        <v>-1</v>
      </c>
      <c r="N282" s="274">
        <v>-1</v>
      </c>
      <c r="O282" s="274">
        <v>-1</v>
      </c>
      <c r="P282" s="274">
        <v>-1</v>
      </c>
      <c r="Q282" s="377" t="s">
        <v>3156</v>
      </c>
      <c r="R282" s="377" t="s">
        <v>3156</v>
      </c>
      <c r="S282" s="377" t="s">
        <v>3156</v>
      </c>
      <c r="T282" s="377" t="s">
        <v>3156</v>
      </c>
      <c r="U282" s="377" t="s">
        <v>3156</v>
      </c>
      <c r="V282" s="274">
        <v>-1</v>
      </c>
      <c r="W282" s="274">
        <v>-1</v>
      </c>
      <c r="X282" s="274">
        <v>-1</v>
      </c>
      <c r="Y282" s="274">
        <v>-1</v>
      </c>
      <c r="Z282" s="274">
        <v>-1</v>
      </c>
      <c r="AA282" s="377">
        <v>470000</v>
      </c>
      <c r="AB282" s="531">
        <f t="shared" si="21"/>
        <v>94000</v>
      </c>
      <c r="AC282" s="377">
        <v>5</v>
      </c>
    </row>
    <row r="283" spans="1:29">
      <c r="A283" s="453">
        <v>278</v>
      </c>
      <c r="B283" s="453" t="s">
        <v>3141</v>
      </c>
      <c r="C283" s="453" t="s">
        <v>1077</v>
      </c>
      <c r="D283" s="453">
        <v>3</v>
      </c>
      <c r="E283" s="538" t="s">
        <v>1329</v>
      </c>
      <c r="F283" s="454">
        <v>1</v>
      </c>
      <c r="G283" s="526">
        <v>200</v>
      </c>
      <c r="H283" s="526">
        <v>500</v>
      </c>
      <c r="I283" s="527">
        <v>1000</v>
      </c>
      <c r="J283" s="274">
        <v>-1</v>
      </c>
      <c r="K283" s="274">
        <v>-1</v>
      </c>
      <c r="L283" s="274">
        <v>-1</v>
      </c>
      <c r="M283" s="274">
        <v>-1</v>
      </c>
      <c r="N283" s="274">
        <v>-1</v>
      </c>
      <c r="O283" s="274">
        <v>-1</v>
      </c>
      <c r="P283" s="274">
        <v>-1</v>
      </c>
      <c r="Q283" s="453" t="s">
        <v>3157</v>
      </c>
      <c r="R283" s="453" t="s">
        <v>3157</v>
      </c>
      <c r="S283" s="453" t="s">
        <v>3157</v>
      </c>
      <c r="T283" s="274">
        <v>-1</v>
      </c>
      <c r="U283" s="274">
        <v>-1</v>
      </c>
      <c r="V283" s="274">
        <v>-1</v>
      </c>
      <c r="W283" s="274">
        <v>-1</v>
      </c>
      <c r="X283" s="274">
        <v>-1</v>
      </c>
      <c r="Y283" s="274">
        <v>-1</v>
      </c>
      <c r="Z283" s="274">
        <v>-1</v>
      </c>
      <c r="AA283" s="453">
        <v>480000</v>
      </c>
      <c r="AB283" s="531">
        <f>AA283/3</f>
        <v>160000</v>
      </c>
      <c r="AC283" s="453">
        <v>3</v>
      </c>
    </row>
    <row r="284" spans="1:29">
      <c r="A284" s="453">
        <v>279</v>
      </c>
      <c r="B284" s="453" t="s">
        <v>3141</v>
      </c>
      <c r="C284" s="453" t="s">
        <v>1078</v>
      </c>
      <c r="D284" s="453">
        <v>3</v>
      </c>
      <c r="E284" s="538" t="s">
        <v>1346</v>
      </c>
      <c r="F284" s="454">
        <v>0</v>
      </c>
      <c r="G284" s="526">
        <v>300</v>
      </c>
      <c r="H284" s="526">
        <v>700</v>
      </c>
      <c r="I284" s="527">
        <v>1200</v>
      </c>
      <c r="J284" s="274">
        <v>-1</v>
      </c>
      <c r="K284" s="274">
        <v>-1</v>
      </c>
      <c r="L284" s="274">
        <v>-1</v>
      </c>
      <c r="M284" s="274">
        <v>-1</v>
      </c>
      <c r="N284" s="274">
        <v>-1</v>
      </c>
      <c r="O284" s="274">
        <v>-1</v>
      </c>
      <c r="P284" s="274">
        <v>-1</v>
      </c>
      <c r="Q284" s="453" t="s">
        <v>3157</v>
      </c>
      <c r="R284" s="453" t="s">
        <v>3157</v>
      </c>
      <c r="S284" s="453" t="s">
        <v>3157</v>
      </c>
      <c r="T284" s="274">
        <v>-1</v>
      </c>
      <c r="U284" s="274">
        <v>-1</v>
      </c>
      <c r="V284" s="274">
        <v>-1</v>
      </c>
      <c r="W284" s="274">
        <v>-1</v>
      </c>
      <c r="X284" s="274">
        <v>-1</v>
      </c>
      <c r="Y284" s="274">
        <v>-1</v>
      </c>
      <c r="Z284" s="274">
        <v>-1</v>
      </c>
      <c r="AA284" s="453">
        <v>480000</v>
      </c>
      <c r="AB284" s="531">
        <f t="shared" ref="AB284:AB287" si="22">AA284/3</f>
        <v>160000</v>
      </c>
      <c r="AC284" s="453">
        <v>3</v>
      </c>
    </row>
    <row r="285" spans="1:29">
      <c r="A285" s="453">
        <v>280</v>
      </c>
      <c r="B285" s="453" t="s">
        <v>3141</v>
      </c>
      <c r="C285" s="453" t="s">
        <v>1079</v>
      </c>
      <c r="D285" s="453">
        <v>3</v>
      </c>
      <c r="E285" s="538" t="s">
        <v>1347</v>
      </c>
      <c r="F285" s="454">
        <v>0</v>
      </c>
      <c r="G285" s="526">
        <v>500</v>
      </c>
      <c r="H285" s="526">
        <v>1000</v>
      </c>
      <c r="I285" s="527">
        <v>2500</v>
      </c>
      <c r="J285" s="274">
        <v>-1</v>
      </c>
      <c r="K285" s="274">
        <v>-1</v>
      </c>
      <c r="L285" s="274">
        <v>-1</v>
      </c>
      <c r="M285" s="274">
        <v>-1</v>
      </c>
      <c r="N285" s="274">
        <v>-1</v>
      </c>
      <c r="O285" s="274">
        <v>-1</v>
      </c>
      <c r="P285" s="274">
        <v>-1</v>
      </c>
      <c r="Q285" s="453" t="s">
        <v>3157</v>
      </c>
      <c r="R285" s="453" t="s">
        <v>3157</v>
      </c>
      <c r="S285" s="453" t="s">
        <v>3157</v>
      </c>
      <c r="T285" s="274">
        <v>-1</v>
      </c>
      <c r="U285" s="274">
        <v>-1</v>
      </c>
      <c r="V285" s="274">
        <v>-1</v>
      </c>
      <c r="W285" s="274">
        <v>-1</v>
      </c>
      <c r="X285" s="274">
        <v>-1</v>
      </c>
      <c r="Y285" s="274">
        <v>-1</v>
      </c>
      <c r="Z285" s="274">
        <v>-1</v>
      </c>
      <c r="AA285" s="453">
        <v>480000</v>
      </c>
      <c r="AB285" s="531">
        <f t="shared" si="22"/>
        <v>160000</v>
      </c>
      <c r="AC285" s="453">
        <v>3</v>
      </c>
    </row>
    <row r="286" spans="1:29">
      <c r="A286" s="453">
        <v>281</v>
      </c>
      <c r="B286" s="453" t="s">
        <v>3141</v>
      </c>
      <c r="C286" s="453" t="s">
        <v>1080</v>
      </c>
      <c r="D286" s="453">
        <v>3</v>
      </c>
      <c r="E286" s="538" t="s">
        <v>2211</v>
      </c>
      <c r="F286" s="454">
        <v>1</v>
      </c>
      <c r="G286" s="526">
        <v>3</v>
      </c>
      <c r="H286" s="526">
        <v>5</v>
      </c>
      <c r="I286" s="527">
        <v>10</v>
      </c>
      <c r="J286" s="274">
        <v>-1</v>
      </c>
      <c r="K286" s="274">
        <v>-1</v>
      </c>
      <c r="L286" s="274">
        <v>-1</v>
      </c>
      <c r="M286" s="274">
        <v>-1</v>
      </c>
      <c r="N286" s="274">
        <v>-1</v>
      </c>
      <c r="O286" s="274">
        <v>-1</v>
      </c>
      <c r="P286" s="274">
        <v>-1</v>
      </c>
      <c r="Q286" s="453" t="s">
        <v>3157</v>
      </c>
      <c r="R286" s="453" t="s">
        <v>3157</v>
      </c>
      <c r="S286" s="453" t="s">
        <v>3157</v>
      </c>
      <c r="T286" s="274">
        <v>-1</v>
      </c>
      <c r="U286" s="274">
        <v>-1</v>
      </c>
      <c r="V286" s="274">
        <v>-1</v>
      </c>
      <c r="W286" s="274">
        <v>-1</v>
      </c>
      <c r="X286" s="274">
        <v>-1</v>
      </c>
      <c r="Y286" s="274">
        <v>-1</v>
      </c>
      <c r="Z286" s="274">
        <v>-1</v>
      </c>
      <c r="AA286" s="453">
        <v>480000</v>
      </c>
      <c r="AB286" s="531">
        <f t="shared" si="22"/>
        <v>160000</v>
      </c>
      <c r="AC286" s="453">
        <v>3</v>
      </c>
    </row>
    <row r="287" spans="1:29">
      <c r="A287" s="453">
        <v>282</v>
      </c>
      <c r="B287" s="453" t="s">
        <v>3141</v>
      </c>
      <c r="C287" s="453" t="s">
        <v>1081</v>
      </c>
      <c r="D287" s="453">
        <v>3</v>
      </c>
      <c r="E287" s="538" t="s">
        <v>1360</v>
      </c>
      <c r="F287" s="454">
        <v>0</v>
      </c>
      <c r="G287" s="526">
        <v>1000</v>
      </c>
      <c r="H287" s="526">
        <v>2000</v>
      </c>
      <c r="I287" s="527">
        <v>3000</v>
      </c>
      <c r="J287" s="274">
        <v>-1</v>
      </c>
      <c r="K287" s="274">
        <v>-1</v>
      </c>
      <c r="L287" s="274">
        <v>-1</v>
      </c>
      <c r="M287" s="274">
        <v>-1</v>
      </c>
      <c r="N287" s="274">
        <v>-1</v>
      </c>
      <c r="O287" s="274">
        <v>-1</v>
      </c>
      <c r="P287" s="274">
        <v>-1</v>
      </c>
      <c r="Q287" s="453" t="s">
        <v>3157</v>
      </c>
      <c r="R287" s="453" t="s">
        <v>3157</v>
      </c>
      <c r="S287" s="453" t="s">
        <v>3157</v>
      </c>
      <c r="T287" s="274">
        <v>-1</v>
      </c>
      <c r="U287" s="274">
        <v>-1</v>
      </c>
      <c r="V287" s="274">
        <v>-1</v>
      </c>
      <c r="W287" s="274">
        <v>-1</v>
      </c>
      <c r="X287" s="274">
        <v>-1</v>
      </c>
      <c r="Y287" s="274">
        <v>-1</v>
      </c>
      <c r="Z287" s="274">
        <v>-1</v>
      </c>
      <c r="AA287" s="453">
        <v>480000</v>
      </c>
      <c r="AB287" s="531">
        <f t="shared" si="22"/>
        <v>160000</v>
      </c>
      <c r="AC287" s="453">
        <v>3</v>
      </c>
    </row>
    <row r="288" spans="1:29">
      <c r="A288" s="377">
        <v>283</v>
      </c>
      <c r="B288" s="377" t="s">
        <v>3141</v>
      </c>
      <c r="C288" s="377" t="s">
        <v>1082</v>
      </c>
      <c r="D288" s="377">
        <v>3</v>
      </c>
      <c r="E288" s="539" t="s">
        <v>3116</v>
      </c>
      <c r="F288" s="488">
        <v>0</v>
      </c>
      <c r="G288" s="537">
        <v>100</v>
      </c>
      <c r="H288" s="537">
        <v>200</v>
      </c>
      <c r="I288" s="540">
        <v>400</v>
      </c>
      <c r="J288" s="274">
        <v>-1</v>
      </c>
      <c r="K288" s="274">
        <v>-1</v>
      </c>
      <c r="L288" s="274">
        <v>-1</v>
      </c>
      <c r="M288" s="274">
        <v>-1</v>
      </c>
      <c r="N288" s="274">
        <v>-1</v>
      </c>
      <c r="O288" s="274">
        <v>-1</v>
      </c>
      <c r="P288" s="274">
        <v>-1</v>
      </c>
      <c r="Q288" s="377" t="s">
        <v>3158</v>
      </c>
      <c r="R288" s="377" t="s">
        <v>3158</v>
      </c>
      <c r="S288" s="377" t="s">
        <v>3158</v>
      </c>
      <c r="T288" s="274">
        <v>-1</v>
      </c>
      <c r="U288" s="274">
        <v>-1</v>
      </c>
      <c r="V288" s="274">
        <v>-1</v>
      </c>
      <c r="W288" s="274">
        <v>-1</v>
      </c>
      <c r="X288" s="274">
        <v>-1</v>
      </c>
      <c r="Y288" s="274">
        <v>-1</v>
      </c>
      <c r="Z288" s="274">
        <v>-1</v>
      </c>
      <c r="AA288" s="377">
        <v>490000</v>
      </c>
      <c r="AB288" s="531">
        <f>AA288/3</f>
        <v>163333.33333333334</v>
      </c>
      <c r="AC288" s="377">
        <v>3</v>
      </c>
    </row>
    <row r="289" spans="1:29">
      <c r="A289" s="377">
        <v>284</v>
      </c>
      <c r="B289" s="377" t="s">
        <v>3141</v>
      </c>
      <c r="C289" s="377" t="s">
        <v>1083</v>
      </c>
      <c r="D289" s="377">
        <v>3</v>
      </c>
      <c r="E289" s="539" t="s">
        <v>1362</v>
      </c>
      <c r="F289" s="488">
        <v>0</v>
      </c>
      <c r="G289" s="537">
        <v>1000</v>
      </c>
      <c r="H289" s="537">
        <v>2000</v>
      </c>
      <c r="I289" s="540">
        <v>4000</v>
      </c>
      <c r="J289" s="274">
        <v>-1</v>
      </c>
      <c r="K289" s="274">
        <v>-1</v>
      </c>
      <c r="L289" s="274">
        <v>-1</v>
      </c>
      <c r="M289" s="274">
        <v>-1</v>
      </c>
      <c r="N289" s="274">
        <v>-1</v>
      </c>
      <c r="O289" s="274">
        <v>-1</v>
      </c>
      <c r="P289" s="274">
        <v>-1</v>
      </c>
      <c r="Q289" s="377" t="s">
        <v>3158</v>
      </c>
      <c r="R289" s="377" t="s">
        <v>3158</v>
      </c>
      <c r="S289" s="377" t="s">
        <v>3158</v>
      </c>
      <c r="T289" s="274">
        <v>-1</v>
      </c>
      <c r="U289" s="274">
        <v>-1</v>
      </c>
      <c r="V289" s="274">
        <v>-1</v>
      </c>
      <c r="W289" s="274">
        <v>-1</v>
      </c>
      <c r="X289" s="274">
        <v>-1</v>
      </c>
      <c r="Y289" s="274">
        <v>-1</v>
      </c>
      <c r="Z289" s="274">
        <v>-1</v>
      </c>
      <c r="AA289" s="377">
        <v>490000</v>
      </c>
      <c r="AB289" s="531">
        <f t="shared" ref="AB289:AB292" si="23">AA289/3</f>
        <v>163333.33333333334</v>
      </c>
      <c r="AC289" s="377">
        <v>3</v>
      </c>
    </row>
    <row r="290" spans="1:29">
      <c r="A290" s="377">
        <v>285</v>
      </c>
      <c r="B290" s="377" t="s">
        <v>3141</v>
      </c>
      <c r="C290" s="377" t="s">
        <v>1084</v>
      </c>
      <c r="D290" s="377">
        <v>3</v>
      </c>
      <c r="E290" s="539" t="s">
        <v>1349</v>
      </c>
      <c r="F290" s="488">
        <v>0</v>
      </c>
      <c r="G290" s="537">
        <v>500</v>
      </c>
      <c r="H290" s="537">
        <v>1000</v>
      </c>
      <c r="I290" s="540">
        <v>2000</v>
      </c>
      <c r="J290" s="274">
        <v>-1</v>
      </c>
      <c r="K290" s="274">
        <v>-1</v>
      </c>
      <c r="L290" s="274">
        <v>-1</v>
      </c>
      <c r="M290" s="274">
        <v>-1</v>
      </c>
      <c r="N290" s="274">
        <v>-1</v>
      </c>
      <c r="O290" s="274">
        <v>-1</v>
      </c>
      <c r="P290" s="274">
        <v>-1</v>
      </c>
      <c r="Q290" s="377" t="s">
        <v>3158</v>
      </c>
      <c r="R290" s="377" t="s">
        <v>3158</v>
      </c>
      <c r="S290" s="377" t="s">
        <v>3158</v>
      </c>
      <c r="T290" s="274">
        <v>-1</v>
      </c>
      <c r="U290" s="274">
        <v>-1</v>
      </c>
      <c r="V290" s="274">
        <v>-1</v>
      </c>
      <c r="W290" s="274">
        <v>-1</v>
      </c>
      <c r="X290" s="274">
        <v>-1</v>
      </c>
      <c r="Y290" s="274">
        <v>-1</v>
      </c>
      <c r="Z290" s="274">
        <v>-1</v>
      </c>
      <c r="AA290" s="377">
        <v>490000</v>
      </c>
      <c r="AB290" s="531">
        <f t="shared" si="23"/>
        <v>163333.33333333334</v>
      </c>
      <c r="AC290" s="377">
        <v>3</v>
      </c>
    </row>
    <row r="291" spans="1:29">
      <c r="A291" s="377">
        <v>286</v>
      </c>
      <c r="B291" s="377" t="s">
        <v>3141</v>
      </c>
      <c r="C291" s="377" t="s">
        <v>1085</v>
      </c>
      <c r="D291" s="377">
        <v>3</v>
      </c>
      <c r="E291" s="539" t="s">
        <v>2212</v>
      </c>
      <c r="F291" s="488">
        <v>1</v>
      </c>
      <c r="G291" s="537">
        <v>3</v>
      </c>
      <c r="H291" s="537">
        <v>5</v>
      </c>
      <c r="I291" s="540">
        <v>10</v>
      </c>
      <c r="J291" s="274">
        <v>-1</v>
      </c>
      <c r="K291" s="274">
        <v>-1</v>
      </c>
      <c r="L291" s="274">
        <v>-1</v>
      </c>
      <c r="M291" s="274">
        <v>-1</v>
      </c>
      <c r="N291" s="274">
        <v>-1</v>
      </c>
      <c r="O291" s="274">
        <v>-1</v>
      </c>
      <c r="P291" s="274">
        <v>-1</v>
      </c>
      <c r="Q291" s="377" t="s">
        <v>3158</v>
      </c>
      <c r="R291" s="377" t="s">
        <v>3158</v>
      </c>
      <c r="S291" s="377" t="s">
        <v>3158</v>
      </c>
      <c r="T291" s="274">
        <v>-1</v>
      </c>
      <c r="U291" s="274">
        <v>-1</v>
      </c>
      <c r="V291" s="274">
        <v>-1</v>
      </c>
      <c r="W291" s="274">
        <v>-1</v>
      </c>
      <c r="X291" s="274">
        <v>-1</v>
      </c>
      <c r="Y291" s="274">
        <v>-1</v>
      </c>
      <c r="Z291" s="274">
        <v>-1</v>
      </c>
      <c r="AA291" s="377">
        <v>490000</v>
      </c>
      <c r="AB291" s="531">
        <f t="shared" si="23"/>
        <v>163333.33333333334</v>
      </c>
      <c r="AC291" s="377">
        <v>3</v>
      </c>
    </row>
    <row r="292" spans="1:29">
      <c r="A292" s="377">
        <v>287</v>
      </c>
      <c r="B292" s="377" t="s">
        <v>3141</v>
      </c>
      <c r="C292" s="377" t="s">
        <v>1086</v>
      </c>
      <c r="D292" s="377">
        <v>3</v>
      </c>
      <c r="E292" s="539" t="s">
        <v>3118</v>
      </c>
      <c r="F292" s="488">
        <v>1</v>
      </c>
      <c r="G292" s="537">
        <v>5</v>
      </c>
      <c r="H292" s="537">
        <v>10</v>
      </c>
      <c r="I292" s="540">
        <v>15</v>
      </c>
      <c r="J292" s="274">
        <v>-1</v>
      </c>
      <c r="K292" s="274">
        <v>-1</v>
      </c>
      <c r="L292" s="274">
        <v>-1</v>
      </c>
      <c r="M292" s="274">
        <v>-1</v>
      </c>
      <c r="N292" s="274">
        <v>-1</v>
      </c>
      <c r="O292" s="274">
        <v>-1</v>
      </c>
      <c r="P292" s="274">
        <v>-1</v>
      </c>
      <c r="Q292" s="377" t="s">
        <v>3158</v>
      </c>
      <c r="R292" s="377" t="s">
        <v>3158</v>
      </c>
      <c r="S292" s="377" t="s">
        <v>3158</v>
      </c>
      <c r="T292" s="274">
        <v>-1</v>
      </c>
      <c r="U292" s="274">
        <v>-1</v>
      </c>
      <c r="V292" s="274">
        <v>-1</v>
      </c>
      <c r="W292" s="274">
        <v>-1</v>
      </c>
      <c r="X292" s="274">
        <v>-1</v>
      </c>
      <c r="Y292" s="274">
        <v>-1</v>
      </c>
      <c r="Z292" s="274">
        <v>-1</v>
      </c>
      <c r="AA292" s="377">
        <v>490000</v>
      </c>
      <c r="AB292" s="531">
        <f t="shared" si="23"/>
        <v>163333.33333333334</v>
      </c>
      <c r="AC292" s="377">
        <v>3</v>
      </c>
    </row>
    <row r="293" spans="1:29">
      <c r="A293" s="453">
        <v>288</v>
      </c>
      <c r="B293" s="453" t="s">
        <v>3141</v>
      </c>
      <c r="C293" s="453" t="s">
        <v>1087</v>
      </c>
      <c r="D293" s="453">
        <v>3</v>
      </c>
      <c r="E293" s="538" t="s">
        <v>1329</v>
      </c>
      <c r="F293" s="454">
        <v>1</v>
      </c>
      <c r="G293" s="526">
        <v>500</v>
      </c>
      <c r="H293" s="526">
        <v>1000</v>
      </c>
      <c r="I293" s="527">
        <v>1500</v>
      </c>
      <c r="J293" s="274">
        <v>-1</v>
      </c>
      <c r="K293" s="274">
        <v>-1</v>
      </c>
      <c r="L293" s="274">
        <v>-1</v>
      </c>
      <c r="M293" s="274">
        <v>-1</v>
      </c>
      <c r="N293" s="274">
        <v>-1</v>
      </c>
      <c r="O293" s="274">
        <v>-1</v>
      </c>
      <c r="P293" s="274">
        <v>-1</v>
      </c>
      <c r="Q293" s="453" t="s">
        <v>3159</v>
      </c>
      <c r="R293" s="453" t="s">
        <v>3159</v>
      </c>
      <c r="S293" s="453" t="s">
        <v>3159</v>
      </c>
      <c r="T293" s="274">
        <v>-1</v>
      </c>
      <c r="U293" s="274">
        <v>-1</v>
      </c>
      <c r="V293" s="274">
        <v>-1</v>
      </c>
      <c r="W293" s="274">
        <v>-1</v>
      </c>
      <c r="X293" s="274">
        <v>-1</v>
      </c>
      <c r="Y293" s="274">
        <v>-1</v>
      </c>
      <c r="Z293" s="274">
        <v>-1</v>
      </c>
      <c r="AA293" s="453">
        <v>500000</v>
      </c>
      <c r="AB293" s="531">
        <f>AA293/3</f>
        <v>166666.66666666666</v>
      </c>
      <c r="AC293" s="453">
        <v>3</v>
      </c>
    </row>
    <row r="294" spans="1:29">
      <c r="A294" s="453">
        <v>289</v>
      </c>
      <c r="B294" s="453" t="s">
        <v>3141</v>
      </c>
      <c r="C294" s="453" t="s">
        <v>1088</v>
      </c>
      <c r="D294" s="453">
        <v>3</v>
      </c>
      <c r="E294" s="538" t="s">
        <v>1345</v>
      </c>
      <c r="F294" s="454">
        <v>0</v>
      </c>
      <c r="G294" s="526">
        <v>500</v>
      </c>
      <c r="H294" s="526">
        <v>1000</v>
      </c>
      <c r="I294" s="527">
        <v>2500</v>
      </c>
      <c r="J294" s="274">
        <v>-1</v>
      </c>
      <c r="K294" s="274">
        <v>-1</v>
      </c>
      <c r="L294" s="274">
        <v>-1</v>
      </c>
      <c r="M294" s="274">
        <v>-1</v>
      </c>
      <c r="N294" s="274">
        <v>-1</v>
      </c>
      <c r="O294" s="274">
        <v>-1</v>
      </c>
      <c r="P294" s="274">
        <v>-1</v>
      </c>
      <c r="Q294" s="453" t="s">
        <v>3159</v>
      </c>
      <c r="R294" s="453" t="s">
        <v>3159</v>
      </c>
      <c r="S294" s="453" t="s">
        <v>3159</v>
      </c>
      <c r="T294" s="274">
        <v>-1</v>
      </c>
      <c r="U294" s="274">
        <v>-1</v>
      </c>
      <c r="V294" s="274">
        <v>-1</v>
      </c>
      <c r="W294" s="274">
        <v>-1</v>
      </c>
      <c r="X294" s="274">
        <v>-1</v>
      </c>
      <c r="Y294" s="274">
        <v>-1</v>
      </c>
      <c r="Z294" s="274">
        <v>-1</v>
      </c>
      <c r="AA294" s="453">
        <v>500000</v>
      </c>
      <c r="AB294" s="531">
        <f t="shared" ref="AB294:AB297" si="24">AA294/3</f>
        <v>166666.66666666666</v>
      </c>
      <c r="AC294" s="453">
        <v>3</v>
      </c>
    </row>
    <row r="295" spans="1:29">
      <c r="A295" s="453">
        <v>290</v>
      </c>
      <c r="B295" s="453" t="s">
        <v>3141</v>
      </c>
      <c r="C295" s="453" t="s">
        <v>1089</v>
      </c>
      <c r="D295" s="453">
        <v>3</v>
      </c>
      <c r="E295" s="538" t="s">
        <v>1348</v>
      </c>
      <c r="F295" s="454">
        <v>0</v>
      </c>
      <c r="G295" s="526">
        <v>500</v>
      </c>
      <c r="H295" s="526">
        <v>1000</v>
      </c>
      <c r="I295" s="527">
        <v>2500</v>
      </c>
      <c r="J295" s="274">
        <v>-1</v>
      </c>
      <c r="K295" s="274">
        <v>-1</v>
      </c>
      <c r="L295" s="274">
        <v>-1</v>
      </c>
      <c r="M295" s="274">
        <v>-1</v>
      </c>
      <c r="N295" s="274">
        <v>-1</v>
      </c>
      <c r="O295" s="274">
        <v>-1</v>
      </c>
      <c r="P295" s="274">
        <v>-1</v>
      </c>
      <c r="Q295" s="453" t="s">
        <v>3159</v>
      </c>
      <c r="R295" s="453" t="s">
        <v>3159</v>
      </c>
      <c r="S295" s="453" t="s">
        <v>3159</v>
      </c>
      <c r="T295" s="274">
        <v>-1</v>
      </c>
      <c r="U295" s="274">
        <v>-1</v>
      </c>
      <c r="V295" s="274">
        <v>-1</v>
      </c>
      <c r="W295" s="274">
        <v>-1</v>
      </c>
      <c r="X295" s="274">
        <v>-1</v>
      </c>
      <c r="Y295" s="274">
        <v>-1</v>
      </c>
      <c r="Z295" s="274">
        <v>-1</v>
      </c>
      <c r="AA295" s="453">
        <v>500000</v>
      </c>
      <c r="AB295" s="531">
        <f t="shared" si="24"/>
        <v>166666.66666666666</v>
      </c>
      <c r="AC295" s="453">
        <v>3</v>
      </c>
    </row>
    <row r="296" spans="1:29">
      <c r="A296" s="453">
        <v>291</v>
      </c>
      <c r="B296" s="453" t="s">
        <v>3141</v>
      </c>
      <c r="C296" s="453" t="s">
        <v>1090</v>
      </c>
      <c r="D296" s="453">
        <v>3</v>
      </c>
      <c r="E296" s="538" t="s">
        <v>2213</v>
      </c>
      <c r="F296" s="454">
        <v>1</v>
      </c>
      <c r="G296" s="526">
        <v>3</v>
      </c>
      <c r="H296" s="526">
        <v>5</v>
      </c>
      <c r="I296" s="527">
        <v>10</v>
      </c>
      <c r="J296" s="274">
        <v>-1</v>
      </c>
      <c r="K296" s="274">
        <v>-1</v>
      </c>
      <c r="L296" s="274">
        <v>-1</v>
      </c>
      <c r="M296" s="274">
        <v>-1</v>
      </c>
      <c r="N296" s="274">
        <v>-1</v>
      </c>
      <c r="O296" s="274">
        <v>-1</v>
      </c>
      <c r="P296" s="274">
        <v>-1</v>
      </c>
      <c r="Q296" s="453" t="s">
        <v>3159</v>
      </c>
      <c r="R296" s="453" t="s">
        <v>3159</v>
      </c>
      <c r="S296" s="453" t="s">
        <v>3159</v>
      </c>
      <c r="T296" s="274">
        <v>-1</v>
      </c>
      <c r="U296" s="274">
        <v>-1</v>
      </c>
      <c r="V296" s="274">
        <v>-1</v>
      </c>
      <c r="W296" s="274">
        <v>-1</v>
      </c>
      <c r="X296" s="274">
        <v>-1</v>
      </c>
      <c r="Y296" s="274">
        <v>-1</v>
      </c>
      <c r="Z296" s="274">
        <v>-1</v>
      </c>
      <c r="AA296" s="453">
        <v>500000</v>
      </c>
      <c r="AB296" s="531">
        <f t="shared" si="24"/>
        <v>166666.66666666666</v>
      </c>
      <c r="AC296" s="453">
        <v>3</v>
      </c>
    </row>
    <row r="297" spans="1:29">
      <c r="A297" s="453">
        <v>292</v>
      </c>
      <c r="B297" s="453" t="s">
        <v>3141</v>
      </c>
      <c r="C297" s="453" t="s">
        <v>1091</v>
      </c>
      <c r="D297" s="453">
        <v>3</v>
      </c>
      <c r="E297" s="538" t="s">
        <v>1358</v>
      </c>
      <c r="F297" s="454">
        <v>0</v>
      </c>
      <c r="G297" s="526">
        <v>1000</v>
      </c>
      <c r="H297" s="526">
        <v>2500</v>
      </c>
      <c r="I297" s="527">
        <v>5000</v>
      </c>
      <c r="J297" s="274">
        <v>-1</v>
      </c>
      <c r="K297" s="274">
        <v>-1</v>
      </c>
      <c r="L297" s="274">
        <v>-1</v>
      </c>
      <c r="M297" s="274">
        <v>-1</v>
      </c>
      <c r="N297" s="274">
        <v>-1</v>
      </c>
      <c r="O297" s="274">
        <v>-1</v>
      </c>
      <c r="P297" s="274">
        <v>-1</v>
      </c>
      <c r="Q297" s="453" t="s">
        <v>3159</v>
      </c>
      <c r="R297" s="453" t="s">
        <v>3159</v>
      </c>
      <c r="S297" s="453" t="s">
        <v>3159</v>
      </c>
      <c r="T297" s="274">
        <v>-1</v>
      </c>
      <c r="U297" s="274">
        <v>-1</v>
      </c>
      <c r="V297" s="274">
        <v>-1</v>
      </c>
      <c r="W297" s="274">
        <v>-1</v>
      </c>
      <c r="X297" s="274">
        <v>-1</v>
      </c>
      <c r="Y297" s="274">
        <v>-1</v>
      </c>
      <c r="Z297" s="274">
        <v>-1</v>
      </c>
      <c r="AA297" s="453">
        <v>500000</v>
      </c>
      <c r="AB297" s="531">
        <f t="shared" si="24"/>
        <v>166666.66666666666</v>
      </c>
      <c r="AC297" s="453">
        <v>3</v>
      </c>
    </row>
    <row r="298" spans="1:29">
      <c r="A298" s="377">
        <v>293</v>
      </c>
      <c r="B298" s="377" t="s">
        <v>3141</v>
      </c>
      <c r="C298" s="377" t="s">
        <v>1092</v>
      </c>
      <c r="D298" s="377">
        <v>5</v>
      </c>
      <c r="E298" s="539" t="s">
        <v>2214</v>
      </c>
      <c r="F298" s="488">
        <v>1</v>
      </c>
      <c r="G298" s="537">
        <v>2</v>
      </c>
      <c r="H298" s="537">
        <v>4</v>
      </c>
      <c r="I298" s="537">
        <v>6</v>
      </c>
      <c r="J298" s="537">
        <v>8</v>
      </c>
      <c r="K298" s="540">
        <v>10</v>
      </c>
      <c r="L298" s="274">
        <v>-1</v>
      </c>
      <c r="M298" s="274">
        <v>-1</v>
      </c>
      <c r="N298" s="274">
        <v>-1</v>
      </c>
      <c r="O298" s="274">
        <v>-1</v>
      </c>
      <c r="P298" s="274">
        <v>-1</v>
      </c>
      <c r="Q298" s="377" t="s">
        <v>3160</v>
      </c>
      <c r="R298" s="377" t="s">
        <v>3160</v>
      </c>
      <c r="S298" s="377" t="s">
        <v>3160</v>
      </c>
      <c r="T298" s="377" t="s">
        <v>3160</v>
      </c>
      <c r="U298" s="377" t="s">
        <v>3160</v>
      </c>
      <c r="V298" s="274">
        <v>-1</v>
      </c>
      <c r="W298" s="274">
        <v>-1</v>
      </c>
      <c r="X298" s="274">
        <v>-1</v>
      </c>
      <c r="Y298" s="274">
        <v>-1</v>
      </c>
      <c r="Z298" s="274">
        <v>-1</v>
      </c>
      <c r="AA298" s="377">
        <v>510000</v>
      </c>
      <c r="AB298" s="531">
        <f>AA298/5</f>
        <v>102000</v>
      </c>
      <c r="AC298" s="377">
        <v>5</v>
      </c>
    </row>
    <row r="299" spans="1:29">
      <c r="A299" s="377">
        <v>294</v>
      </c>
      <c r="B299" s="377" t="s">
        <v>3141</v>
      </c>
      <c r="C299" s="377" t="s">
        <v>1093</v>
      </c>
      <c r="D299" s="377">
        <v>5</v>
      </c>
      <c r="E299" s="539" t="s">
        <v>3110</v>
      </c>
      <c r="F299" s="488">
        <v>0</v>
      </c>
      <c r="G299" s="537">
        <v>50</v>
      </c>
      <c r="H299" s="537">
        <v>100</v>
      </c>
      <c r="I299" s="537">
        <v>150</v>
      </c>
      <c r="J299" s="537">
        <v>200</v>
      </c>
      <c r="K299" s="540">
        <v>260</v>
      </c>
      <c r="L299" s="274">
        <v>-1</v>
      </c>
      <c r="M299" s="274">
        <v>-1</v>
      </c>
      <c r="N299" s="274">
        <v>-1</v>
      </c>
      <c r="O299" s="274">
        <v>-1</v>
      </c>
      <c r="P299" s="274">
        <v>-1</v>
      </c>
      <c r="Q299" s="377" t="s">
        <v>3160</v>
      </c>
      <c r="R299" s="377" t="s">
        <v>3160</v>
      </c>
      <c r="S299" s="377" t="s">
        <v>3160</v>
      </c>
      <c r="T299" s="377" t="s">
        <v>3160</v>
      </c>
      <c r="U299" s="377" t="s">
        <v>3160</v>
      </c>
      <c r="V299" s="274">
        <v>-1</v>
      </c>
      <c r="W299" s="274">
        <v>-1</v>
      </c>
      <c r="X299" s="274">
        <v>-1</v>
      </c>
      <c r="Y299" s="274">
        <v>-1</v>
      </c>
      <c r="Z299" s="274">
        <v>-1</v>
      </c>
      <c r="AA299" s="377">
        <v>510000</v>
      </c>
      <c r="AB299" s="531">
        <f t="shared" ref="AB299:AB300" si="25">AA299/5</f>
        <v>102000</v>
      </c>
      <c r="AC299" s="377">
        <v>5</v>
      </c>
    </row>
    <row r="300" spans="1:29">
      <c r="A300" s="377">
        <v>295</v>
      </c>
      <c r="B300" s="377" t="s">
        <v>3141</v>
      </c>
      <c r="C300" s="377" t="s">
        <v>1094</v>
      </c>
      <c r="D300" s="377">
        <v>5</v>
      </c>
      <c r="E300" s="539" t="s">
        <v>3119</v>
      </c>
      <c r="F300" s="488">
        <v>1</v>
      </c>
      <c r="G300" s="537">
        <v>2</v>
      </c>
      <c r="H300" s="537">
        <v>4</v>
      </c>
      <c r="I300" s="537">
        <v>6</v>
      </c>
      <c r="J300" s="537">
        <v>8</v>
      </c>
      <c r="K300" s="540">
        <v>10</v>
      </c>
      <c r="L300" s="274">
        <v>-1</v>
      </c>
      <c r="M300" s="274">
        <v>-1</v>
      </c>
      <c r="N300" s="274">
        <v>-1</v>
      </c>
      <c r="O300" s="274">
        <v>-1</v>
      </c>
      <c r="P300" s="274">
        <v>-1</v>
      </c>
      <c r="Q300" s="377" t="s">
        <v>3160</v>
      </c>
      <c r="R300" s="377" t="s">
        <v>3160</v>
      </c>
      <c r="S300" s="377" t="s">
        <v>3160</v>
      </c>
      <c r="T300" s="377" t="s">
        <v>3160</v>
      </c>
      <c r="U300" s="377" t="s">
        <v>3160</v>
      </c>
      <c r="V300" s="274">
        <v>-1</v>
      </c>
      <c r="W300" s="274">
        <v>-1</v>
      </c>
      <c r="X300" s="274">
        <v>-1</v>
      </c>
      <c r="Y300" s="274">
        <v>-1</v>
      </c>
      <c r="Z300" s="274">
        <v>-1</v>
      </c>
      <c r="AA300" s="377">
        <v>510000</v>
      </c>
      <c r="AB300" s="531">
        <f t="shared" si="25"/>
        <v>102000</v>
      </c>
      <c r="AC300" s="377">
        <v>5</v>
      </c>
    </row>
    <row r="301" spans="1:29">
      <c r="P301" s="541"/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08" bestFit="1" customWidth="1"/>
    <col min="2" max="2" width="11.625" style="108" bestFit="1" customWidth="1"/>
    <col min="3" max="3" width="5.125" style="108" customWidth="1"/>
    <col min="4" max="7" width="15.625" style="108" customWidth="1"/>
    <col min="8" max="8" width="11.625" style="108" bestFit="1" customWidth="1"/>
    <col min="9" max="12" width="11.625" style="108" customWidth="1"/>
    <col min="13" max="16384" width="9" style="108"/>
  </cols>
  <sheetData>
    <row r="1" spans="1:12">
      <c r="A1" s="108" t="s">
        <v>1594</v>
      </c>
      <c r="B1" s="108" t="s">
        <v>1595</v>
      </c>
      <c r="C1" s="108" t="s">
        <v>1550</v>
      </c>
      <c r="D1" s="108">
        <v>1</v>
      </c>
      <c r="E1" s="108">
        <v>2</v>
      </c>
      <c r="F1" s="108">
        <v>3</v>
      </c>
      <c r="G1" s="108">
        <v>4</v>
      </c>
      <c r="I1" s="108" t="s">
        <v>1752</v>
      </c>
      <c r="J1" s="108" t="s">
        <v>1751</v>
      </c>
      <c r="K1" s="108" t="s">
        <v>1753</v>
      </c>
      <c r="L1" s="108" t="s">
        <v>1754</v>
      </c>
    </row>
    <row r="2" spans="1:12">
      <c r="D2" s="231" t="s">
        <v>1589</v>
      </c>
      <c r="E2" s="231" t="s">
        <v>1590</v>
      </c>
      <c r="F2" s="231" t="s">
        <v>1591</v>
      </c>
      <c r="G2" s="231" t="s">
        <v>1592</v>
      </c>
      <c r="I2" s="108" t="s">
        <v>1755</v>
      </c>
    </row>
    <row r="3" spans="1:12">
      <c r="A3" s="108" t="s">
        <v>1593</v>
      </c>
      <c r="B3" s="127" t="s">
        <v>1596</v>
      </c>
      <c r="C3" s="108">
        <v>50</v>
      </c>
      <c r="D3" s="108" t="s">
        <v>1647</v>
      </c>
      <c r="E3" s="108" t="s">
        <v>1676</v>
      </c>
      <c r="F3" s="108" t="s">
        <v>1748</v>
      </c>
      <c r="G3" s="108" t="s">
        <v>1722</v>
      </c>
    </row>
    <row r="4" spans="1:12">
      <c r="A4" s="108" t="s">
        <v>1616</v>
      </c>
      <c r="B4" s="127" t="s">
        <v>1609</v>
      </c>
      <c r="C4" s="108">
        <v>100</v>
      </c>
      <c r="D4" s="108" t="s">
        <v>1648</v>
      </c>
      <c r="E4" s="108" t="s">
        <v>1677</v>
      </c>
      <c r="F4" s="108" t="s">
        <v>1749</v>
      </c>
      <c r="G4" s="108" t="s">
        <v>1723</v>
      </c>
    </row>
    <row r="5" spans="1:12">
      <c r="A5" s="108" t="s">
        <v>1617</v>
      </c>
      <c r="B5" s="127" t="s">
        <v>1597</v>
      </c>
      <c r="C5" s="108">
        <v>150</v>
      </c>
      <c r="D5" s="108" t="s">
        <v>1649</v>
      </c>
      <c r="E5" s="108" t="s">
        <v>1678</v>
      </c>
      <c r="F5" s="108" t="s">
        <v>1750</v>
      </c>
      <c r="G5" s="108" t="s">
        <v>1724</v>
      </c>
    </row>
    <row r="6" spans="1:12">
      <c r="A6" s="108" t="s">
        <v>1618</v>
      </c>
      <c r="B6" s="124" t="s">
        <v>1598</v>
      </c>
      <c r="C6" s="108">
        <v>200</v>
      </c>
      <c r="D6" s="108" t="s">
        <v>1650</v>
      </c>
      <c r="E6" s="108" t="s">
        <v>1682</v>
      </c>
      <c r="F6" s="108" t="s">
        <v>1699</v>
      </c>
      <c r="G6" s="108" t="s">
        <v>1725</v>
      </c>
    </row>
    <row r="7" spans="1:12">
      <c r="A7" s="108" t="s">
        <v>1619</v>
      </c>
      <c r="B7" s="124" t="s">
        <v>1599</v>
      </c>
      <c r="C7" s="108">
        <v>250</v>
      </c>
      <c r="D7" s="108" t="s">
        <v>1651</v>
      </c>
      <c r="E7" s="108" t="s">
        <v>1683</v>
      </c>
      <c r="F7" s="108" t="s">
        <v>1700</v>
      </c>
      <c r="G7" s="108" t="s">
        <v>1726</v>
      </c>
    </row>
    <row r="8" spans="1:12">
      <c r="A8" s="108" t="s">
        <v>1620</v>
      </c>
      <c r="B8" s="124" t="s">
        <v>1600</v>
      </c>
      <c r="C8" s="108">
        <v>300</v>
      </c>
      <c r="D8" s="108" t="s">
        <v>1652</v>
      </c>
      <c r="E8" s="108" t="s">
        <v>1684</v>
      </c>
      <c r="F8" s="108" t="s">
        <v>1701</v>
      </c>
      <c r="G8" s="108" t="s">
        <v>1727</v>
      </c>
    </row>
    <row r="9" spans="1:12">
      <c r="A9" s="108" t="s">
        <v>1621</v>
      </c>
      <c r="B9" s="209" t="s">
        <v>1637</v>
      </c>
      <c r="C9" s="108">
        <v>350</v>
      </c>
      <c r="D9" s="108" t="s">
        <v>1653</v>
      </c>
      <c r="E9" s="108" t="s">
        <v>1679</v>
      </c>
      <c r="F9" s="108" t="s">
        <v>1702</v>
      </c>
      <c r="G9" s="108" t="s">
        <v>1728</v>
      </c>
    </row>
    <row r="10" spans="1:12">
      <c r="A10" s="108" t="s">
        <v>1622</v>
      </c>
      <c r="B10" s="209" t="s">
        <v>1610</v>
      </c>
      <c r="C10" s="108">
        <v>400</v>
      </c>
      <c r="D10" s="108" t="s">
        <v>1654</v>
      </c>
      <c r="E10" s="108" t="s">
        <v>1680</v>
      </c>
      <c r="F10" s="108" t="s">
        <v>1703</v>
      </c>
      <c r="G10" s="108" t="s">
        <v>1729</v>
      </c>
    </row>
    <row r="11" spans="1:12">
      <c r="A11" s="108" t="s">
        <v>1623</v>
      </c>
      <c r="B11" s="209" t="s">
        <v>1636</v>
      </c>
      <c r="C11" s="108">
        <v>450</v>
      </c>
      <c r="D11" s="108" t="s">
        <v>1655</v>
      </c>
      <c r="E11" s="108" t="s">
        <v>1681</v>
      </c>
      <c r="F11" s="108" t="s">
        <v>1704</v>
      </c>
      <c r="G11" s="108" t="s">
        <v>1730</v>
      </c>
    </row>
    <row r="12" spans="1:12">
      <c r="A12" s="108" t="s">
        <v>1624</v>
      </c>
      <c r="B12" s="117" t="s">
        <v>1638</v>
      </c>
      <c r="C12" s="108">
        <v>500</v>
      </c>
      <c r="D12" s="108" t="s">
        <v>1656</v>
      </c>
      <c r="E12" s="108" t="s">
        <v>1673</v>
      </c>
      <c r="F12" s="108" t="s">
        <v>1705</v>
      </c>
      <c r="G12" s="108" t="s">
        <v>1731</v>
      </c>
    </row>
    <row r="13" spans="1:12">
      <c r="A13" s="108" t="s">
        <v>1625</v>
      </c>
      <c r="B13" s="117" t="s">
        <v>1601</v>
      </c>
      <c r="C13" s="108">
        <v>550</v>
      </c>
      <c r="D13" s="108" t="s">
        <v>1657</v>
      </c>
      <c r="E13" s="108" t="s">
        <v>1674</v>
      </c>
      <c r="F13" s="108" t="s">
        <v>1706</v>
      </c>
      <c r="G13" s="108" t="s">
        <v>1732</v>
      </c>
    </row>
    <row r="14" spans="1:12">
      <c r="A14" s="108" t="s">
        <v>1626</v>
      </c>
      <c r="B14" s="117" t="s">
        <v>1602</v>
      </c>
      <c r="C14" s="108">
        <v>600</v>
      </c>
      <c r="D14" s="108" t="s">
        <v>1658</v>
      </c>
      <c r="E14" s="108" t="s">
        <v>1675</v>
      </c>
      <c r="F14" s="108" t="s">
        <v>1707</v>
      </c>
      <c r="G14" s="108" t="s">
        <v>1733</v>
      </c>
    </row>
    <row r="15" spans="1:12">
      <c r="A15" s="108" t="s">
        <v>1627</v>
      </c>
      <c r="B15" s="107" t="s">
        <v>1603</v>
      </c>
      <c r="C15" s="108">
        <v>650</v>
      </c>
      <c r="D15" s="108" t="s">
        <v>1665</v>
      </c>
      <c r="E15" s="108" t="s">
        <v>1685</v>
      </c>
      <c r="F15" s="108" t="s">
        <v>1708</v>
      </c>
      <c r="G15" s="108" t="s">
        <v>1734</v>
      </c>
    </row>
    <row r="16" spans="1:12">
      <c r="A16" s="108" t="s">
        <v>1628</v>
      </c>
      <c r="B16" s="107" t="s">
        <v>1604</v>
      </c>
      <c r="C16" s="108">
        <v>700</v>
      </c>
      <c r="D16" s="108" t="s">
        <v>1666</v>
      </c>
      <c r="E16" s="108" t="s">
        <v>1686</v>
      </c>
      <c r="F16" s="108" t="s">
        <v>1710</v>
      </c>
      <c r="G16" s="108" t="s">
        <v>1735</v>
      </c>
    </row>
    <row r="17" spans="1:7">
      <c r="A17" s="108" t="s">
        <v>1629</v>
      </c>
      <c r="B17" s="107" t="s">
        <v>1605</v>
      </c>
      <c r="C17" s="108">
        <v>750</v>
      </c>
      <c r="D17" s="108" t="s">
        <v>1667</v>
      </c>
      <c r="E17" s="108" t="s">
        <v>1687</v>
      </c>
      <c r="F17" s="108" t="s">
        <v>1709</v>
      </c>
      <c r="G17" s="108" t="s">
        <v>1736</v>
      </c>
    </row>
    <row r="18" spans="1:7">
      <c r="A18" s="108" t="s">
        <v>1630</v>
      </c>
      <c r="B18" s="213" t="s">
        <v>1607</v>
      </c>
      <c r="C18" s="108">
        <v>800</v>
      </c>
      <c r="D18" s="108" t="s">
        <v>1662</v>
      </c>
      <c r="E18" s="108" t="s">
        <v>1688</v>
      </c>
      <c r="F18" s="108" t="s">
        <v>1711</v>
      </c>
      <c r="G18" s="108" t="s">
        <v>1737</v>
      </c>
    </row>
    <row r="19" spans="1:7">
      <c r="A19" s="108" t="s">
        <v>1631</v>
      </c>
      <c r="B19" s="213" t="s">
        <v>1608</v>
      </c>
      <c r="C19" s="108">
        <v>850</v>
      </c>
      <c r="D19" s="108" t="s">
        <v>1663</v>
      </c>
      <c r="E19" s="108" t="s">
        <v>1689</v>
      </c>
      <c r="F19" s="108" t="s">
        <v>1712</v>
      </c>
      <c r="G19" s="108" t="s">
        <v>1738</v>
      </c>
    </row>
    <row r="20" spans="1:7">
      <c r="A20" s="108" t="s">
        <v>1632</v>
      </c>
      <c r="B20" s="213" t="s">
        <v>1612</v>
      </c>
      <c r="C20" s="108">
        <v>900</v>
      </c>
      <c r="D20" s="108" t="s">
        <v>1664</v>
      </c>
      <c r="E20" s="108" t="s">
        <v>1690</v>
      </c>
      <c r="F20" s="108" t="s">
        <v>1713</v>
      </c>
      <c r="G20" s="108" t="s">
        <v>1739</v>
      </c>
    </row>
    <row r="21" spans="1:7">
      <c r="A21" s="108" t="s">
        <v>1633</v>
      </c>
      <c r="B21" s="233" t="s">
        <v>1613</v>
      </c>
      <c r="C21" s="108">
        <v>950</v>
      </c>
      <c r="D21" s="108" t="s">
        <v>1659</v>
      </c>
      <c r="E21" s="108" t="s">
        <v>1691</v>
      </c>
      <c r="F21" s="108" t="s">
        <v>1714</v>
      </c>
      <c r="G21" s="108" t="s">
        <v>1740</v>
      </c>
    </row>
    <row r="22" spans="1:7">
      <c r="A22" s="108" t="s">
        <v>1634</v>
      </c>
      <c r="B22" s="233" t="s">
        <v>1614</v>
      </c>
      <c r="C22" s="108">
        <v>1000</v>
      </c>
      <c r="D22" s="108" t="s">
        <v>1660</v>
      </c>
      <c r="E22" s="108" t="s">
        <v>1692</v>
      </c>
      <c r="F22" s="108" t="s">
        <v>1715</v>
      </c>
      <c r="G22" s="108" t="s">
        <v>1741</v>
      </c>
    </row>
    <row r="23" spans="1:7">
      <c r="A23" s="108" t="s">
        <v>1635</v>
      </c>
      <c r="B23" s="233" t="s">
        <v>1644</v>
      </c>
      <c r="C23" s="108">
        <v>1050</v>
      </c>
      <c r="D23" s="108" t="s">
        <v>1661</v>
      </c>
      <c r="E23" s="108" t="s">
        <v>1693</v>
      </c>
      <c r="F23" s="108" t="s">
        <v>1716</v>
      </c>
      <c r="G23" s="108" t="s">
        <v>1742</v>
      </c>
    </row>
    <row r="24" spans="1:7">
      <c r="A24" s="108" t="s">
        <v>1639</v>
      </c>
      <c r="B24" s="232" t="s">
        <v>1646</v>
      </c>
      <c r="C24" s="108">
        <v>1100</v>
      </c>
      <c r="D24" s="108" t="s">
        <v>1668</v>
      </c>
      <c r="E24" s="108" t="s">
        <v>1694</v>
      </c>
      <c r="F24" s="108" t="s">
        <v>1717</v>
      </c>
      <c r="G24" s="108" t="s">
        <v>1743</v>
      </c>
    </row>
    <row r="25" spans="1:7">
      <c r="A25" s="108" t="s">
        <v>1640</v>
      </c>
      <c r="B25" s="232" t="s">
        <v>1606</v>
      </c>
      <c r="C25" s="108">
        <v>1150</v>
      </c>
      <c r="D25" s="108" t="s">
        <v>1669</v>
      </c>
      <c r="E25" s="108" t="s">
        <v>1695</v>
      </c>
      <c r="F25" s="108" t="s">
        <v>1718</v>
      </c>
      <c r="G25" s="108" t="s">
        <v>1744</v>
      </c>
    </row>
    <row r="26" spans="1:7">
      <c r="A26" s="108" t="s">
        <v>1641</v>
      </c>
      <c r="B26" s="232" t="s">
        <v>1611</v>
      </c>
      <c r="C26" s="108">
        <v>1200</v>
      </c>
      <c r="D26" s="108" t="s">
        <v>1670</v>
      </c>
      <c r="E26" s="108" t="s">
        <v>1696</v>
      </c>
      <c r="F26" s="108" t="s">
        <v>1719</v>
      </c>
      <c r="G26" s="108" t="s">
        <v>1745</v>
      </c>
    </row>
    <row r="27" spans="1:7">
      <c r="A27" s="108" t="s">
        <v>1642</v>
      </c>
      <c r="B27" s="212" t="s">
        <v>1615</v>
      </c>
      <c r="C27" s="108">
        <v>1250</v>
      </c>
      <c r="D27" s="108" t="s">
        <v>1671</v>
      </c>
      <c r="E27" s="108" t="s">
        <v>1697</v>
      </c>
      <c r="F27" s="108" t="s">
        <v>1720</v>
      </c>
      <c r="G27" s="108" t="s">
        <v>1746</v>
      </c>
    </row>
    <row r="28" spans="1:7">
      <c r="A28" s="108" t="s">
        <v>1643</v>
      </c>
      <c r="B28" s="212" t="s">
        <v>1645</v>
      </c>
      <c r="C28" s="108">
        <v>1300</v>
      </c>
      <c r="D28" s="108" t="s">
        <v>1672</v>
      </c>
      <c r="E28" s="108" t="s">
        <v>1698</v>
      </c>
      <c r="F28" s="108" t="s">
        <v>1721</v>
      </c>
      <c r="G28" s="108" t="s">
        <v>1747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08" bestFit="1" customWidth="1"/>
    <col min="2" max="2" width="7.125" style="108" bestFit="1" customWidth="1"/>
    <col min="3" max="3" width="7.75" style="108" bestFit="1" customWidth="1"/>
    <col min="4" max="4" width="11.625" style="108" bestFit="1" customWidth="1"/>
    <col min="5" max="5" width="13" style="108" bestFit="1" customWidth="1"/>
    <col min="6" max="8" width="9" style="108"/>
    <col min="9" max="9" width="25.75" style="108" bestFit="1" customWidth="1"/>
    <col min="10" max="13" width="12.75" style="108" bestFit="1" customWidth="1"/>
    <col min="14" max="14" width="14.375" style="108" bestFit="1" customWidth="1"/>
    <col min="15" max="16" width="10.25" style="108" bestFit="1" customWidth="1"/>
    <col min="17" max="16384" width="9" style="108"/>
  </cols>
  <sheetData>
    <row r="1" spans="1:15">
      <c r="A1" s="108" t="s">
        <v>1538</v>
      </c>
      <c r="B1" s="108" t="s">
        <v>2433</v>
      </c>
      <c r="C1" s="108" t="s">
        <v>2393</v>
      </c>
      <c r="D1" s="108" t="s">
        <v>2394</v>
      </c>
      <c r="E1" s="108" t="s">
        <v>2395</v>
      </c>
      <c r="F1" s="108" t="s">
        <v>2396</v>
      </c>
      <c r="G1" s="108" t="s">
        <v>2397</v>
      </c>
      <c r="J1" s="108" t="s">
        <v>2414</v>
      </c>
      <c r="K1" s="108" t="s">
        <v>2415</v>
      </c>
      <c r="L1" s="108" t="s">
        <v>2416</v>
      </c>
      <c r="M1" s="108" t="s">
        <v>2426</v>
      </c>
      <c r="N1" s="108" t="s">
        <v>2428</v>
      </c>
      <c r="O1" s="108" t="s">
        <v>2417</v>
      </c>
    </row>
    <row r="2" spans="1:15">
      <c r="A2" s="107">
        <v>1</v>
      </c>
      <c r="B2" s="107" t="s">
        <v>2434</v>
      </c>
      <c r="C2" s="107" t="s">
        <v>2398</v>
      </c>
      <c r="D2" s="107">
        <v>370</v>
      </c>
      <c r="E2" s="107">
        <v>390</v>
      </c>
      <c r="F2" s="107">
        <v>5</v>
      </c>
      <c r="G2" s="107">
        <v>5</v>
      </c>
      <c r="I2" s="108" t="s">
        <v>2422</v>
      </c>
      <c r="J2" s="108">
        <v>1</v>
      </c>
      <c r="K2" s="108">
        <v>5</v>
      </c>
      <c r="L2" s="108">
        <v>10</v>
      </c>
      <c r="M2" s="108">
        <v>20</v>
      </c>
      <c r="N2" s="108">
        <v>40</v>
      </c>
    </row>
    <row r="3" spans="1:15">
      <c r="A3" s="107">
        <v>2</v>
      </c>
      <c r="B3" s="107" t="s">
        <v>2434</v>
      </c>
      <c r="C3" s="107" t="s">
        <v>2399</v>
      </c>
      <c r="D3" s="107">
        <v>390</v>
      </c>
      <c r="E3" s="107">
        <v>390</v>
      </c>
      <c r="F3" s="107">
        <v>2.5</v>
      </c>
      <c r="G3" s="107">
        <v>-1</v>
      </c>
      <c r="I3" s="108" t="s">
        <v>2423</v>
      </c>
      <c r="J3" s="108">
        <v>2</v>
      </c>
      <c r="K3" s="108">
        <v>6</v>
      </c>
      <c r="L3" s="108">
        <v>12</v>
      </c>
      <c r="M3" s="108">
        <v>24</v>
      </c>
      <c r="N3" s="108">
        <v>48</v>
      </c>
    </row>
    <row r="4" spans="1:15">
      <c r="A4" s="107">
        <v>3</v>
      </c>
      <c r="B4" s="107" t="s">
        <v>2434</v>
      </c>
      <c r="C4" s="107" t="s">
        <v>2400</v>
      </c>
      <c r="D4" s="107">
        <v>410</v>
      </c>
      <c r="E4" s="107">
        <v>410</v>
      </c>
      <c r="F4" s="107">
        <v>5</v>
      </c>
      <c r="G4" s="107">
        <v>1.5</v>
      </c>
      <c r="I4" s="108" t="s">
        <v>2424</v>
      </c>
      <c r="J4" s="108">
        <v>3</v>
      </c>
      <c r="K4" s="108">
        <v>7</v>
      </c>
      <c r="L4" s="108">
        <v>14</v>
      </c>
      <c r="M4" s="108">
        <v>28</v>
      </c>
      <c r="N4" s="108">
        <v>56</v>
      </c>
    </row>
    <row r="5" spans="1:15">
      <c r="A5" s="107">
        <v>4</v>
      </c>
      <c r="B5" s="107" t="s">
        <v>2434</v>
      </c>
      <c r="C5" s="107" t="s">
        <v>2401</v>
      </c>
      <c r="D5" s="107">
        <v>430</v>
      </c>
      <c r="E5" s="107">
        <v>470</v>
      </c>
      <c r="F5" s="107">
        <v>5</v>
      </c>
      <c r="G5" s="107">
        <v>-1</v>
      </c>
      <c r="I5" s="108" t="s">
        <v>2425</v>
      </c>
      <c r="J5" s="108">
        <v>4</v>
      </c>
      <c r="K5" s="108">
        <v>8</v>
      </c>
      <c r="L5" s="108">
        <v>16</v>
      </c>
      <c r="M5" s="108">
        <v>32</v>
      </c>
      <c r="N5" s="108">
        <v>64</v>
      </c>
    </row>
    <row r="6" spans="1:15">
      <c r="A6" s="108">
        <v>5</v>
      </c>
      <c r="B6" s="108" t="s">
        <v>2435</v>
      </c>
      <c r="C6" s="108" t="s">
        <v>2402</v>
      </c>
      <c r="D6" s="108">
        <v>600</v>
      </c>
      <c r="E6" s="108">
        <v>620</v>
      </c>
      <c r="F6" s="108">
        <v>5</v>
      </c>
      <c r="G6" s="108">
        <v>4.5</v>
      </c>
      <c r="I6" s="108" t="s">
        <v>2418</v>
      </c>
      <c r="J6" s="122">
        <f>SUM(J2:J5)</f>
        <v>10</v>
      </c>
      <c r="K6" s="122">
        <f>SUM(K2:K5)</f>
        <v>26</v>
      </c>
      <c r="L6" s="122">
        <f>SUM(L2:L5)</f>
        <v>52</v>
      </c>
      <c r="M6" s="122">
        <f>SUM(M2:M5)</f>
        <v>104</v>
      </c>
      <c r="N6" s="122">
        <f>SUM(N2:N5)</f>
        <v>208</v>
      </c>
    </row>
    <row r="7" spans="1:15">
      <c r="A7" s="108">
        <v>6</v>
      </c>
      <c r="B7" s="108" t="s">
        <v>2435</v>
      </c>
      <c r="C7" s="108" t="s">
        <v>2403</v>
      </c>
      <c r="D7" s="108">
        <v>620</v>
      </c>
      <c r="E7" s="108">
        <v>620</v>
      </c>
      <c r="F7" s="108">
        <v>2</v>
      </c>
      <c r="G7" s="108">
        <v>-1</v>
      </c>
      <c r="I7" s="108" t="s">
        <v>2419</v>
      </c>
      <c r="J7" s="108">
        <f>J6*30</f>
        <v>300</v>
      </c>
      <c r="K7" s="108">
        <f>K6*30</f>
        <v>780</v>
      </c>
      <c r="L7" s="108">
        <f>L6*30</f>
        <v>1560</v>
      </c>
      <c r="M7" s="108">
        <f>M6*30</f>
        <v>3120</v>
      </c>
      <c r="N7" s="108">
        <f>N6*30</f>
        <v>6240</v>
      </c>
    </row>
    <row r="8" spans="1:15">
      <c r="A8" s="108">
        <v>7</v>
      </c>
      <c r="B8" s="108" t="s">
        <v>2435</v>
      </c>
      <c r="C8" s="108" t="s">
        <v>2404</v>
      </c>
      <c r="D8" s="108">
        <v>640</v>
      </c>
      <c r="E8" s="108">
        <v>640</v>
      </c>
      <c r="F8" s="108">
        <v>4.5</v>
      </c>
      <c r="G8" s="108">
        <v>1.5</v>
      </c>
    </row>
    <row r="9" spans="1:15">
      <c r="A9" s="108">
        <v>8</v>
      </c>
      <c r="B9" s="108" t="s">
        <v>2435</v>
      </c>
      <c r="C9" s="108" t="s">
        <v>2405</v>
      </c>
      <c r="D9" s="108">
        <v>660</v>
      </c>
      <c r="E9" s="108">
        <v>700</v>
      </c>
      <c r="F9" s="108">
        <v>4.5</v>
      </c>
      <c r="G9" s="108">
        <v>-1</v>
      </c>
      <c r="I9" s="108" t="s">
        <v>2421</v>
      </c>
      <c r="J9" s="109">
        <f>25000/J7</f>
        <v>83.333333333333329</v>
      </c>
      <c r="K9" s="109">
        <f>25000/K7</f>
        <v>32.051282051282051</v>
      </c>
      <c r="L9" s="109">
        <f>25000/L7</f>
        <v>16.025641025641026</v>
      </c>
      <c r="M9" s="109">
        <f>25000/M7</f>
        <v>8.0128205128205128</v>
      </c>
      <c r="N9" s="109">
        <f>25000/N7</f>
        <v>4.0064102564102564</v>
      </c>
    </row>
    <row r="10" spans="1:15">
      <c r="A10" s="107">
        <v>9</v>
      </c>
      <c r="B10" s="107" t="s">
        <v>2436</v>
      </c>
      <c r="C10" s="107" t="s">
        <v>2406</v>
      </c>
      <c r="D10" s="107">
        <v>800</v>
      </c>
      <c r="E10" s="107">
        <v>820</v>
      </c>
      <c r="F10" s="107">
        <v>5</v>
      </c>
      <c r="G10" s="107">
        <v>4</v>
      </c>
    </row>
    <row r="11" spans="1:15">
      <c r="A11" s="107">
        <v>10</v>
      </c>
      <c r="B11" s="107" t="s">
        <v>2436</v>
      </c>
      <c r="C11" s="107" t="s">
        <v>2407</v>
      </c>
      <c r="D11" s="107">
        <v>820</v>
      </c>
      <c r="E11" s="107">
        <v>820</v>
      </c>
      <c r="F11" s="107">
        <v>1.5</v>
      </c>
      <c r="G11" s="107">
        <v>-1</v>
      </c>
      <c r="I11" s="108" t="s">
        <v>2420</v>
      </c>
    </row>
    <row r="12" spans="1:15">
      <c r="A12" s="107">
        <v>11</v>
      </c>
      <c r="B12" s="107" t="s">
        <v>2436</v>
      </c>
      <c r="C12" s="107" t="s">
        <v>2408</v>
      </c>
      <c r="D12" s="107">
        <v>840</v>
      </c>
      <c r="E12" s="107">
        <v>840</v>
      </c>
      <c r="F12" s="107">
        <v>4</v>
      </c>
      <c r="G12" s="107">
        <v>1.5</v>
      </c>
    </row>
    <row r="13" spans="1:15">
      <c r="A13" s="107">
        <v>12</v>
      </c>
      <c r="B13" s="107" t="s">
        <v>2436</v>
      </c>
      <c r="C13" s="107" t="s">
        <v>2409</v>
      </c>
      <c r="D13" s="107">
        <v>860</v>
      </c>
      <c r="E13" s="107">
        <v>900</v>
      </c>
      <c r="F13" s="107">
        <v>4</v>
      </c>
      <c r="G13" s="107">
        <v>-1</v>
      </c>
    </row>
    <row r="14" spans="1:15">
      <c r="A14" s="108">
        <v>13</v>
      </c>
      <c r="B14" s="108" t="s">
        <v>2437</v>
      </c>
      <c r="C14" s="108" t="s">
        <v>2410</v>
      </c>
      <c r="D14" s="108">
        <v>1100</v>
      </c>
      <c r="E14" s="108">
        <v>1200</v>
      </c>
      <c r="F14" s="108">
        <v>5</v>
      </c>
      <c r="G14" s="108">
        <v>4</v>
      </c>
    </row>
    <row r="15" spans="1:15">
      <c r="A15" s="108">
        <v>14</v>
      </c>
      <c r="B15" s="108" t="s">
        <v>2437</v>
      </c>
      <c r="C15" s="108" t="s">
        <v>2411</v>
      </c>
      <c r="D15" s="108">
        <v>1120</v>
      </c>
      <c r="E15" s="108">
        <v>1200</v>
      </c>
      <c r="F15" s="108">
        <v>1</v>
      </c>
      <c r="G15" s="108">
        <v>-1</v>
      </c>
    </row>
    <row r="16" spans="1:15">
      <c r="A16" s="108">
        <v>15</v>
      </c>
      <c r="B16" s="108" t="s">
        <v>2437</v>
      </c>
      <c r="C16" s="108" t="s">
        <v>2412</v>
      </c>
      <c r="D16" s="108">
        <v>1140</v>
      </c>
      <c r="E16" s="108">
        <v>1220</v>
      </c>
      <c r="F16" s="108">
        <v>3.5</v>
      </c>
      <c r="G16" s="108">
        <v>1.5</v>
      </c>
    </row>
    <row r="17" spans="1:7">
      <c r="A17" s="108">
        <v>16</v>
      </c>
      <c r="B17" s="108" t="s">
        <v>2437</v>
      </c>
      <c r="C17" s="108" t="s">
        <v>2413</v>
      </c>
      <c r="D17" s="108">
        <v>1160</v>
      </c>
      <c r="E17" s="108">
        <v>1280</v>
      </c>
      <c r="F17" s="108">
        <v>3.5</v>
      </c>
      <c r="G17" s="108">
        <v>-1</v>
      </c>
    </row>
    <row r="18" spans="1:7">
      <c r="A18" s="107">
        <v>17</v>
      </c>
      <c r="B18" s="107" t="s">
        <v>2427</v>
      </c>
      <c r="C18" s="107" t="s">
        <v>2429</v>
      </c>
      <c r="D18" s="107">
        <v>1250</v>
      </c>
      <c r="E18" s="107">
        <v>1350</v>
      </c>
      <c r="F18" s="107"/>
      <c r="G18" s="107"/>
    </row>
    <row r="19" spans="1:7">
      <c r="A19" s="107">
        <v>18</v>
      </c>
      <c r="B19" s="107" t="s">
        <v>2427</v>
      </c>
      <c r="C19" s="107" t="s">
        <v>2430</v>
      </c>
      <c r="D19" s="107">
        <v>1270</v>
      </c>
      <c r="E19" s="107">
        <v>1370</v>
      </c>
      <c r="F19" s="107"/>
      <c r="G19" s="107"/>
    </row>
    <row r="20" spans="1:7">
      <c r="A20" s="107">
        <v>19</v>
      </c>
      <c r="B20" s="107" t="s">
        <v>2427</v>
      </c>
      <c r="C20" s="107" t="s">
        <v>2431</v>
      </c>
      <c r="D20" s="107">
        <v>1290</v>
      </c>
      <c r="E20" s="107">
        <v>1390</v>
      </c>
      <c r="F20" s="107"/>
      <c r="G20" s="107"/>
    </row>
    <row r="21" spans="1:7">
      <c r="A21" s="107">
        <v>20</v>
      </c>
      <c r="B21" s="107" t="s">
        <v>2427</v>
      </c>
      <c r="C21" s="107" t="s">
        <v>2432</v>
      </c>
      <c r="D21" s="107">
        <v>1310</v>
      </c>
      <c r="E21" s="107">
        <v>1410</v>
      </c>
      <c r="F21" s="107"/>
      <c r="G21" s="107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L1" zoomScaleNormal="100" workbookViewId="0">
      <selection activeCell="N59" sqref="N59"/>
    </sheetView>
  </sheetViews>
  <sheetFormatPr defaultRowHeight="16.5"/>
  <cols>
    <col min="1" max="1" width="17.375" style="274" bestFit="1" customWidth="1"/>
    <col min="2" max="2" width="22.75" style="274" bestFit="1" customWidth="1"/>
    <col min="3" max="3" width="30.625" style="274" bestFit="1" customWidth="1"/>
    <col min="4" max="4" width="35.25" style="274" bestFit="1" customWidth="1"/>
    <col min="5" max="5" width="18.875" style="274" customWidth="1"/>
    <col min="6" max="6" width="18.75" style="274" customWidth="1"/>
    <col min="7" max="7" width="16.875" style="274" bestFit="1" customWidth="1"/>
    <col min="8" max="8" width="19" style="274" bestFit="1" customWidth="1"/>
    <col min="9" max="9" width="14.875" style="274" customWidth="1"/>
    <col min="10" max="10" width="16.875" style="274" bestFit="1" customWidth="1"/>
    <col min="11" max="11" width="17.875" style="274" bestFit="1" customWidth="1"/>
    <col min="12" max="12" width="15" style="274" bestFit="1" customWidth="1"/>
    <col min="13" max="13" width="19" style="274" bestFit="1" customWidth="1"/>
    <col min="14" max="14" width="16.875" style="274" bestFit="1" customWidth="1"/>
    <col min="15" max="15" width="15" style="274" bestFit="1" customWidth="1"/>
    <col min="16" max="16" width="13.5" style="274" bestFit="1" customWidth="1"/>
    <col min="17" max="18" width="15" style="274" bestFit="1" customWidth="1"/>
    <col min="19" max="19" width="17.375" style="274" customWidth="1"/>
    <col min="20" max="20" width="11.625" style="274" bestFit="1" customWidth="1"/>
    <col min="21" max="21" width="9" style="274" bestFit="1" customWidth="1"/>
    <col min="22" max="22" width="6.25" style="274" bestFit="1" customWidth="1"/>
    <col min="23" max="23" width="9.625" style="274" bestFit="1" customWidth="1"/>
    <col min="24" max="24" width="17.375" style="274" bestFit="1" customWidth="1"/>
    <col min="25" max="25" width="10.25" style="274" bestFit="1" customWidth="1"/>
    <col min="26" max="16384" width="9" style="274"/>
  </cols>
  <sheetData>
    <row r="1" spans="1:25">
      <c r="A1" s="304" t="s">
        <v>2438</v>
      </c>
      <c r="B1" s="274" t="s">
        <v>2442</v>
      </c>
      <c r="C1" s="274" t="s">
        <v>2449</v>
      </c>
      <c r="D1" s="274" t="s">
        <v>2501</v>
      </c>
      <c r="T1" s="273" t="s">
        <v>2440</v>
      </c>
    </row>
    <row r="2" spans="1:25">
      <c r="A2" s="274">
        <v>1</v>
      </c>
      <c r="B2" s="274" t="s">
        <v>2480</v>
      </c>
      <c r="C2" s="274" t="s">
        <v>2481</v>
      </c>
      <c r="D2" s="275">
        <v>100</v>
      </c>
      <c r="E2" s="275"/>
      <c r="T2" s="274" t="s">
        <v>2504</v>
      </c>
      <c r="U2" s="274" t="s">
        <v>69</v>
      </c>
      <c r="V2" s="274" t="s">
        <v>2450</v>
      </c>
      <c r="W2" s="274" t="s">
        <v>2460</v>
      </c>
      <c r="Y2" s="274" t="s">
        <v>2457</v>
      </c>
    </row>
    <row r="3" spans="1:25">
      <c r="A3" s="274">
        <v>2</v>
      </c>
      <c r="B3" s="274" t="s">
        <v>2443</v>
      </c>
      <c r="C3" s="274" t="s">
        <v>2453</v>
      </c>
      <c r="D3" s="275">
        <v>100</v>
      </c>
      <c r="E3" s="275"/>
      <c r="T3" s="274">
        <v>1</v>
      </c>
      <c r="U3" s="274">
        <v>50</v>
      </c>
      <c r="V3" s="274">
        <v>100</v>
      </c>
      <c r="W3" s="274">
        <f>SUM($V$3:V3)</f>
        <v>100</v>
      </c>
      <c r="Y3" s="274">
        <v>10</v>
      </c>
    </row>
    <row r="4" spans="1:25">
      <c r="A4" s="274">
        <v>3</v>
      </c>
      <c r="B4" s="274" t="s">
        <v>2444</v>
      </c>
      <c r="C4" s="274" t="s">
        <v>2452</v>
      </c>
      <c r="D4" s="275">
        <v>100</v>
      </c>
      <c r="E4" s="275"/>
      <c r="T4" s="274">
        <v>2</v>
      </c>
      <c r="U4" s="274">
        <v>55</v>
      </c>
      <c r="V4" s="274">
        <v>100</v>
      </c>
      <c r="W4" s="274">
        <f>SUM($V$3:V4)</f>
        <v>200</v>
      </c>
      <c r="Y4" s="274">
        <v>20</v>
      </c>
    </row>
    <row r="5" spans="1:25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 t="s">
        <v>2455</v>
      </c>
      <c r="G5" s="274" t="s">
        <v>2456</v>
      </c>
      <c r="T5" s="274">
        <v>3</v>
      </c>
      <c r="U5" s="274">
        <v>60</v>
      </c>
      <c r="V5" s="274">
        <v>100</v>
      </c>
      <c r="W5" s="274">
        <f>SUM($V$3:V5)</f>
        <v>300</v>
      </c>
      <c r="Y5" s="274">
        <v>30</v>
      </c>
    </row>
    <row r="6" spans="1:25">
      <c r="A6" s="274">
        <v>5</v>
      </c>
      <c r="B6" s="274" t="s">
        <v>2446</v>
      </c>
      <c r="C6" s="274" t="s">
        <v>2452</v>
      </c>
      <c r="D6" s="275">
        <v>100</v>
      </c>
      <c r="E6" s="275"/>
      <c r="T6" s="274">
        <v>4</v>
      </c>
      <c r="U6" s="274">
        <v>65</v>
      </c>
      <c r="V6" s="274">
        <v>100</v>
      </c>
      <c r="W6" s="274">
        <f>SUM($V$3:V6)</f>
        <v>400</v>
      </c>
      <c r="Y6" s="274">
        <v>40</v>
      </c>
    </row>
    <row r="7" spans="1:25">
      <c r="A7" s="274">
        <v>6</v>
      </c>
      <c r="B7" s="274" t="s">
        <v>2447</v>
      </c>
      <c r="C7" s="274" t="s">
        <v>2454</v>
      </c>
      <c r="D7" s="275">
        <v>100</v>
      </c>
      <c r="E7" s="275"/>
      <c r="G7" s="274" t="s">
        <v>2526</v>
      </c>
      <c r="T7" s="274">
        <v>5</v>
      </c>
      <c r="U7" s="274">
        <v>70</v>
      </c>
      <c r="V7" s="274">
        <v>100</v>
      </c>
      <c r="W7" s="274">
        <f>SUM($V$3:V7)</f>
        <v>500</v>
      </c>
      <c r="Y7" s="274">
        <v>50</v>
      </c>
    </row>
    <row r="8" spans="1:25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 t="s">
        <v>2458</v>
      </c>
      <c r="G8" s="278">
        <f>30*D9</f>
        <v>21000</v>
      </c>
      <c r="T8" s="274">
        <v>6</v>
      </c>
      <c r="U8" s="274">
        <v>75</v>
      </c>
      <c r="V8" s="274">
        <v>100</v>
      </c>
      <c r="W8" s="274">
        <f>SUM($V$3:V8)</f>
        <v>600</v>
      </c>
      <c r="Y8" s="274">
        <v>60</v>
      </c>
    </row>
    <row r="9" spans="1:25">
      <c r="D9" s="277">
        <f>SUM(D2:D8)</f>
        <v>700</v>
      </c>
      <c r="E9" s="277"/>
      <c r="F9" s="274" t="s">
        <v>2439</v>
      </c>
      <c r="G9" s="278">
        <f>C22*30</f>
        <v>21450</v>
      </c>
      <c r="T9" s="274">
        <v>7</v>
      </c>
      <c r="U9" s="274">
        <v>80</v>
      </c>
      <c r="V9" s="274">
        <v>100</v>
      </c>
      <c r="W9" s="274">
        <f>SUM($V$3:V9)</f>
        <v>700</v>
      </c>
      <c r="Y9" s="274">
        <v>70</v>
      </c>
    </row>
    <row r="10" spans="1:25">
      <c r="F10" s="274" t="s">
        <v>2459</v>
      </c>
      <c r="G10" s="278">
        <f>D27</f>
        <v>20400</v>
      </c>
      <c r="T10" s="274">
        <v>8</v>
      </c>
      <c r="U10" s="274">
        <v>85</v>
      </c>
      <c r="V10" s="274">
        <v>100</v>
      </c>
      <c r="W10" s="274">
        <f>SUM($V$3:V10)</f>
        <v>800</v>
      </c>
      <c r="Y10" s="274">
        <v>80</v>
      </c>
    </row>
    <row r="11" spans="1:25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 t="s">
        <v>2525</v>
      </c>
      <c r="G11" s="279"/>
      <c r="I11" s="276"/>
      <c r="T11" s="274">
        <v>9</v>
      </c>
      <c r="U11" s="274">
        <v>90</v>
      </c>
      <c r="V11" s="274">
        <v>100</v>
      </c>
      <c r="W11" s="274">
        <f>SUM($V$3:V11)</f>
        <v>900</v>
      </c>
      <c r="Y11" s="274">
        <v>90</v>
      </c>
    </row>
    <row r="12" spans="1:25">
      <c r="A12" s="274">
        <v>1</v>
      </c>
      <c r="B12" s="274">
        <v>1</v>
      </c>
      <c r="C12" s="274">
        <v>13</v>
      </c>
      <c r="D12" s="274">
        <f>SUM(C$12:$C12)</f>
        <v>13</v>
      </c>
      <c r="G12" s="307">
        <f>SUM(G8:G11)</f>
        <v>62850</v>
      </c>
      <c r="T12" s="274">
        <v>10</v>
      </c>
      <c r="U12" s="274">
        <v>95</v>
      </c>
      <c r="V12" s="274">
        <v>100</v>
      </c>
      <c r="W12" s="274">
        <f>SUM($V$3:V12)</f>
        <v>1000</v>
      </c>
      <c r="Y12" s="274">
        <v>100</v>
      </c>
    </row>
    <row r="13" spans="1:25">
      <c r="A13" s="274">
        <v>2</v>
      </c>
      <c r="B13" s="274">
        <v>5</v>
      </c>
      <c r="C13" s="274">
        <v>26</v>
      </c>
      <c r="D13" s="274">
        <f>SUM(C$12:$C13)</f>
        <v>39</v>
      </c>
      <c r="F13" s="300"/>
      <c r="T13" s="274">
        <v>11</v>
      </c>
      <c r="U13" s="274">
        <v>100</v>
      </c>
      <c r="V13" s="274">
        <v>100</v>
      </c>
      <c r="W13" s="274">
        <f>SUM($V$3:V13)</f>
        <v>1100</v>
      </c>
      <c r="Y13" s="274">
        <v>110</v>
      </c>
    </row>
    <row r="14" spans="1:25">
      <c r="A14" s="274">
        <v>3</v>
      </c>
      <c r="B14" s="274">
        <v>7</v>
      </c>
      <c r="C14" s="274">
        <v>39</v>
      </c>
      <c r="D14" s="274">
        <f>SUM(C$12:$C14)</f>
        <v>78</v>
      </c>
      <c r="F14" s="300"/>
      <c r="T14" s="274">
        <v>12</v>
      </c>
      <c r="U14" s="274">
        <v>105</v>
      </c>
      <c r="V14" s="274">
        <v>100</v>
      </c>
      <c r="W14" s="274">
        <f>SUM($V$3:V14)</f>
        <v>1200</v>
      </c>
      <c r="Y14" s="274">
        <v>120</v>
      </c>
    </row>
    <row r="15" spans="1:25">
      <c r="A15" s="274">
        <v>4</v>
      </c>
      <c r="B15" s="274">
        <v>10</v>
      </c>
      <c r="C15" s="274">
        <v>52</v>
      </c>
      <c r="D15" s="274">
        <f>SUM(C$12:$C15)</f>
        <v>130</v>
      </c>
      <c r="F15" s="300"/>
      <c r="T15" s="274">
        <v>13</v>
      </c>
      <c r="U15" s="274">
        <v>110</v>
      </c>
      <c r="V15" s="274">
        <v>100</v>
      </c>
      <c r="W15" s="274">
        <f>SUM($V$3:V15)</f>
        <v>1300</v>
      </c>
      <c r="Y15" s="274">
        <v>130</v>
      </c>
    </row>
    <row r="16" spans="1:25">
      <c r="A16" s="274">
        <v>5</v>
      </c>
      <c r="B16" s="274">
        <v>13</v>
      </c>
      <c r="C16" s="274">
        <v>65</v>
      </c>
      <c r="D16" s="274">
        <f>SUM(C$12:$C16)</f>
        <v>195</v>
      </c>
      <c r="F16" s="300"/>
      <c r="T16" s="274">
        <v>14</v>
      </c>
      <c r="U16" s="274">
        <v>115</v>
      </c>
      <c r="V16" s="274">
        <v>100</v>
      </c>
      <c r="W16" s="274">
        <f>SUM($V$3:V16)</f>
        <v>1400</v>
      </c>
      <c r="Y16" s="274">
        <v>140</v>
      </c>
    </row>
    <row r="17" spans="1:25">
      <c r="A17" s="274">
        <v>6</v>
      </c>
      <c r="B17" s="274">
        <v>17</v>
      </c>
      <c r="C17" s="274">
        <v>78</v>
      </c>
      <c r="D17" s="274">
        <f>SUM(C$12:$C17)</f>
        <v>273</v>
      </c>
      <c r="F17" s="300"/>
      <c r="T17" s="274">
        <v>15</v>
      </c>
      <c r="U17" s="274">
        <v>120</v>
      </c>
      <c r="V17" s="274">
        <v>100</v>
      </c>
      <c r="W17" s="274">
        <f>SUM($V$3:V17)</f>
        <v>1500</v>
      </c>
      <c r="Y17" s="274">
        <v>150</v>
      </c>
    </row>
    <row r="18" spans="1:25">
      <c r="A18" s="274">
        <v>7</v>
      </c>
      <c r="B18" s="274">
        <v>20</v>
      </c>
      <c r="C18" s="274">
        <v>91</v>
      </c>
      <c r="D18" s="274">
        <f>SUM(C$12:$C18)</f>
        <v>364</v>
      </c>
      <c r="F18" s="300"/>
      <c r="T18" s="274">
        <v>16</v>
      </c>
      <c r="U18" s="274">
        <v>125</v>
      </c>
      <c r="V18" s="274">
        <v>100</v>
      </c>
      <c r="W18" s="274">
        <f>SUM($V$3:V18)</f>
        <v>1600</v>
      </c>
      <c r="Y18" s="274">
        <v>160</v>
      </c>
    </row>
    <row r="19" spans="1:25">
      <c r="A19" s="274">
        <v>8</v>
      </c>
      <c r="B19" s="274">
        <v>23</v>
      </c>
      <c r="C19" s="274">
        <v>104</v>
      </c>
      <c r="D19" s="274">
        <f>SUM(C$12:$C19)</f>
        <v>468</v>
      </c>
      <c r="F19" s="300"/>
      <c r="T19" s="274">
        <v>17</v>
      </c>
      <c r="U19" s="274">
        <v>130</v>
      </c>
      <c r="V19" s="274">
        <v>100</v>
      </c>
      <c r="W19" s="274">
        <f>SUM($V$3:V19)</f>
        <v>1700</v>
      </c>
      <c r="Y19" s="274">
        <v>170</v>
      </c>
    </row>
    <row r="20" spans="1:25">
      <c r="A20" s="274">
        <v>9</v>
      </c>
      <c r="B20" s="274">
        <v>26</v>
      </c>
      <c r="C20" s="274">
        <v>117</v>
      </c>
      <c r="D20" s="274">
        <f>SUM(C$12:$C20)</f>
        <v>585</v>
      </c>
      <c r="F20" s="300"/>
      <c r="T20" s="274">
        <v>18</v>
      </c>
      <c r="U20" s="274">
        <v>135</v>
      </c>
      <c r="V20" s="274">
        <v>100</v>
      </c>
      <c r="W20" s="274">
        <f>SUM($V$3:V20)</f>
        <v>1800</v>
      </c>
      <c r="Y20" s="274">
        <v>180</v>
      </c>
    </row>
    <row r="21" spans="1:25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300"/>
      <c r="T21" s="274">
        <v>19</v>
      </c>
      <c r="U21" s="274">
        <v>140</v>
      </c>
      <c r="V21" s="274">
        <v>100</v>
      </c>
      <c r="W21" s="274">
        <f>SUM($V$3:V21)</f>
        <v>1900</v>
      </c>
      <c r="Y21" s="274">
        <v>190</v>
      </c>
    </row>
    <row r="22" spans="1:25">
      <c r="C22" s="277">
        <f>SUM(C12:C21)</f>
        <v>715</v>
      </c>
      <c r="F22" s="277"/>
      <c r="T22" s="274">
        <v>20</v>
      </c>
      <c r="U22" s="274">
        <v>145</v>
      </c>
      <c r="V22" s="274">
        <v>100</v>
      </c>
      <c r="W22" s="274">
        <f>SUM($V$3:V22)</f>
        <v>2000</v>
      </c>
      <c r="Y22" s="274">
        <v>200</v>
      </c>
    </row>
    <row r="23" spans="1:25">
      <c r="T23" s="274">
        <v>21</v>
      </c>
      <c r="U23" s="274">
        <v>150</v>
      </c>
      <c r="V23" s="274">
        <v>100</v>
      </c>
      <c r="W23" s="274">
        <f>SUM($V$3:V23)</f>
        <v>2100</v>
      </c>
      <c r="Y23" s="274">
        <v>210</v>
      </c>
    </row>
    <row r="24" spans="1:25">
      <c r="A24" s="304" t="s">
        <v>2440</v>
      </c>
      <c r="T24" s="274">
        <v>22</v>
      </c>
      <c r="U24" s="274">
        <v>155</v>
      </c>
      <c r="V24" s="274">
        <v>100</v>
      </c>
      <c r="W24" s="274">
        <f>SUM($V$3:V24)</f>
        <v>2200</v>
      </c>
      <c r="Y24" s="274">
        <v>220</v>
      </c>
    </row>
    <row r="25" spans="1:25">
      <c r="A25" s="280" t="s">
        <v>2489</v>
      </c>
      <c r="B25" s="280" t="s">
        <v>2497</v>
      </c>
      <c r="C25" s="280" t="s">
        <v>2490</v>
      </c>
      <c r="D25" s="280" t="s">
        <v>2500</v>
      </c>
      <c r="T25" s="274">
        <v>23</v>
      </c>
      <c r="U25" s="274">
        <v>160</v>
      </c>
      <c r="V25" s="274">
        <v>100</v>
      </c>
      <c r="W25" s="274">
        <f>SUM($V$3:V25)</f>
        <v>2300</v>
      </c>
      <c r="Y25" s="274">
        <v>230</v>
      </c>
    </row>
    <row r="26" spans="1:25">
      <c r="A26" s="281" t="s">
        <v>2491</v>
      </c>
      <c r="B26" s="281">
        <v>31</v>
      </c>
      <c r="C26" s="303">
        <f>W33</f>
        <v>3100</v>
      </c>
      <c r="D26" s="282">
        <f t="shared" ref="D26:D31" si="0">C26*4</f>
        <v>12400</v>
      </c>
      <c r="E26" s="274" t="s">
        <v>2534</v>
      </c>
      <c r="T26" s="274">
        <v>24</v>
      </c>
      <c r="U26" s="274">
        <v>165</v>
      </c>
      <c r="V26" s="274">
        <v>100</v>
      </c>
      <c r="W26" s="274">
        <f>SUM($V$3:V26)</f>
        <v>2400</v>
      </c>
      <c r="Y26" s="274">
        <v>240</v>
      </c>
    </row>
    <row r="27" spans="1:25">
      <c r="B27" s="274">
        <v>51</v>
      </c>
      <c r="C27" s="303">
        <f>W53</f>
        <v>5100</v>
      </c>
      <c r="D27" s="282">
        <f>C27*4</f>
        <v>20400</v>
      </c>
      <c r="E27" s="274" t="s">
        <v>2546</v>
      </c>
      <c r="T27" s="274">
        <v>25</v>
      </c>
      <c r="U27" s="274">
        <v>170</v>
      </c>
      <c r="V27" s="274">
        <v>100</v>
      </c>
      <c r="W27" s="274">
        <f>SUM($V$3:V27)</f>
        <v>2500</v>
      </c>
      <c r="Y27" s="274">
        <v>250</v>
      </c>
    </row>
    <row r="28" spans="1:25">
      <c r="A28" s="281" t="s">
        <v>2492</v>
      </c>
      <c r="B28" s="281">
        <v>71</v>
      </c>
      <c r="C28" s="303">
        <f>W73</f>
        <v>7100</v>
      </c>
      <c r="D28" s="282">
        <f t="shared" si="0"/>
        <v>28400</v>
      </c>
      <c r="E28" s="274" t="s">
        <v>2535</v>
      </c>
      <c r="T28" s="274">
        <v>26</v>
      </c>
      <c r="U28" s="274">
        <v>175</v>
      </c>
      <c r="V28" s="274">
        <v>100</v>
      </c>
      <c r="W28" s="274">
        <f>SUM($V$3:V28)</f>
        <v>2600</v>
      </c>
      <c r="Y28" s="274">
        <v>260</v>
      </c>
    </row>
    <row r="29" spans="1:25">
      <c r="A29" s="281" t="s">
        <v>2493</v>
      </c>
      <c r="B29" s="281">
        <v>111</v>
      </c>
      <c r="C29" s="303">
        <f>W113</f>
        <v>11100</v>
      </c>
      <c r="D29" s="282">
        <f t="shared" si="0"/>
        <v>44400</v>
      </c>
      <c r="E29" s="274" t="s">
        <v>2536</v>
      </c>
      <c r="T29" s="274">
        <v>27</v>
      </c>
      <c r="U29" s="274">
        <v>180</v>
      </c>
      <c r="V29" s="274">
        <v>100</v>
      </c>
      <c r="W29" s="274">
        <f>SUM($V$3:V29)</f>
        <v>2700</v>
      </c>
      <c r="Y29" s="274">
        <v>270</v>
      </c>
    </row>
    <row r="30" spans="1:25">
      <c r="A30" s="281" t="s">
        <v>2494</v>
      </c>
      <c r="B30" s="281">
        <v>151</v>
      </c>
      <c r="C30" s="303">
        <f>W153</f>
        <v>15100</v>
      </c>
      <c r="D30" s="282">
        <f t="shared" si="0"/>
        <v>60400</v>
      </c>
      <c r="E30" s="274" t="s">
        <v>2537</v>
      </c>
      <c r="T30" s="274">
        <v>28</v>
      </c>
      <c r="U30" s="274">
        <v>185</v>
      </c>
      <c r="V30" s="274">
        <v>100</v>
      </c>
      <c r="W30" s="274">
        <f>SUM($V$3:V30)</f>
        <v>2800</v>
      </c>
      <c r="Y30" s="274">
        <v>280</v>
      </c>
    </row>
    <row r="31" spans="1:25">
      <c r="A31" s="281" t="s">
        <v>2495</v>
      </c>
      <c r="B31" s="281">
        <v>216</v>
      </c>
      <c r="C31" s="303">
        <f>W218</f>
        <v>21600</v>
      </c>
      <c r="D31" s="282">
        <f t="shared" si="0"/>
        <v>86400</v>
      </c>
      <c r="E31" s="274" t="s">
        <v>2538</v>
      </c>
      <c r="T31" s="274">
        <v>29</v>
      </c>
      <c r="U31" s="274">
        <v>190</v>
      </c>
      <c r="V31" s="274">
        <v>100</v>
      </c>
      <c r="W31" s="274">
        <f>SUM($V$3:V31)</f>
        <v>2900</v>
      </c>
      <c r="Y31" s="274">
        <v>290</v>
      </c>
    </row>
    <row r="32" spans="1:25">
      <c r="A32" s="304" t="s">
        <v>2441</v>
      </c>
      <c r="T32" s="274">
        <v>30</v>
      </c>
      <c r="U32" s="274">
        <v>195</v>
      </c>
      <c r="V32" s="274">
        <v>100</v>
      </c>
      <c r="W32" s="274">
        <f>SUM($V$3:V32)</f>
        <v>3000</v>
      </c>
      <c r="Y32" s="274">
        <v>300</v>
      </c>
    </row>
    <row r="33" spans="1:25">
      <c r="A33" s="283" t="s">
        <v>2461</v>
      </c>
      <c r="B33" s="283" t="s">
        <v>2462</v>
      </c>
      <c r="C33" s="283" t="s">
        <v>2463</v>
      </c>
      <c r="D33" s="309" t="s">
        <v>2479</v>
      </c>
      <c r="E33" s="284" t="s">
        <v>701</v>
      </c>
      <c r="F33" s="285" t="s">
        <v>1151</v>
      </c>
      <c r="G33" s="286" t="s">
        <v>425</v>
      </c>
      <c r="H33" s="283" t="s">
        <v>2464</v>
      </c>
      <c r="I33" s="283" t="s">
        <v>2465</v>
      </c>
      <c r="J33" s="283" t="s">
        <v>2466</v>
      </c>
      <c r="K33" s="283" t="s">
        <v>2467</v>
      </c>
      <c r="L33" s="283" t="s">
        <v>2468</v>
      </c>
      <c r="M33" s="274" t="s">
        <v>2470</v>
      </c>
      <c r="T33" s="309">
        <v>31</v>
      </c>
      <c r="U33" s="309">
        <v>200</v>
      </c>
      <c r="V33" s="274">
        <v>100</v>
      </c>
      <c r="W33" s="309">
        <f>SUM($V$3:V33)</f>
        <v>3100</v>
      </c>
      <c r="X33" s="281" t="s">
        <v>2491</v>
      </c>
      <c r="Y33" s="302">
        <v>310</v>
      </c>
    </row>
    <row r="34" spans="1:25">
      <c r="B34" s="274" t="s">
        <v>317</v>
      </c>
      <c r="C34" s="274" t="s">
        <v>701</v>
      </c>
      <c r="E34" s="288"/>
      <c r="F34" s="289"/>
      <c r="G34" s="290">
        <f>250000/2</f>
        <v>125000</v>
      </c>
      <c r="H34" s="274">
        <v>59000</v>
      </c>
      <c r="J34" s="274">
        <f>H34/G34</f>
        <v>0.47199999999999998</v>
      </c>
      <c r="K34" s="291">
        <f>G34/H34</f>
        <v>2.1186440677966103</v>
      </c>
      <c r="L34" s="292">
        <f>K34/K$34</f>
        <v>1</v>
      </c>
      <c r="M34" s="274" t="s">
        <v>2471</v>
      </c>
      <c r="T34" s="274">
        <v>32</v>
      </c>
      <c r="U34" s="274">
        <v>205</v>
      </c>
      <c r="V34" s="274">
        <v>100</v>
      </c>
      <c r="W34" s="274">
        <f>SUM($V$3:V34)</f>
        <v>3200</v>
      </c>
      <c r="Y34" s="274">
        <v>320</v>
      </c>
    </row>
    <row r="35" spans="1:25">
      <c r="M35" s="274" t="s">
        <v>2579</v>
      </c>
      <c r="T35" s="274">
        <v>33</v>
      </c>
      <c r="U35" s="274">
        <v>210</v>
      </c>
      <c r="V35" s="274">
        <v>100</v>
      </c>
      <c r="W35" s="274">
        <f>SUM($V$3:V35)</f>
        <v>3300</v>
      </c>
      <c r="Y35" s="274">
        <v>330</v>
      </c>
    </row>
    <row r="36" spans="1:25">
      <c r="A36" s="294" t="s">
        <v>2571</v>
      </c>
      <c r="B36" s="295" t="s">
        <v>2558</v>
      </c>
      <c r="C36" s="294" t="s">
        <v>2562</v>
      </c>
      <c r="D36" s="294" t="s">
        <v>2563</v>
      </c>
      <c r="E36" s="294" t="s">
        <v>669</v>
      </c>
      <c r="F36" s="294" t="s">
        <v>2564</v>
      </c>
      <c r="G36" s="296" t="s">
        <v>2565</v>
      </c>
      <c r="H36" s="297" t="s">
        <v>2566</v>
      </c>
      <c r="I36" s="297" t="s">
        <v>2567</v>
      </c>
      <c r="J36" s="298" t="s">
        <v>2568</v>
      </c>
      <c r="K36" s="294" t="s">
        <v>2569</v>
      </c>
      <c r="L36" s="294" t="s">
        <v>2570</v>
      </c>
      <c r="M36" s="274" t="s">
        <v>2472</v>
      </c>
      <c r="O36" s="292"/>
      <c r="T36" s="274">
        <v>34</v>
      </c>
      <c r="U36" s="274">
        <v>215</v>
      </c>
      <c r="V36" s="274">
        <v>100</v>
      </c>
      <c r="W36" s="274">
        <f>SUM($V$3:V36)</f>
        <v>3400</v>
      </c>
      <c r="Y36" s="274">
        <v>340</v>
      </c>
    </row>
    <row r="37" spans="1:25">
      <c r="A37" s="274" t="s">
        <v>2469</v>
      </c>
      <c r="B37" s="325"/>
      <c r="C37" s="325" t="s">
        <v>2572</v>
      </c>
      <c r="D37" s="325">
        <v>3000</v>
      </c>
      <c r="E37" s="328">
        <v>0</v>
      </c>
      <c r="F37" s="329">
        <v>110000</v>
      </c>
      <c r="G37" s="330">
        <f>(F37/7500*2500)+E37+(D37*25)</f>
        <v>111666.66666666666</v>
      </c>
      <c r="H37" s="331">
        <v>5500</v>
      </c>
      <c r="I37" s="332">
        <f t="shared" ref="I37:I40" si="1">H37/10</f>
        <v>550</v>
      </c>
      <c r="J37" s="333">
        <f t="shared" ref="J37:J38" si="2">H37/G37</f>
        <v>4.9253731343283584E-2</v>
      </c>
      <c r="K37" s="333">
        <f t="shared" ref="K37:K38" si="3">G37/H37</f>
        <v>20.303030303030301</v>
      </c>
      <c r="L37" s="334">
        <f t="shared" ref="L37:L43" si="4">K37/K$34</f>
        <v>9.5830303030303021</v>
      </c>
      <c r="M37" s="274" t="s">
        <v>2473</v>
      </c>
      <c r="O37" s="274">
        <v>1300</v>
      </c>
      <c r="T37" s="274">
        <v>35</v>
      </c>
      <c r="U37" s="274">
        <v>220</v>
      </c>
      <c r="V37" s="274">
        <v>100</v>
      </c>
      <c r="W37" s="274">
        <f>SUM($V$3:V37)</f>
        <v>3500</v>
      </c>
      <c r="Y37" s="274">
        <v>350</v>
      </c>
    </row>
    <row r="38" spans="1:25">
      <c r="A38" s="274" t="s">
        <v>2469</v>
      </c>
      <c r="B38" s="325"/>
      <c r="C38" s="335" t="s">
        <v>2573</v>
      </c>
      <c r="D38" s="325">
        <v>6000</v>
      </c>
      <c r="E38" s="328">
        <v>0</v>
      </c>
      <c r="F38" s="329">
        <v>800</v>
      </c>
      <c r="G38" s="330">
        <f>F38*100+E38+(D38*25)</f>
        <v>230000</v>
      </c>
      <c r="H38" s="331">
        <v>11000</v>
      </c>
      <c r="I38" s="332">
        <f t="shared" si="1"/>
        <v>1100</v>
      </c>
      <c r="J38" s="333">
        <f t="shared" si="2"/>
        <v>4.7826086956521741E-2</v>
      </c>
      <c r="K38" s="333">
        <f t="shared" si="3"/>
        <v>20.90909090909091</v>
      </c>
      <c r="L38" s="334">
        <f t="shared" si="4"/>
        <v>9.8690909090909091</v>
      </c>
      <c r="M38" s="274" t="s">
        <v>2474</v>
      </c>
      <c r="O38" s="274">
        <v>1300</v>
      </c>
      <c r="T38" s="274">
        <v>36</v>
      </c>
      <c r="U38" s="274">
        <v>225</v>
      </c>
      <c r="V38" s="274">
        <v>100</v>
      </c>
      <c r="W38" s="274">
        <f>SUM($V$3:V38)</f>
        <v>3600</v>
      </c>
      <c r="Y38" s="274">
        <v>360</v>
      </c>
    </row>
    <row r="39" spans="1:25">
      <c r="A39" s="274" t="s">
        <v>2469</v>
      </c>
      <c r="B39" s="325"/>
      <c r="C39" s="335" t="s">
        <v>2574</v>
      </c>
      <c r="D39" s="325">
        <v>6000</v>
      </c>
      <c r="E39" s="328">
        <v>0</v>
      </c>
      <c r="F39" s="329">
        <v>800</v>
      </c>
      <c r="G39" s="330">
        <f>F39*100+E39+(D39*25)</f>
        <v>230000</v>
      </c>
      <c r="H39" s="331">
        <v>11000</v>
      </c>
      <c r="I39" s="332">
        <f t="shared" si="1"/>
        <v>1100</v>
      </c>
      <c r="J39" s="333">
        <f>H39/G39</f>
        <v>4.7826086956521741E-2</v>
      </c>
      <c r="K39" s="333">
        <f>G39/H39</f>
        <v>20.90909090909091</v>
      </c>
      <c r="L39" s="334">
        <f t="shared" si="4"/>
        <v>9.8690909090909091</v>
      </c>
      <c r="M39" s="274" t="s">
        <v>2475</v>
      </c>
      <c r="O39" s="274">
        <v>1300</v>
      </c>
      <c r="T39" s="274">
        <v>37</v>
      </c>
      <c r="U39" s="274">
        <v>230</v>
      </c>
      <c r="V39" s="274">
        <v>100</v>
      </c>
      <c r="W39" s="274">
        <f>SUM($V$3:V39)</f>
        <v>3700</v>
      </c>
      <c r="Y39" s="274">
        <v>370</v>
      </c>
    </row>
    <row r="40" spans="1:25">
      <c r="A40" s="274" t="s">
        <v>2469</v>
      </c>
      <c r="B40" s="325"/>
      <c r="C40" s="325" t="s">
        <v>2575</v>
      </c>
      <c r="D40" s="325">
        <v>18000</v>
      </c>
      <c r="E40" s="328">
        <v>0</v>
      </c>
      <c r="F40" s="336">
        <v>1600</v>
      </c>
      <c r="G40" s="337">
        <f>F40*150+E40+(D40*25)</f>
        <v>690000</v>
      </c>
      <c r="H40" s="331">
        <v>33000</v>
      </c>
      <c r="I40" s="332">
        <f t="shared" si="1"/>
        <v>3300</v>
      </c>
      <c r="J40" s="333">
        <f>H40/G40</f>
        <v>4.7826086956521741E-2</v>
      </c>
      <c r="K40" s="333">
        <f>G40/H40</f>
        <v>20.90909090909091</v>
      </c>
      <c r="L40" s="334">
        <f t="shared" si="4"/>
        <v>9.8690909090909091</v>
      </c>
      <c r="M40" s="274" t="s">
        <v>2476</v>
      </c>
      <c r="O40" s="274">
        <v>1300</v>
      </c>
      <c r="T40" s="274">
        <v>38</v>
      </c>
      <c r="U40" s="274">
        <v>235</v>
      </c>
      <c r="V40" s="274">
        <v>100</v>
      </c>
      <c r="W40" s="274">
        <f>SUM($V$3:V40)</f>
        <v>3800</v>
      </c>
      <c r="Y40" s="274">
        <v>380</v>
      </c>
    </row>
    <row r="41" spans="1:25">
      <c r="A41" s="274" t="s">
        <v>2469</v>
      </c>
      <c r="B41" s="325"/>
      <c r="C41" s="325" t="s">
        <v>2576</v>
      </c>
      <c r="D41" s="325">
        <v>18000</v>
      </c>
      <c r="E41" s="328">
        <v>0</v>
      </c>
      <c r="F41" s="329">
        <v>1600</v>
      </c>
      <c r="G41" s="330">
        <f>F41*150+E41+(D41*25)</f>
        <v>690000</v>
      </c>
      <c r="H41" s="331">
        <v>33000</v>
      </c>
      <c r="I41" s="332">
        <f t="shared" ref="I41" si="5">H41/10</f>
        <v>3300</v>
      </c>
      <c r="J41" s="333">
        <f t="shared" ref="J41" si="6">H41/G41</f>
        <v>4.7826086956521741E-2</v>
      </c>
      <c r="K41" s="333">
        <f t="shared" ref="K41" si="7">G41/H41</f>
        <v>20.90909090909091</v>
      </c>
      <c r="L41" s="334">
        <f t="shared" si="4"/>
        <v>9.8690909090909091</v>
      </c>
      <c r="M41" s="274" t="s">
        <v>2477</v>
      </c>
      <c r="O41" s="274">
        <v>1300</v>
      </c>
      <c r="T41" s="274">
        <v>39</v>
      </c>
      <c r="U41" s="274">
        <v>240</v>
      </c>
      <c r="V41" s="274">
        <v>100</v>
      </c>
      <c r="W41" s="274">
        <f>SUM($V$3:V41)</f>
        <v>3900</v>
      </c>
      <c r="Y41" s="274">
        <v>390</v>
      </c>
    </row>
    <row r="42" spans="1:25">
      <c r="A42" s="274" t="s">
        <v>2469</v>
      </c>
      <c r="B42" s="325"/>
      <c r="C42" s="325" t="s">
        <v>2577</v>
      </c>
      <c r="D42" s="325">
        <v>33000</v>
      </c>
      <c r="E42" s="328">
        <v>0</v>
      </c>
      <c r="F42" s="325">
        <v>15</v>
      </c>
      <c r="G42" s="330">
        <f>(F42*40000)+E42+(D42*25)</f>
        <v>1425000</v>
      </c>
      <c r="H42" s="331">
        <v>55000</v>
      </c>
      <c r="I42" s="332">
        <f>H42/10</f>
        <v>5500</v>
      </c>
      <c r="J42" s="333">
        <f>H42/G42</f>
        <v>3.8596491228070177E-2</v>
      </c>
      <c r="K42" s="333">
        <f>G42/H42</f>
        <v>25.90909090909091</v>
      </c>
      <c r="L42" s="334">
        <f t="shared" si="4"/>
        <v>12.229090909090909</v>
      </c>
      <c r="M42" s="274" t="s">
        <v>2478</v>
      </c>
      <c r="O42" s="274">
        <v>1300</v>
      </c>
      <c r="T42" s="274">
        <v>40</v>
      </c>
      <c r="U42" s="274">
        <v>245</v>
      </c>
      <c r="V42" s="274">
        <v>100</v>
      </c>
      <c r="W42" s="274">
        <f>SUM($V$3:V42)</f>
        <v>4000</v>
      </c>
      <c r="Y42" s="274">
        <v>400</v>
      </c>
    </row>
    <row r="43" spans="1:25">
      <c r="A43" s="274" t="s">
        <v>2469</v>
      </c>
      <c r="B43" s="325"/>
      <c r="C43" s="325" t="s">
        <v>2578</v>
      </c>
      <c r="D43" s="325">
        <v>40000</v>
      </c>
      <c r="E43" s="328">
        <v>500000</v>
      </c>
      <c r="F43" s="336">
        <v>0</v>
      </c>
      <c r="G43" s="330">
        <f>(F43)+E43+(D43*25)</f>
        <v>1500000</v>
      </c>
      <c r="H43" s="331">
        <v>55000</v>
      </c>
      <c r="I43" s="332">
        <f>H43/10</f>
        <v>5500</v>
      </c>
      <c r="J43" s="333">
        <f>H43/G43</f>
        <v>3.6666666666666667E-2</v>
      </c>
      <c r="K43" s="333">
        <f>G43/H43</f>
        <v>27.272727272727273</v>
      </c>
      <c r="L43" s="334">
        <f t="shared" si="4"/>
        <v>12.872727272727273</v>
      </c>
      <c r="O43" s="274">
        <v>1300</v>
      </c>
      <c r="T43" s="274">
        <v>41</v>
      </c>
      <c r="U43" s="274">
        <v>250</v>
      </c>
      <c r="V43" s="274">
        <v>100</v>
      </c>
      <c r="W43" s="274">
        <f>SUM($V$3:V43)</f>
        <v>4100</v>
      </c>
      <c r="Y43" s="274">
        <v>410</v>
      </c>
    </row>
    <row r="44" spans="1:25">
      <c r="D44" s="327">
        <f>SUM(D37:D43)+D43+D42+D41+D40</f>
        <v>233000</v>
      </c>
      <c r="H44" s="326">
        <f>H37+H38+H39+(H40*2)+(H41*2)+(H42*2)+(H43*2)</f>
        <v>379500</v>
      </c>
      <c r="T44" s="274">
        <v>42</v>
      </c>
      <c r="U44" s="274">
        <v>255</v>
      </c>
      <c r="V44" s="274">
        <v>100</v>
      </c>
      <c r="W44" s="274">
        <f>SUM($V$3:V44)</f>
        <v>4200</v>
      </c>
      <c r="Y44" s="274">
        <v>420</v>
      </c>
    </row>
    <row r="45" spans="1:25">
      <c r="A45" s="294" t="s">
        <v>2571</v>
      </c>
      <c r="B45" s="295" t="s">
        <v>2558</v>
      </c>
      <c r="C45" s="294" t="s">
        <v>2562</v>
      </c>
      <c r="D45" s="294" t="s">
        <v>2563</v>
      </c>
      <c r="E45" s="294" t="s">
        <v>669</v>
      </c>
      <c r="F45" s="294" t="s">
        <v>2564</v>
      </c>
      <c r="G45" s="296" t="s">
        <v>2565</v>
      </c>
      <c r="H45" s="297" t="s">
        <v>2566</v>
      </c>
      <c r="I45" s="297" t="s">
        <v>2567</v>
      </c>
      <c r="J45" s="298" t="s">
        <v>2568</v>
      </c>
      <c r="K45" s="294" t="s">
        <v>2569</v>
      </c>
      <c r="L45" s="294" t="s">
        <v>2570</v>
      </c>
      <c r="M45" s="274" t="s">
        <v>2472</v>
      </c>
      <c r="O45" s="292"/>
      <c r="T45" s="274">
        <v>43</v>
      </c>
      <c r="U45" s="274">
        <v>260</v>
      </c>
      <c r="V45" s="274">
        <v>100</v>
      </c>
      <c r="W45" s="274">
        <f>SUM($V$3:V45)</f>
        <v>4300</v>
      </c>
      <c r="Y45" s="274">
        <v>430</v>
      </c>
    </row>
    <row r="46" spans="1:25">
      <c r="A46" s="274" t="s">
        <v>2469</v>
      </c>
      <c r="B46" s="325"/>
      <c r="C46" s="325" t="s">
        <v>2572</v>
      </c>
      <c r="D46" s="325">
        <v>2000</v>
      </c>
      <c r="E46" s="328">
        <v>0</v>
      </c>
      <c r="F46" s="329">
        <v>200000</v>
      </c>
      <c r="G46" s="330">
        <f>(F46/7500*2500)+E46+(D46*25)</f>
        <v>116666.66666666667</v>
      </c>
      <c r="H46" s="331">
        <v>5500</v>
      </c>
      <c r="I46" s="332">
        <f t="shared" ref="I46:I50" si="8">H46/10</f>
        <v>550</v>
      </c>
      <c r="J46" s="333">
        <f t="shared" ref="J46:J47" si="9">H46/G46</f>
        <v>4.7142857142857139E-2</v>
      </c>
      <c r="K46" s="333">
        <f t="shared" ref="K46:K47" si="10">G46/H46</f>
        <v>21.212121212121215</v>
      </c>
      <c r="L46" s="334">
        <f t="shared" ref="L46:L52" si="11">K46/K$34</f>
        <v>10.012121212121214</v>
      </c>
      <c r="M46" s="274" t="s">
        <v>2473</v>
      </c>
      <c r="O46" s="274">
        <v>1300</v>
      </c>
      <c r="T46" s="274">
        <v>44</v>
      </c>
      <c r="U46" s="274">
        <v>265</v>
      </c>
      <c r="V46" s="274">
        <v>100</v>
      </c>
      <c r="W46" s="274">
        <f>SUM($V$3:V46)</f>
        <v>4400</v>
      </c>
      <c r="Y46" s="274">
        <v>440</v>
      </c>
    </row>
    <row r="47" spans="1:25">
      <c r="A47" s="274" t="s">
        <v>2469</v>
      </c>
      <c r="B47" s="325"/>
      <c r="C47" s="335" t="s">
        <v>2573</v>
      </c>
      <c r="D47" s="325">
        <v>5000</v>
      </c>
      <c r="E47" s="328">
        <v>0</v>
      </c>
      <c r="F47" s="329">
        <v>700</v>
      </c>
      <c r="G47" s="330">
        <f>F47*100+E47+(D47*25)</f>
        <v>195000</v>
      </c>
      <c r="H47" s="331">
        <v>11000</v>
      </c>
      <c r="I47" s="332">
        <f t="shared" si="8"/>
        <v>1100</v>
      </c>
      <c r="J47" s="333">
        <f t="shared" si="9"/>
        <v>5.6410256410256411E-2</v>
      </c>
      <c r="K47" s="333">
        <f t="shared" si="10"/>
        <v>17.727272727272727</v>
      </c>
      <c r="L47" s="334">
        <f t="shared" si="11"/>
        <v>8.3672727272727272</v>
      </c>
      <c r="M47" s="274" t="s">
        <v>2474</v>
      </c>
      <c r="O47" s="274">
        <v>1300</v>
      </c>
      <c r="T47" s="274">
        <v>45</v>
      </c>
      <c r="U47" s="274">
        <v>270</v>
      </c>
      <c r="V47" s="274">
        <v>100</v>
      </c>
      <c r="W47" s="274">
        <f>SUM($V$3:V47)</f>
        <v>4500</v>
      </c>
      <c r="Y47" s="274">
        <v>450</v>
      </c>
    </row>
    <row r="48" spans="1:25">
      <c r="A48" s="274" t="s">
        <v>2469</v>
      </c>
      <c r="B48" s="325"/>
      <c r="C48" s="335" t="s">
        <v>2574</v>
      </c>
      <c r="D48" s="325">
        <v>5000</v>
      </c>
      <c r="E48" s="328">
        <v>0</v>
      </c>
      <c r="F48" s="329">
        <v>700</v>
      </c>
      <c r="G48" s="330">
        <f>F48*100+E48+(D48*25)</f>
        <v>195000</v>
      </c>
      <c r="H48" s="331">
        <v>11000</v>
      </c>
      <c r="I48" s="332">
        <f t="shared" si="8"/>
        <v>1100</v>
      </c>
      <c r="J48" s="333">
        <f>H48/G48</f>
        <v>5.6410256410256411E-2</v>
      </c>
      <c r="K48" s="333">
        <f>G48/H48</f>
        <v>17.727272727272727</v>
      </c>
      <c r="L48" s="334">
        <f t="shared" si="11"/>
        <v>8.3672727272727272</v>
      </c>
      <c r="M48" s="274" t="s">
        <v>2475</v>
      </c>
      <c r="O48" s="274">
        <v>1300</v>
      </c>
      <c r="T48" s="274">
        <v>46</v>
      </c>
      <c r="U48" s="274">
        <v>275</v>
      </c>
      <c r="V48" s="274">
        <v>100</v>
      </c>
      <c r="W48" s="274">
        <f>SUM($V$3:V48)</f>
        <v>4600</v>
      </c>
      <c r="Y48" s="274">
        <v>460</v>
      </c>
    </row>
    <row r="49" spans="1:25">
      <c r="A49" s="274" t="s">
        <v>2469</v>
      </c>
      <c r="B49" s="325"/>
      <c r="C49" s="325" t="s">
        <v>2575</v>
      </c>
      <c r="D49" s="325">
        <v>15000</v>
      </c>
      <c r="E49" s="328">
        <v>0</v>
      </c>
      <c r="F49" s="336">
        <v>1400</v>
      </c>
      <c r="G49" s="337">
        <f>F49*150+E49+(D49*25)</f>
        <v>585000</v>
      </c>
      <c r="H49" s="331">
        <v>33000</v>
      </c>
      <c r="I49" s="332">
        <f t="shared" si="8"/>
        <v>3300</v>
      </c>
      <c r="J49" s="333">
        <f>H49/G49</f>
        <v>5.6410256410256411E-2</v>
      </c>
      <c r="K49" s="333">
        <f>G49/H49</f>
        <v>17.727272727272727</v>
      </c>
      <c r="L49" s="334">
        <f t="shared" si="11"/>
        <v>8.3672727272727272</v>
      </c>
      <c r="M49" s="274" t="s">
        <v>2476</v>
      </c>
      <c r="O49" s="274">
        <v>1300</v>
      </c>
      <c r="T49" s="274">
        <v>47</v>
      </c>
      <c r="U49" s="274">
        <v>280</v>
      </c>
      <c r="V49" s="274">
        <v>100</v>
      </c>
      <c r="W49" s="274">
        <f>SUM($V$3:V49)</f>
        <v>4700</v>
      </c>
      <c r="Y49" s="274">
        <v>470</v>
      </c>
    </row>
    <row r="50" spans="1:25">
      <c r="A50" s="274" t="s">
        <v>2469</v>
      </c>
      <c r="B50" s="325"/>
      <c r="C50" s="325" t="s">
        <v>2576</v>
      </c>
      <c r="D50" s="325">
        <v>15000</v>
      </c>
      <c r="E50" s="328">
        <v>0</v>
      </c>
      <c r="F50" s="329">
        <v>1400</v>
      </c>
      <c r="G50" s="330">
        <f>F50*150+E50+(D50*25)</f>
        <v>585000</v>
      </c>
      <c r="H50" s="331">
        <v>33000</v>
      </c>
      <c r="I50" s="332">
        <f t="shared" si="8"/>
        <v>3300</v>
      </c>
      <c r="J50" s="333">
        <f t="shared" ref="J50" si="12">H50/G50</f>
        <v>5.6410256410256411E-2</v>
      </c>
      <c r="K50" s="333">
        <f t="shared" ref="K50" si="13">G50/H50</f>
        <v>17.727272727272727</v>
      </c>
      <c r="L50" s="334">
        <f t="shared" si="11"/>
        <v>8.3672727272727272</v>
      </c>
      <c r="M50" s="274" t="s">
        <v>2477</v>
      </c>
      <c r="O50" s="274">
        <v>1300</v>
      </c>
      <c r="T50" s="274">
        <v>48</v>
      </c>
      <c r="U50" s="274">
        <v>285</v>
      </c>
      <c r="V50" s="274">
        <v>100</v>
      </c>
      <c r="W50" s="274">
        <f>SUM($V$3:V50)</f>
        <v>4800</v>
      </c>
      <c r="Y50" s="274">
        <v>480</v>
      </c>
    </row>
    <row r="51" spans="1:25">
      <c r="A51" s="274" t="s">
        <v>2469</v>
      </c>
      <c r="B51" s="325"/>
      <c r="C51" s="325" t="s">
        <v>2580</v>
      </c>
      <c r="D51" s="325">
        <v>30000</v>
      </c>
      <c r="E51" s="328">
        <v>0</v>
      </c>
      <c r="F51" s="325">
        <v>5</v>
      </c>
      <c r="G51" s="330">
        <f>(F51*50000)+E51+(D51*25)</f>
        <v>1000000</v>
      </c>
      <c r="H51" s="331">
        <v>55000</v>
      </c>
      <c r="I51" s="332">
        <f>H51/10</f>
        <v>5500</v>
      </c>
      <c r="J51" s="333">
        <f>H51/G51</f>
        <v>5.5E-2</v>
      </c>
      <c r="K51" s="333">
        <f>G51/H51</f>
        <v>18.181818181818183</v>
      </c>
      <c r="L51" s="334">
        <f t="shared" si="11"/>
        <v>8.581818181818182</v>
      </c>
      <c r="M51" s="274" t="s">
        <v>2478</v>
      </c>
      <c r="O51" s="274">
        <v>1300</v>
      </c>
      <c r="T51" s="274">
        <v>49</v>
      </c>
      <c r="U51" s="274">
        <v>290</v>
      </c>
      <c r="V51" s="274">
        <v>100</v>
      </c>
      <c r="W51" s="274">
        <f>SUM($V$3:V51)</f>
        <v>4900</v>
      </c>
      <c r="Y51" s="274">
        <v>490</v>
      </c>
    </row>
    <row r="52" spans="1:25">
      <c r="A52" s="274" t="s">
        <v>2469</v>
      </c>
      <c r="B52" s="325"/>
      <c r="C52" s="325" t="s">
        <v>2578</v>
      </c>
      <c r="D52" s="325">
        <v>30000</v>
      </c>
      <c r="E52" s="328">
        <v>250000</v>
      </c>
      <c r="F52" s="336">
        <v>0</v>
      </c>
      <c r="G52" s="330">
        <f>(F52)+E52+(D52*25)</f>
        <v>1000000</v>
      </c>
      <c r="H52" s="331">
        <v>55000</v>
      </c>
      <c r="I52" s="332">
        <f>H52/10</f>
        <v>5500</v>
      </c>
      <c r="J52" s="333">
        <f>H52/G52</f>
        <v>5.5E-2</v>
      </c>
      <c r="K52" s="333">
        <f>G52/H52</f>
        <v>18.181818181818183</v>
      </c>
      <c r="L52" s="334">
        <f t="shared" si="11"/>
        <v>8.581818181818182</v>
      </c>
      <c r="O52" s="274">
        <v>1300</v>
      </c>
      <c r="T52" s="274">
        <v>50</v>
      </c>
      <c r="U52" s="274">
        <v>295</v>
      </c>
      <c r="V52" s="274">
        <v>100</v>
      </c>
      <c r="W52" s="274">
        <f>SUM($V$3:V52)</f>
        <v>5000</v>
      </c>
      <c r="Y52" s="274">
        <v>500</v>
      </c>
    </row>
    <row r="53" spans="1:25">
      <c r="D53" s="327">
        <f>SUM(D46:D52)+D52+D51+D50+D49</f>
        <v>192000</v>
      </c>
      <c r="E53" s="288"/>
      <c r="F53" s="288"/>
      <c r="G53" s="338"/>
      <c r="H53" s="339"/>
      <c r="I53" s="340"/>
      <c r="J53" s="291"/>
      <c r="K53" s="291"/>
      <c r="L53" s="334"/>
      <c r="T53" s="309">
        <v>51</v>
      </c>
      <c r="U53" s="309">
        <v>300</v>
      </c>
      <c r="V53" s="309">
        <v>100</v>
      </c>
      <c r="W53" s="309">
        <f>SUM($V$3:V53)</f>
        <v>5100</v>
      </c>
      <c r="X53" s="309"/>
      <c r="Y53" s="309">
        <v>510</v>
      </c>
    </row>
    <row r="54" spans="1:25">
      <c r="A54" s="304" t="s">
        <v>2496</v>
      </c>
      <c r="B54" s="274" t="s">
        <v>2462</v>
      </c>
      <c r="C54" s="274" t="s">
        <v>1151</v>
      </c>
      <c r="D54" s="274" t="s">
        <v>2524</v>
      </c>
      <c r="E54" s="287" t="s">
        <v>2488</v>
      </c>
      <c r="F54" s="274" t="s">
        <v>2547</v>
      </c>
      <c r="G54" s="287" t="s">
        <v>2556</v>
      </c>
      <c r="H54" s="299" t="s">
        <v>2557</v>
      </c>
      <c r="I54" s="308" t="s">
        <v>2548</v>
      </c>
      <c r="K54" s="308"/>
      <c r="M54" s="291"/>
      <c r="T54" s="274">
        <v>52</v>
      </c>
      <c r="U54" s="274">
        <v>305</v>
      </c>
      <c r="V54" s="274">
        <v>100</v>
      </c>
      <c r="W54" s="274">
        <f>SUM($V$3:V54)</f>
        <v>5200</v>
      </c>
      <c r="Y54" s="274">
        <v>520</v>
      </c>
    </row>
    <row r="55" spans="1:25">
      <c r="B55" s="274" t="s">
        <v>2544</v>
      </c>
      <c r="C55" s="288">
        <v>1</v>
      </c>
      <c r="D55" s="274">
        <v>3</v>
      </c>
      <c r="E55" s="310">
        <v>40000</v>
      </c>
      <c r="F55" s="316">
        <f>E55*D55</f>
        <v>120000</v>
      </c>
      <c r="G55" s="315">
        <v>2000000</v>
      </c>
      <c r="H55" s="315">
        <f>C55*G55</f>
        <v>2000000</v>
      </c>
      <c r="I55" s="320">
        <f>H55/E55</f>
        <v>50</v>
      </c>
      <c r="J55" s="274">
        <v>25</v>
      </c>
      <c r="K55" s="293"/>
      <c r="M55" s="291"/>
      <c r="T55" s="274">
        <v>53</v>
      </c>
      <c r="U55" s="274">
        <v>310</v>
      </c>
      <c r="V55" s="274">
        <v>100</v>
      </c>
      <c r="W55" s="274">
        <f>SUM($V$3:V55)</f>
        <v>5300</v>
      </c>
      <c r="Y55" s="274">
        <v>530</v>
      </c>
    </row>
    <row r="56" spans="1:25">
      <c r="B56" s="274" t="s">
        <v>2545</v>
      </c>
      <c r="C56" s="288">
        <v>1</v>
      </c>
      <c r="D56" s="274">
        <v>3</v>
      </c>
      <c r="E56" s="310">
        <v>40000</v>
      </c>
      <c r="F56" s="316">
        <f>E56*D56</f>
        <v>120000</v>
      </c>
      <c r="G56" s="315">
        <v>2000000</v>
      </c>
      <c r="H56" s="315">
        <f>C56*G56</f>
        <v>2000000</v>
      </c>
      <c r="I56" s="320">
        <f>H56/E56</f>
        <v>50</v>
      </c>
      <c r="J56" s="274">
        <v>40000</v>
      </c>
      <c r="K56" s="293">
        <v>1000000</v>
      </c>
      <c r="N56" s="291" t="s">
        <v>2554</v>
      </c>
      <c r="O56" s="291" t="s">
        <v>2555</v>
      </c>
      <c r="P56" s="291" t="s">
        <v>2532</v>
      </c>
      <c r="Q56" s="291" t="s">
        <v>2533</v>
      </c>
      <c r="R56" s="291" t="s">
        <v>2526</v>
      </c>
      <c r="S56" s="274" t="s">
        <v>2549</v>
      </c>
      <c r="T56" s="274">
        <v>54</v>
      </c>
      <c r="U56" s="274">
        <v>315</v>
      </c>
      <c r="V56" s="274">
        <v>100</v>
      </c>
      <c r="W56" s="274">
        <f>SUM($V$3:V56)</f>
        <v>5400</v>
      </c>
      <c r="Y56" s="274">
        <v>540</v>
      </c>
    </row>
    <row r="57" spans="1:25">
      <c r="K57" s="293">
        <v>2000000</v>
      </c>
      <c r="M57" s="341" t="s">
        <v>2529</v>
      </c>
      <c r="N57" s="342">
        <v>21000</v>
      </c>
      <c r="O57" s="342">
        <v>21000</v>
      </c>
      <c r="P57" s="342">
        <v>21000</v>
      </c>
      <c r="Q57" s="342">
        <v>21000</v>
      </c>
      <c r="R57" s="342">
        <v>21000</v>
      </c>
      <c r="S57" s="342">
        <v>21000</v>
      </c>
      <c r="T57" s="274">
        <v>55</v>
      </c>
      <c r="U57" s="274">
        <v>320</v>
      </c>
      <c r="V57" s="274">
        <v>100</v>
      </c>
      <c r="W57" s="274">
        <f>SUM($V$3:V57)</f>
        <v>5500</v>
      </c>
      <c r="Y57" s="274">
        <v>550</v>
      </c>
    </row>
    <row r="58" spans="1:25">
      <c r="B58" s="349" t="s">
        <v>2482</v>
      </c>
      <c r="C58" s="350">
        <v>750</v>
      </c>
      <c r="D58" s="350">
        <v>5</v>
      </c>
      <c r="E58" s="351">
        <v>5000</v>
      </c>
      <c r="F58" s="352">
        <v>0</v>
      </c>
      <c r="G58" s="353">
        <v>200</v>
      </c>
      <c r="H58" s="354">
        <f>G58*C58</f>
        <v>150000</v>
      </c>
      <c r="I58" s="355">
        <f>H58/E58</f>
        <v>30</v>
      </c>
      <c r="K58" s="293"/>
      <c r="M58" s="341" t="s">
        <v>2530</v>
      </c>
      <c r="N58" s="342">
        <v>21450</v>
      </c>
      <c r="O58" s="342">
        <v>21450</v>
      </c>
      <c r="P58" s="342">
        <v>21450</v>
      </c>
      <c r="Q58" s="342">
        <v>21450</v>
      </c>
      <c r="R58" s="342">
        <v>21450</v>
      </c>
      <c r="S58" s="342">
        <v>21450</v>
      </c>
      <c r="T58" s="274">
        <v>56</v>
      </c>
      <c r="U58" s="274">
        <v>325</v>
      </c>
      <c r="V58" s="274">
        <v>100</v>
      </c>
      <c r="W58" s="274">
        <f>SUM($V$3:V58)</f>
        <v>5600</v>
      </c>
      <c r="Y58" s="274">
        <v>560</v>
      </c>
    </row>
    <row r="59" spans="1:25">
      <c r="B59" s="349" t="s">
        <v>2483</v>
      </c>
      <c r="C59" s="350">
        <v>750</v>
      </c>
      <c r="D59" s="350">
        <v>5</v>
      </c>
      <c r="E59" s="351">
        <v>5000</v>
      </c>
      <c r="F59" s="352">
        <v>0</v>
      </c>
      <c r="G59" s="353">
        <v>200</v>
      </c>
      <c r="H59" s="354">
        <f>G59*C59</f>
        <v>150000</v>
      </c>
      <c r="I59" s="355">
        <f>H59/E59</f>
        <v>30</v>
      </c>
      <c r="K59" s="293">
        <v>30</v>
      </c>
      <c r="M59" s="274" t="s">
        <v>2531</v>
      </c>
      <c r="N59" s="274">
        <f>D26</f>
        <v>12400</v>
      </c>
      <c r="O59" s="274">
        <f>D27</f>
        <v>20400</v>
      </c>
      <c r="P59" s="279">
        <f>D28</f>
        <v>28400</v>
      </c>
      <c r="Q59" s="279">
        <f>D29</f>
        <v>44400</v>
      </c>
      <c r="R59" s="279">
        <f>D30</f>
        <v>60400</v>
      </c>
      <c r="S59" s="317">
        <f>D31</f>
        <v>86400</v>
      </c>
      <c r="T59" s="274">
        <v>57</v>
      </c>
      <c r="U59" s="274">
        <v>330</v>
      </c>
      <c r="V59" s="274">
        <v>100</v>
      </c>
      <c r="W59" s="274">
        <f>SUM($V$3:V59)</f>
        <v>5700</v>
      </c>
      <c r="Y59" s="274">
        <v>570</v>
      </c>
    </row>
    <row r="60" spans="1:25">
      <c r="B60" s="274" t="s">
        <v>2484</v>
      </c>
      <c r="C60" s="288">
        <v>15</v>
      </c>
      <c r="D60" s="288">
        <v>20</v>
      </c>
      <c r="E60" s="312">
        <v>2000</v>
      </c>
      <c r="F60" s="316">
        <f>E60*D60</f>
        <v>40000</v>
      </c>
      <c r="G60" s="314">
        <v>4000</v>
      </c>
      <c r="H60" s="315">
        <f>G60*C60</f>
        <v>60000</v>
      </c>
      <c r="I60" s="320">
        <f>H60/E60</f>
        <v>30</v>
      </c>
      <c r="K60" s="293">
        <v>30</v>
      </c>
      <c r="M60" s="274" t="s">
        <v>2550</v>
      </c>
      <c r="N60" s="322">
        <f t="shared" ref="N60:O60" si="14">SUM(N57:N59)</f>
        <v>54850</v>
      </c>
      <c r="O60" s="322">
        <f t="shared" si="14"/>
        <v>62850</v>
      </c>
      <c r="P60" s="322">
        <f>SUM(P57:P59)</f>
        <v>70850</v>
      </c>
      <c r="Q60" s="322">
        <f t="shared" ref="Q60:S60" si="15">SUM(Q57:Q59)</f>
        <v>86850</v>
      </c>
      <c r="R60" s="322">
        <f t="shared" si="15"/>
        <v>102850</v>
      </c>
      <c r="S60" s="307">
        <f t="shared" si="15"/>
        <v>128850</v>
      </c>
      <c r="T60" s="274">
        <v>58</v>
      </c>
      <c r="U60" s="274">
        <v>335</v>
      </c>
      <c r="V60" s="274">
        <v>100</v>
      </c>
      <c r="W60" s="274">
        <f>SUM($V$3:V60)</f>
        <v>5800</v>
      </c>
      <c r="Y60" s="274">
        <v>580</v>
      </c>
    </row>
    <row r="61" spans="1:25">
      <c r="B61" s="274" t="s">
        <v>2486</v>
      </c>
      <c r="C61" s="288">
        <v>50</v>
      </c>
      <c r="D61" s="288">
        <v>10</v>
      </c>
      <c r="E61" s="311">
        <v>1000</v>
      </c>
      <c r="F61" s="316">
        <f t="shared" ref="F61:F62" si="16">E61*D61</f>
        <v>10000</v>
      </c>
      <c r="G61" s="314">
        <v>500</v>
      </c>
      <c r="H61" s="315">
        <f>G61*C61</f>
        <v>25000</v>
      </c>
      <c r="I61" s="320">
        <f>H61/E61</f>
        <v>25</v>
      </c>
      <c r="K61" s="293">
        <v>30</v>
      </c>
      <c r="M61" s="279"/>
      <c r="T61" s="274">
        <v>59</v>
      </c>
      <c r="U61" s="274">
        <v>340</v>
      </c>
      <c r="V61" s="274">
        <v>100</v>
      </c>
      <c r="W61" s="274">
        <f>SUM($V$3:V61)</f>
        <v>5900</v>
      </c>
      <c r="Y61" s="274">
        <v>590</v>
      </c>
    </row>
    <row r="62" spans="1:25">
      <c r="B62" s="274" t="s">
        <v>2487</v>
      </c>
      <c r="C62" s="288">
        <v>50</v>
      </c>
      <c r="D62" s="288">
        <v>10</v>
      </c>
      <c r="E62" s="311">
        <v>1000</v>
      </c>
      <c r="F62" s="316">
        <f t="shared" si="16"/>
        <v>10000</v>
      </c>
      <c r="G62" s="314">
        <v>500</v>
      </c>
      <c r="H62" s="315">
        <f>G62*C62</f>
        <v>25000</v>
      </c>
      <c r="I62" s="320">
        <f>H62/E62</f>
        <v>25</v>
      </c>
      <c r="K62" s="293">
        <v>25</v>
      </c>
      <c r="M62" s="318" t="s">
        <v>2552</v>
      </c>
      <c r="N62" s="321">
        <f>N60/30</f>
        <v>1828.3333333333333</v>
      </c>
      <c r="O62" s="321">
        <f t="shared" ref="O62:S62" si="17">O60/30</f>
        <v>2095</v>
      </c>
      <c r="P62" s="321">
        <f t="shared" si="17"/>
        <v>2361.6666666666665</v>
      </c>
      <c r="Q62" s="321">
        <f t="shared" si="17"/>
        <v>2895</v>
      </c>
      <c r="R62" s="321">
        <f t="shared" si="17"/>
        <v>3428.3333333333335</v>
      </c>
      <c r="S62" s="319">
        <f t="shared" si="17"/>
        <v>4295</v>
      </c>
      <c r="T62" s="274">
        <v>60</v>
      </c>
      <c r="U62" s="274">
        <v>345</v>
      </c>
      <c r="V62" s="274">
        <v>100</v>
      </c>
      <c r="W62" s="274">
        <f>SUM($V$3:V62)</f>
        <v>6000</v>
      </c>
      <c r="Y62" s="274">
        <v>600</v>
      </c>
    </row>
    <row r="63" spans="1:25">
      <c r="K63" s="293">
        <v>25</v>
      </c>
      <c r="M63" s="291"/>
      <c r="N63" s="319"/>
      <c r="O63" s="319"/>
      <c r="P63" s="319"/>
      <c r="Q63" s="319"/>
      <c r="R63" s="319"/>
      <c r="S63" s="319"/>
      <c r="T63" s="274">
        <v>61</v>
      </c>
      <c r="U63" s="274">
        <v>350</v>
      </c>
      <c r="V63" s="274">
        <v>100</v>
      </c>
      <c r="W63" s="274">
        <f>SUM($V$3:V63)</f>
        <v>6100</v>
      </c>
      <c r="Y63" s="274">
        <v>610</v>
      </c>
    </row>
    <row r="64" spans="1:25">
      <c r="B64" s="274" t="s">
        <v>2539</v>
      </c>
      <c r="C64" s="288">
        <v>1</v>
      </c>
      <c r="D64" s="288">
        <v>10</v>
      </c>
      <c r="E64" s="313">
        <v>400</v>
      </c>
      <c r="F64" s="316">
        <f t="shared" ref="F64:F69" si="18">E64*D64</f>
        <v>4000</v>
      </c>
      <c r="G64" s="314">
        <v>10000</v>
      </c>
      <c r="H64" s="315">
        <f t="shared" ref="H64:H69" si="19">G64*C64</f>
        <v>10000</v>
      </c>
      <c r="I64" s="323">
        <f t="shared" ref="I64:I69" si="20">H64/E64</f>
        <v>25</v>
      </c>
      <c r="K64" s="293"/>
      <c r="L64" s="274">
        <v>25</v>
      </c>
      <c r="M64" s="274" t="s">
        <v>2551</v>
      </c>
      <c r="N64" s="319">
        <f t="shared" ref="N64:S64" si="21">N62*$L64</f>
        <v>45708.333333333328</v>
      </c>
      <c r="O64" s="319">
        <f t="shared" si="21"/>
        <v>52375</v>
      </c>
      <c r="P64" s="319">
        <f t="shared" si="21"/>
        <v>59041.666666666664</v>
      </c>
      <c r="Q64" s="319">
        <f t="shared" si="21"/>
        <v>72375</v>
      </c>
      <c r="R64" s="319">
        <f t="shared" si="21"/>
        <v>85708.333333333343</v>
      </c>
      <c r="S64" s="319">
        <f t="shared" si="21"/>
        <v>107375</v>
      </c>
      <c r="T64" s="274">
        <v>62</v>
      </c>
      <c r="U64" s="274">
        <v>355</v>
      </c>
      <c r="V64" s="274">
        <v>100</v>
      </c>
      <c r="W64" s="274">
        <f>SUM($V$3:V64)</f>
        <v>6200</v>
      </c>
      <c r="Y64" s="274">
        <v>620</v>
      </c>
    </row>
    <row r="65" spans="2:25">
      <c r="B65" s="274" t="s">
        <v>2540</v>
      </c>
      <c r="C65" s="288">
        <v>1</v>
      </c>
      <c r="D65" s="288">
        <v>10</v>
      </c>
      <c r="E65" s="313">
        <v>400</v>
      </c>
      <c r="F65" s="316">
        <f t="shared" si="18"/>
        <v>4000</v>
      </c>
      <c r="G65" s="314">
        <v>10000</v>
      </c>
      <c r="H65" s="315">
        <f t="shared" si="19"/>
        <v>10000</v>
      </c>
      <c r="I65" s="323">
        <f t="shared" si="20"/>
        <v>25</v>
      </c>
      <c r="K65" s="293">
        <v>23</v>
      </c>
      <c r="N65" s="319"/>
      <c r="O65" s="319"/>
      <c r="P65" s="319"/>
      <c r="Q65" s="319"/>
      <c r="R65" s="319"/>
      <c r="S65" s="319"/>
      <c r="T65" s="274">
        <v>63</v>
      </c>
      <c r="U65" s="274">
        <v>360</v>
      </c>
      <c r="V65" s="274">
        <v>100</v>
      </c>
      <c r="W65" s="274">
        <f>SUM($V$3:V65)</f>
        <v>6300</v>
      </c>
      <c r="Y65" s="274">
        <v>630</v>
      </c>
    </row>
    <row r="66" spans="2:25">
      <c r="B66" s="274" t="s">
        <v>2541</v>
      </c>
      <c r="C66" s="288">
        <v>1</v>
      </c>
      <c r="D66" s="288">
        <v>10</v>
      </c>
      <c r="E66" s="313">
        <v>400</v>
      </c>
      <c r="F66" s="316">
        <f t="shared" si="18"/>
        <v>4000</v>
      </c>
      <c r="G66" s="314">
        <v>10000</v>
      </c>
      <c r="H66" s="315">
        <f t="shared" si="19"/>
        <v>10000</v>
      </c>
      <c r="I66" s="323">
        <f t="shared" si="20"/>
        <v>25</v>
      </c>
      <c r="K66" s="293">
        <v>23</v>
      </c>
      <c r="L66" s="274" t="s">
        <v>2553</v>
      </c>
      <c r="M66" s="300">
        <v>50</v>
      </c>
      <c r="N66" s="319">
        <f t="shared" ref="N66:S69" si="22">N$60*$M66</f>
        <v>2742500</v>
      </c>
      <c r="O66" s="319">
        <f t="shared" si="22"/>
        <v>3142500</v>
      </c>
      <c r="P66" s="319">
        <f t="shared" si="22"/>
        <v>3542500</v>
      </c>
      <c r="Q66" s="319">
        <f t="shared" si="22"/>
        <v>4342500</v>
      </c>
      <c r="R66" s="319">
        <f t="shared" si="22"/>
        <v>5142500</v>
      </c>
      <c r="S66" s="319">
        <f t="shared" si="22"/>
        <v>6442500</v>
      </c>
      <c r="T66" s="274">
        <v>64</v>
      </c>
      <c r="U66" s="274">
        <v>365</v>
      </c>
      <c r="V66" s="274">
        <v>100</v>
      </c>
      <c r="W66" s="274">
        <f>SUM($V$3:V66)</f>
        <v>6400</v>
      </c>
      <c r="Y66" s="274">
        <v>640</v>
      </c>
    </row>
    <row r="67" spans="2:25">
      <c r="B67" s="274" t="s">
        <v>2542</v>
      </c>
      <c r="C67" s="288">
        <v>1</v>
      </c>
      <c r="D67" s="288">
        <v>10</v>
      </c>
      <c r="E67" s="313">
        <v>400</v>
      </c>
      <c r="F67" s="316">
        <f t="shared" si="18"/>
        <v>4000</v>
      </c>
      <c r="G67" s="314">
        <v>10000</v>
      </c>
      <c r="H67" s="315">
        <f t="shared" si="19"/>
        <v>10000</v>
      </c>
      <c r="I67" s="323">
        <f t="shared" si="20"/>
        <v>25</v>
      </c>
      <c r="K67" s="293">
        <v>23</v>
      </c>
      <c r="M67" s="274">
        <v>30</v>
      </c>
      <c r="N67" s="319">
        <f t="shared" si="22"/>
        <v>1645500</v>
      </c>
      <c r="O67" s="319">
        <f t="shared" si="22"/>
        <v>1885500</v>
      </c>
      <c r="P67" s="319">
        <f t="shared" si="22"/>
        <v>2125500</v>
      </c>
      <c r="Q67" s="319">
        <f t="shared" si="22"/>
        <v>2605500</v>
      </c>
      <c r="R67" s="319">
        <f t="shared" si="22"/>
        <v>3085500</v>
      </c>
      <c r="S67" s="319">
        <f t="shared" si="22"/>
        <v>3865500</v>
      </c>
      <c r="T67" s="274">
        <v>65</v>
      </c>
      <c r="U67" s="274">
        <v>370</v>
      </c>
      <c r="V67" s="274">
        <v>100</v>
      </c>
      <c r="W67" s="274">
        <f>SUM($V$3:V67)</f>
        <v>6500</v>
      </c>
      <c r="Y67" s="274">
        <v>650</v>
      </c>
    </row>
    <row r="68" spans="2:25">
      <c r="B68" s="274" t="s">
        <v>2543</v>
      </c>
      <c r="C68" s="288">
        <v>1</v>
      </c>
      <c r="D68" s="288">
        <v>10</v>
      </c>
      <c r="E68" s="313">
        <v>400</v>
      </c>
      <c r="F68" s="316">
        <f t="shared" si="18"/>
        <v>4000</v>
      </c>
      <c r="G68" s="314">
        <v>10000</v>
      </c>
      <c r="H68" s="315">
        <f t="shared" si="19"/>
        <v>10000</v>
      </c>
      <c r="I68" s="323">
        <f t="shared" si="20"/>
        <v>25</v>
      </c>
      <c r="K68" s="293">
        <v>23</v>
      </c>
      <c r="M68" s="274">
        <v>25</v>
      </c>
      <c r="N68" s="319">
        <f t="shared" si="22"/>
        <v>1371250</v>
      </c>
      <c r="O68" s="319">
        <f t="shared" si="22"/>
        <v>1571250</v>
      </c>
      <c r="P68" s="319">
        <f t="shared" si="22"/>
        <v>1771250</v>
      </c>
      <c r="Q68" s="319">
        <f t="shared" si="22"/>
        <v>2171250</v>
      </c>
      <c r="R68" s="319">
        <f t="shared" si="22"/>
        <v>2571250</v>
      </c>
      <c r="S68" s="319">
        <f t="shared" si="22"/>
        <v>3221250</v>
      </c>
      <c r="T68" s="274">
        <v>66</v>
      </c>
      <c r="U68" s="274">
        <v>375</v>
      </c>
      <c r="V68" s="274">
        <v>100</v>
      </c>
      <c r="W68" s="274">
        <f>SUM($V$3:V68)</f>
        <v>6600</v>
      </c>
      <c r="Y68" s="274">
        <v>660</v>
      </c>
    </row>
    <row r="69" spans="2:25">
      <c r="B69" s="274" t="s">
        <v>2485</v>
      </c>
      <c r="C69" s="288">
        <v>30</v>
      </c>
      <c r="D69" s="288">
        <v>30</v>
      </c>
      <c r="E69" s="313">
        <v>200</v>
      </c>
      <c r="F69" s="316">
        <f t="shared" si="18"/>
        <v>6000</v>
      </c>
      <c r="G69" s="314">
        <v>150</v>
      </c>
      <c r="H69" s="315">
        <f t="shared" si="19"/>
        <v>4500</v>
      </c>
      <c r="I69" s="320">
        <f t="shared" si="20"/>
        <v>22.5</v>
      </c>
      <c r="K69" s="293">
        <v>23</v>
      </c>
      <c r="M69" s="274">
        <v>10</v>
      </c>
      <c r="N69" s="319">
        <f t="shared" si="22"/>
        <v>548500</v>
      </c>
      <c r="O69" s="319">
        <f t="shared" si="22"/>
        <v>628500</v>
      </c>
      <c r="P69" s="319">
        <f t="shared" si="22"/>
        <v>708500</v>
      </c>
      <c r="Q69" s="319">
        <f t="shared" si="22"/>
        <v>868500</v>
      </c>
      <c r="R69" s="319">
        <f t="shared" si="22"/>
        <v>1028500</v>
      </c>
      <c r="S69" s="319">
        <f t="shared" si="22"/>
        <v>1288500</v>
      </c>
      <c r="T69" s="274">
        <v>67</v>
      </c>
      <c r="U69" s="274">
        <v>380</v>
      </c>
      <c r="V69" s="274">
        <v>100</v>
      </c>
      <c r="W69" s="274">
        <f>SUM($V$3:V69)</f>
        <v>6700</v>
      </c>
      <c r="Y69" s="274">
        <v>670</v>
      </c>
    </row>
    <row r="70" spans="2:25">
      <c r="K70" s="274">
        <v>24</v>
      </c>
      <c r="N70" s="291"/>
      <c r="O70" s="292"/>
      <c r="T70" s="274">
        <v>68</v>
      </c>
      <c r="U70" s="274">
        <v>385</v>
      </c>
      <c r="V70" s="274">
        <v>100</v>
      </c>
      <c r="W70" s="274">
        <f>SUM($V$3:V70)</f>
        <v>6800</v>
      </c>
      <c r="Y70" s="274">
        <v>680</v>
      </c>
    </row>
    <row r="71" spans="2:25">
      <c r="B71" s="349" t="s">
        <v>318</v>
      </c>
      <c r="C71" s="350">
        <v>5000</v>
      </c>
      <c r="D71" s="350">
        <v>0</v>
      </c>
      <c r="E71" s="356">
        <v>250</v>
      </c>
      <c r="F71" s="357">
        <f>E71*D71</f>
        <v>0</v>
      </c>
      <c r="G71" s="353">
        <v>0.5</v>
      </c>
      <c r="H71" s="354">
        <f>G71*C71</f>
        <v>2500</v>
      </c>
      <c r="I71" s="355">
        <f>H71/E71</f>
        <v>10</v>
      </c>
      <c r="K71" s="293"/>
      <c r="N71" s="291"/>
      <c r="O71" s="292"/>
      <c r="T71" s="274">
        <v>69</v>
      </c>
      <c r="U71" s="274">
        <v>390</v>
      </c>
      <c r="V71" s="274">
        <v>100</v>
      </c>
      <c r="W71" s="274">
        <f>SUM($V$3:V71)</f>
        <v>6900</v>
      </c>
      <c r="Y71" s="274">
        <v>690</v>
      </c>
    </row>
    <row r="72" spans="2:25">
      <c r="B72" s="349" t="s">
        <v>319</v>
      </c>
      <c r="C72" s="350">
        <v>5000</v>
      </c>
      <c r="D72" s="350">
        <v>0</v>
      </c>
      <c r="E72" s="356">
        <v>250</v>
      </c>
      <c r="F72" s="357">
        <f>E72*D72</f>
        <v>0</v>
      </c>
      <c r="G72" s="353">
        <v>0.5</v>
      </c>
      <c r="H72" s="354">
        <f>G72*C72</f>
        <v>2500</v>
      </c>
      <c r="I72" s="355">
        <f>H72/E72</f>
        <v>10</v>
      </c>
      <c r="K72" s="293"/>
      <c r="L72" s="306"/>
      <c r="N72" s="301"/>
      <c r="O72" s="292"/>
      <c r="T72" s="274">
        <v>70</v>
      </c>
      <c r="U72" s="274">
        <v>395</v>
      </c>
      <c r="V72" s="274">
        <v>100</v>
      </c>
      <c r="W72" s="274">
        <f>SUM($V$3:V72)</f>
        <v>7000</v>
      </c>
      <c r="Y72" s="274">
        <v>700</v>
      </c>
    </row>
    <row r="73" spans="2:25">
      <c r="B73" s="274" t="s">
        <v>701</v>
      </c>
      <c r="C73" s="288">
        <v>500</v>
      </c>
      <c r="D73" s="288">
        <v>0</v>
      </c>
      <c r="E73" s="313">
        <v>50</v>
      </c>
      <c r="F73" s="306">
        <f>E73*D73</f>
        <v>0</v>
      </c>
      <c r="G73" s="314">
        <v>1</v>
      </c>
      <c r="H73" s="315">
        <f>G73*C73</f>
        <v>500</v>
      </c>
      <c r="I73" s="320">
        <f>H73/E73</f>
        <v>10</v>
      </c>
      <c r="K73" s="293"/>
      <c r="N73" s="291"/>
      <c r="O73" s="292"/>
      <c r="T73" s="302">
        <v>71</v>
      </c>
      <c r="U73" s="309">
        <v>400</v>
      </c>
      <c r="V73" s="274">
        <v>100</v>
      </c>
      <c r="W73" s="309">
        <f>SUM($V$3:V73)</f>
        <v>7100</v>
      </c>
      <c r="X73" s="281" t="s">
        <v>2492</v>
      </c>
      <c r="Y73" s="302">
        <v>710</v>
      </c>
    </row>
    <row r="74" spans="2:25">
      <c r="F74" s="322">
        <f>SUM(F55:F73)</f>
        <v>326000</v>
      </c>
      <c r="K74" s="293"/>
      <c r="N74" s="291"/>
      <c r="O74" s="292"/>
      <c r="T74" s="274">
        <v>72</v>
      </c>
      <c r="U74" s="274">
        <v>405</v>
      </c>
      <c r="V74" s="274">
        <v>100</v>
      </c>
      <c r="W74" s="274">
        <f>SUM($V$3:V74)</f>
        <v>7200</v>
      </c>
      <c r="Y74" s="274">
        <v>720</v>
      </c>
    </row>
    <row r="75" spans="2:25">
      <c r="L75" s="274" t="s">
        <v>2559</v>
      </c>
      <c r="M75" s="291" t="s">
        <v>2561</v>
      </c>
      <c r="N75" s="274" t="s">
        <v>2560</v>
      </c>
      <c r="O75" s="292"/>
      <c r="T75" s="274">
        <v>73</v>
      </c>
      <c r="U75" s="274">
        <v>410</v>
      </c>
      <c r="V75" s="274">
        <v>100</v>
      </c>
      <c r="W75" s="274">
        <f>SUM($V$3:V75)</f>
        <v>7300</v>
      </c>
      <c r="Y75" s="274">
        <v>730</v>
      </c>
    </row>
    <row r="76" spans="2:25">
      <c r="L76" s="274">
        <v>5500</v>
      </c>
      <c r="M76" s="274">
        <v>1</v>
      </c>
      <c r="N76" s="274">
        <v>1</v>
      </c>
      <c r="O76" s="274">
        <f t="shared" ref="O76:O77" si="23">L76*N76*M76</f>
        <v>5500</v>
      </c>
      <c r="T76" s="274">
        <v>74</v>
      </c>
      <c r="U76" s="274">
        <v>415</v>
      </c>
      <c r="V76" s="274">
        <v>100</v>
      </c>
      <c r="W76" s="274">
        <f>SUM($V$3:V76)</f>
        <v>7400</v>
      </c>
      <c r="Y76" s="274">
        <v>740</v>
      </c>
    </row>
    <row r="77" spans="2:25">
      <c r="L77" s="274">
        <v>11000</v>
      </c>
      <c r="M77" s="274">
        <v>2</v>
      </c>
      <c r="N77" s="274">
        <v>1</v>
      </c>
      <c r="O77" s="274">
        <f t="shared" si="23"/>
        <v>22000</v>
      </c>
      <c r="T77" s="274">
        <v>75</v>
      </c>
      <c r="U77" s="274">
        <v>420</v>
      </c>
      <c r="V77" s="274">
        <v>100</v>
      </c>
      <c r="W77" s="274">
        <f>SUM($V$3:V77)</f>
        <v>7500</v>
      </c>
      <c r="Y77" s="274">
        <v>750</v>
      </c>
    </row>
    <row r="78" spans="2:25">
      <c r="L78" s="274">
        <v>33000</v>
      </c>
      <c r="M78" s="274">
        <v>2</v>
      </c>
      <c r="N78" s="274">
        <v>2</v>
      </c>
      <c r="O78" s="274">
        <f>L78*N78*M78</f>
        <v>132000</v>
      </c>
      <c r="T78" s="274">
        <v>76</v>
      </c>
      <c r="U78" s="274">
        <v>425</v>
      </c>
      <c r="V78" s="274">
        <v>100</v>
      </c>
      <c r="W78" s="274">
        <f>SUM($V$3:V78)</f>
        <v>7600</v>
      </c>
      <c r="Y78" s="274">
        <v>760</v>
      </c>
    </row>
    <row r="79" spans="2:25">
      <c r="L79" s="274">
        <v>55000</v>
      </c>
      <c r="M79" s="274">
        <v>2</v>
      </c>
      <c r="N79" s="274">
        <v>2</v>
      </c>
      <c r="O79" s="274">
        <f>L79*N79*M79</f>
        <v>220000</v>
      </c>
      <c r="T79" s="274">
        <v>77</v>
      </c>
      <c r="U79" s="274">
        <v>430</v>
      </c>
      <c r="V79" s="274">
        <v>100</v>
      </c>
      <c r="W79" s="274">
        <f>SUM($V$3:V79)</f>
        <v>7700</v>
      </c>
      <c r="Y79" s="274">
        <v>770</v>
      </c>
    </row>
    <row r="80" spans="2:25">
      <c r="L80" s="324"/>
      <c r="O80" s="276">
        <f>SUM(O76:O79)</f>
        <v>379500</v>
      </c>
      <c r="T80" s="274">
        <v>78</v>
      </c>
      <c r="U80" s="274">
        <v>435</v>
      </c>
      <c r="V80" s="274">
        <v>100</v>
      </c>
      <c r="W80" s="274">
        <f>SUM($V$3:V80)</f>
        <v>7800</v>
      </c>
      <c r="Y80" s="274">
        <v>780</v>
      </c>
    </row>
    <row r="81" spans="1:25">
      <c r="T81" s="274">
        <v>79</v>
      </c>
      <c r="U81" s="274">
        <v>440</v>
      </c>
      <c r="V81" s="274">
        <v>100</v>
      </c>
      <c r="W81" s="274">
        <f>SUM($V$3:V81)</f>
        <v>7900</v>
      </c>
      <c r="Y81" s="274">
        <v>790</v>
      </c>
    </row>
    <row r="82" spans="1:25">
      <c r="T82" s="274">
        <v>80</v>
      </c>
      <c r="U82" s="274">
        <v>445</v>
      </c>
      <c r="V82" s="274">
        <v>100</v>
      </c>
      <c r="W82" s="274">
        <f>SUM($V$3:V82)</f>
        <v>8000</v>
      </c>
      <c r="Y82" s="274">
        <v>800</v>
      </c>
    </row>
    <row r="83" spans="1:25">
      <c r="T83" s="274">
        <v>81</v>
      </c>
      <c r="U83" s="274">
        <v>450</v>
      </c>
      <c r="V83" s="274">
        <v>100</v>
      </c>
      <c r="W83" s="274">
        <f>SUM($V$3:V83)</f>
        <v>8100</v>
      </c>
      <c r="Y83" s="274">
        <v>810</v>
      </c>
    </row>
    <row r="84" spans="1:25">
      <c r="T84" s="274">
        <v>82</v>
      </c>
      <c r="U84" s="274">
        <v>455</v>
      </c>
      <c r="V84" s="274">
        <v>100</v>
      </c>
      <c r="W84" s="274">
        <f>SUM($V$3:V84)</f>
        <v>8200</v>
      </c>
      <c r="Y84" s="274">
        <v>820</v>
      </c>
    </row>
    <row r="85" spans="1:25">
      <c r="T85" s="274">
        <v>83</v>
      </c>
      <c r="U85" s="274">
        <v>460</v>
      </c>
      <c r="V85" s="274">
        <v>100</v>
      </c>
      <c r="W85" s="274">
        <f>SUM($V$3:V85)</f>
        <v>8300</v>
      </c>
      <c r="Y85" s="274">
        <v>830</v>
      </c>
    </row>
    <row r="86" spans="1:25">
      <c r="T86" s="274">
        <v>84</v>
      </c>
      <c r="U86" s="274">
        <v>465</v>
      </c>
      <c r="V86" s="274">
        <v>100</v>
      </c>
      <c r="W86" s="274">
        <f>SUM($V$3:V86)</f>
        <v>8400</v>
      </c>
      <c r="Y86" s="274">
        <v>840</v>
      </c>
    </row>
    <row r="87" spans="1:25">
      <c r="A87" s="304" t="s">
        <v>2502</v>
      </c>
      <c r="T87" s="274">
        <v>85</v>
      </c>
      <c r="U87" s="274">
        <v>470</v>
      </c>
      <c r="V87" s="274">
        <v>100</v>
      </c>
      <c r="W87" s="274">
        <f>SUM($V$3:V87)</f>
        <v>8500</v>
      </c>
      <c r="Y87" s="274">
        <v>850</v>
      </c>
    </row>
    <row r="88" spans="1:25" ht="33">
      <c r="A88" s="343" t="s">
        <v>2505</v>
      </c>
      <c r="B88" s="343" t="s">
        <v>2503</v>
      </c>
      <c r="C88" s="343" t="s">
        <v>2514</v>
      </c>
      <c r="D88" s="343" t="s">
        <v>2513</v>
      </c>
      <c r="E88" s="343" t="s">
        <v>2515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T88" s="274">
        <v>86</v>
      </c>
      <c r="U88" s="274">
        <v>475</v>
      </c>
      <c r="V88" s="274">
        <v>100</v>
      </c>
      <c r="W88" s="274">
        <f>SUM($V$3:V88)</f>
        <v>8600</v>
      </c>
      <c r="Y88" s="274">
        <v>860</v>
      </c>
    </row>
    <row r="89" spans="1:25">
      <c r="A89" s="344" t="s">
        <v>2506</v>
      </c>
      <c r="B89" s="345">
        <v>210000</v>
      </c>
      <c r="C89" s="346">
        <v>300</v>
      </c>
      <c r="D89" s="345">
        <v>225000</v>
      </c>
      <c r="E89" s="346">
        <v>20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24">B89+D89+F89+I89</f>
        <v>1224800</v>
      </c>
      <c r="T89" s="274">
        <v>87</v>
      </c>
      <c r="U89" s="274">
        <v>480</v>
      </c>
      <c r="V89" s="274">
        <v>100</v>
      </c>
      <c r="W89" s="274">
        <f>SUM($V$3:V89)</f>
        <v>8700</v>
      </c>
      <c r="Y89" s="274">
        <v>870</v>
      </c>
    </row>
    <row r="90" spans="1:25">
      <c r="A90" s="344" t="s">
        <v>2507</v>
      </c>
      <c r="B90" s="345">
        <v>189000</v>
      </c>
      <c r="C90" s="346">
        <v>150</v>
      </c>
      <c r="D90" s="345">
        <v>140000</v>
      </c>
      <c r="E90" s="346">
        <v>13</v>
      </c>
      <c r="F90" s="345">
        <v>29000</v>
      </c>
      <c r="G90" s="346">
        <v>150</v>
      </c>
      <c r="H90" s="347">
        <v>113250</v>
      </c>
      <c r="I90" s="306">
        <f t="shared" ref="I90:I98" si="25">H90*4</f>
        <v>453000</v>
      </c>
      <c r="J90" s="348">
        <f t="shared" si="24"/>
        <v>811000</v>
      </c>
      <c r="T90" s="274">
        <v>88</v>
      </c>
      <c r="U90" s="274">
        <v>485</v>
      </c>
      <c r="V90" s="274">
        <v>100</v>
      </c>
      <c r="W90" s="274">
        <f>SUM($V$3:V90)</f>
        <v>8800</v>
      </c>
      <c r="Y90" s="274">
        <v>880</v>
      </c>
    </row>
    <row r="91" spans="1:25">
      <c r="A91" s="344" t="s">
        <v>2508</v>
      </c>
      <c r="B91" s="345">
        <v>203000</v>
      </c>
      <c r="C91" s="346">
        <v>70</v>
      </c>
      <c r="D91" s="345">
        <v>75000</v>
      </c>
      <c r="E91" s="346">
        <v>10</v>
      </c>
      <c r="F91" s="345">
        <v>19000</v>
      </c>
      <c r="G91" s="346">
        <v>180</v>
      </c>
      <c r="H91" s="347">
        <v>162900</v>
      </c>
      <c r="I91" s="306">
        <f t="shared" si="25"/>
        <v>651600</v>
      </c>
      <c r="J91" s="348">
        <f t="shared" si="24"/>
        <v>948600</v>
      </c>
      <c r="T91" s="274">
        <v>89</v>
      </c>
      <c r="U91" s="274">
        <v>490</v>
      </c>
      <c r="V91" s="274">
        <v>100</v>
      </c>
      <c r="W91" s="274">
        <f>SUM($V$3:V91)</f>
        <v>8900</v>
      </c>
      <c r="Y91" s="274">
        <v>890</v>
      </c>
    </row>
    <row r="92" spans="1:25">
      <c r="A92" s="344" t="s">
        <v>2509</v>
      </c>
      <c r="B92" s="345">
        <v>210000</v>
      </c>
      <c r="C92" s="346">
        <v>150</v>
      </c>
      <c r="D92" s="345">
        <v>140000</v>
      </c>
      <c r="E92" s="346">
        <v>13</v>
      </c>
      <c r="F92" s="345">
        <v>29000</v>
      </c>
      <c r="G92" s="346">
        <v>114</v>
      </c>
      <c r="H92" s="347">
        <v>65550</v>
      </c>
      <c r="I92" s="306">
        <f t="shared" si="25"/>
        <v>262200</v>
      </c>
      <c r="J92" s="348">
        <f t="shared" si="24"/>
        <v>641200</v>
      </c>
      <c r="T92" s="274">
        <v>90</v>
      </c>
      <c r="U92" s="274">
        <v>495</v>
      </c>
      <c r="V92" s="274">
        <v>100</v>
      </c>
      <c r="W92" s="274">
        <f>SUM($V$3:V92)</f>
        <v>9000</v>
      </c>
      <c r="Y92" s="274">
        <v>900</v>
      </c>
    </row>
    <row r="93" spans="1:25">
      <c r="A93" s="344" t="s">
        <v>2510</v>
      </c>
      <c r="B93" s="345">
        <v>210000</v>
      </c>
      <c r="C93" s="346">
        <v>10</v>
      </c>
      <c r="D93" s="345">
        <v>15000</v>
      </c>
      <c r="E93" s="346">
        <v>20</v>
      </c>
      <c r="F93" s="345">
        <v>64000</v>
      </c>
      <c r="G93" s="346">
        <v>184</v>
      </c>
      <c r="H93" s="347">
        <v>170200</v>
      </c>
      <c r="I93" s="306">
        <f t="shared" si="25"/>
        <v>680800</v>
      </c>
      <c r="J93" s="348">
        <f t="shared" si="24"/>
        <v>969800</v>
      </c>
      <c r="T93" s="274">
        <v>91</v>
      </c>
      <c r="U93" s="274">
        <v>500</v>
      </c>
      <c r="V93" s="274">
        <v>100</v>
      </c>
      <c r="W93" s="274">
        <f>SUM($V$3:V93)</f>
        <v>9100</v>
      </c>
      <c r="Y93" s="274">
        <v>910</v>
      </c>
    </row>
    <row r="94" spans="1:25">
      <c r="A94" s="344" t="s">
        <v>2511</v>
      </c>
      <c r="B94" s="345">
        <v>210000</v>
      </c>
      <c r="C94" s="346">
        <v>100</v>
      </c>
      <c r="D94" s="345">
        <v>105000</v>
      </c>
      <c r="E94" s="346">
        <v>5</v>
      </c>
      <c r="F94" s="345">
        <v>6000</v>
      </c>
      <c r="G94" s="346">
        <v>157</v>
      </c>
      <c r="H94" s="347">
        <v>124030</v>
      </c>
      <c r="I94" s="306">
        <f t="shared" si="25"/>
        <v>496120</v>
      </c>
      <c r="J94" s="348">
        <f t="shared" si="24"/>
        <v>817120</v>
      </c>
      <c r="T94" s="274">
        <v>92</v>
      </c>
      <c r="U94" s="274">
        <v>505</v>
      </c>
      <c r="V94" s="274">
        <v>100</v>
      </c>
      <c r="W94" s="274">
        <f>SUM($V$3:V94)</f>
        <v>9200</v>
      </c>
      <c r="Y94" s="274">
        <v>920</v>
      </c>
    </row>
    <row r="95" spans="1:25">
      <c r="A95" s="344" t="s">
        <v>2512</v>
      </c>
      <c r="B95" s="345">
        <v>210000</v>
      </c>
      <c r="C95" s="346">
        <v>150</v>
      </c>
      <c r="D95" s="345">
        <v>140000</v>
      </c>
      <c r="E95" s="346">
        <v>16</v>
      </c>
      <c r="F95" s="345">
        <v>44000</v>
      </c>
      <c r="G95" s="346">
        <v>135</v>
      </c>
      <c r="H95" s="347">
        <v>91800</v>
      </c>
      <c r="I95" s="306">
        <f t="shared" si="25"/>
        <v>367200</v>
      </c>
      <c r="J95" s="348">
        <f t="shared" si="24"/>
        <v>761200</v>
      </c>
      <c r="T95" s="274">
        <v>93</v>
      </c>
      <c r="U95" s="274">
        <v>510</v>
      </c>
      <c r="V95" s="274">
        <v>100</v>
      </c>
      <c r="W95" s="274">
        <f>SUM($V$3:V95)</f>
        <v>9300</v>
      </c>
      <c r="Y95" s="274">
        <v>930</v>
      </c>
    </row>
    <row r="96" spans="1:25">
      <c r="A96" s="344" t="s">
        <v>2521</v>
      </c>
      <c r="B96" s="345">
        <v>210000</v>
      </c>
      <c r="C96" s="346">
        <v>500</v>
      </c>
      <c r="D96" s="345">
        <v>275000</v>
      </c>
      <c r="E96" s="346">
        <v>30</v>
      </c>
      <c r="F96" s="345">
        <v>144000</v>
      </c>
      <c r="G96" s="346">
        <v>216</v>
      </c>
      <c r="H96" s="347">
        <v>234360</v>
      </c>
      <c r="I96" s="306">
        <f t="shared" si="25"/>
        <v>937440</v>
      </c>
      <c r="J96" s="348">
        <f t="shared" si="24"/>
        <v>1566440</v>
      </c>
      <c r="T96" s="274">
        <v>94</v>
      </c>
      <c r="U96" s="274">
        <v>515</v>
      </c>
      <c r="V96" s="274">
        <v>100</v>
      </c>
      <c r="W96" s="274">
        <f>SUM($V$3:V96)</f>
        <v>9400</v>
      </c>
      <c r="Y96" s="274">
        <v>940</v>
      </c>
    </row>
    <row r="97" spans="1:25">
      <c r="A97" s="344" t="s">
        <v>2522</v>
      </c>
      <c r="B97" s="345">
        <v>140000</v>
      </c>
      <c r="C97" s="346">
        <v>150</v>
      </c>
      <c r="D97" s="346">
        <v>140000</v>
      </c>
      <c r="E97" s="346">
        <v>16</v>
      </c>
      <c r="F97" s="346">
        <v>44000</v>
      </c>
      <c r="G97" s="346">
        <v>150</v>
      </c>
      <c r="H97" s="346">
        <v>113250</v>
      </c>
      <c r="I97" s="345">
        <f t="shared" si="25"/>
        <v>453000</v>
      </c>
      <c r="J97" s="348">
        <f t="shared" si="24"/>
        <v>777000</v>
      </c>
      <c r="T97" s="274">
        <v>95</v>
      </c>
      <c r="U97" s="274">
        <v>520</v>
      </c>
      <c r="V97" s="274">
        <v>100</v>
      </c>
      <c r="W97" s="274">
        <f>SUM($V$3:V97)</f>
        <v>9500</v>
      </c>
      <c r="Y97" s="274">
        <v>950</v>
      </c>
    </row>
    <row r="98" spans="1:25">
      <c r="A98" s="344" t="s">
        <v>2523</v>
      </c>
      <c r="B98" s="345">
        <v>210000</v>
      </c>
      <c r="C98" s="346">
        <v>500</v>
      </c>
      <c r="D98" s="345">
        <v>275000</v>
      </c>
      <c r="E98" s="346">
        <v>30</v>
      </c>
      <c r="F98" s="345">
        <v>144000</v>
      </c>
      <c r="G98" s="346">
        <v>81</v>
      </c>
      <c r="H98" s="346">
        <v>33210</v>
      </c>
      <c r="I98" s="345">
        <f t="shared" si="25"/>
        <v>132840</v>
      </c>
      <c r="J98" s="348">
        <f t="shared" si="24"/>
        <v>761840</v>
      </c>
      <c r="T98" s="274">
        <v>96</v>
      </c>
      <c r="U98" s="274">
        <v>525</v>
      </c>
      <c r="V98" s="274">
        <v>100</v>
      </c>
      <c r="W98" s="274">
        <f>SUM($V$3:V98)</f>
        <v>9600</v>
      </c>
      <c r="Y98" s="274">
        <v>960</v>
      </c>
    </row>
    <row r="99" spans="1:25">
      <c r="T99" s="274">
        <v>97</v>
      </c>
      <c r="U99" s="274">
        <v>530</v>
      </c>
      <c r="V99" s="274">
        <v>100</v>
      </c>
      <c r="W99" s="274">
        <f>SUM($V$3:V99)</f>
        <v>9700</v>
      </c>
      <c r="Y99" s="274">
        <v>970</v>
      </c>
    </row>
    <row r="100" spans="1:25">
      <c r="T100" s="274">
        <v>98</v>
      </c>
      <c r="U100" s="274">
        <v>535</v>
      </c>
      <c r="V100" s="274">
        <v>100</v>
      </c>
      <c r="W100" s="274">
        <f>SUM($V$3:V100)</f>
        <v>9800</v>
      </c>
      <c r="Y100" s="274">
        <v>980</v>
      </c>
    </row>
    <row r="101" spans="1:25">
      <c r="T101" s="274">
        <v>99</v>
      </c>
      <c r="U101" s="274">
        <v>540</v>
      </c>
      <c r="V101" s="274">
        <v>100</v>
      </c>
      <c r="W101" s="274">
        <f>SUM($V$3:V101)</f>
        <v>9900</v>
      </c>
      <c r="Y101" s="274">
        <v>990</v>
      </c>
    </row>
    <row r="102" spans="1:25">
      <c r="T102" s="274">
        <v>100</v>
      </c>
      <c r="U102" s="274">
        <v>545</v>
      </c>
      <c r="V102" s="274">
        <v>100</v>
      </c>
      <c r="W102" s="274">
        <f>SUM($V$3:V102)</f>
        <v>10000</v>
      </c>
      <c r="Y102" s="274">
        <v>1000</v>
      </c>
    </row>
    <row r="103" spans="1:25">
      <c r="T103" s="274">
        <v>101</v>
      </c>
      <c r="U103" s="274">
        <v>550</v>
      </c>
      <c r="V103" s="274">
        <v>100</v>
      </c>
      <c r="W103" s="274">
        <f>SUM($V$3:V103)</f>
        <v>10100</v>
      </c>
      <c r="Y103" s="274">
        <v>1010</v>
      </c>
    </row>
    <row r="104" spans="1:25">
      <c r="T104" s="274">
        <v>102</v>
      </c>
      <c r="U104" s="274">
        <v>555</v>
      </c>
      <c r="V104" s="274">
        <v>100</v>
      </c>
      <c r="W104" s="274">
        <f>SUM($V$3:V104)</f>
        <v>10200</v>
      </c>
      <c r="Y104" s="274">
        <v>1020</v>
      </c>
    </row>
    <row r="105" spans="1:25">
      <c r="T105" s="274">
        <v>103</v>
      </c>
      <c r="U105" s="274">
        <v>560</v>
      </c>
      <c r="V105" s="274">
        <v>100</v>
      </c>
      <c r="W105" s="274">
        <f>SUM($V$3:V105)</f>
        <v>10300</v>
      </c>
      <c r="Y105" s="274">
        <v>1030</v>
      </c>
    </row>
    <row r="106" spans="1:25">
      <c r="T106" s="274">
        <v>104</v>
      </c>
      <c r="U106" s="274">
        <v>565</v>
      </c>
      <c r="V106" s="274">
        <v>100</v>
      </c>
      <c r="W106" s="274">
        <f>SUM($V$3:V106)</f>
        <v>10400</v>
      </c>
      <c r="Y106" s="274">
        <v>1040</v>
      </c>
    </row>
    <row r="107" spans="1:25">
      <c r="T107" s="274">
        <v>105</v>
      </c>
      <c r="U107" s="274">
        <v>570</v>
      </c>
      <c r="V107" s="274">
        <v>100</v>
      </c>
      <c r="W107" s="274">
        <f>SUM($V$3:V107)</f>
        <v>10500</v>
      </c>
      <c r="Y107" s="274">
        <v>1050</v>
      </c>
    </row>
    <row r="108" spans="1:25">
      <c r="T108" s="274">
        <v>106</v>
      </c>
      <c r="U108" s="274">
        <v>575</v>
      </c>
      <c r="V108" s="274">
        <v>100</v>
      </c>
      <c r="W108" s="274">
        <f>SUM($V$3:V108)</f>
        <v>10600</v>
      </c>
      <c r="Y108" s="274">
        <v>1060</v>
      </c>
    </row>
    <row r="109" spans="1:25">
      <c r="T109" s="274">
        <v>107</v>
      </c>
      <c r="U109" s="274">
        <v>580</v>
      </c>
      <c r="V109" s="274">
        <v>100</v>
      </c>
      <c r="W109" s="274">
        <f>SUM($V$3:V109)</f>
        <v>10700</v>
      </c>
      <c r="Y109" s="274">
        <v>1070</v>
      </c>
    </row>
    <row r="110" spans="1:25">
      <c r="T110" s="274">
        <v>108</v>
      </c>
      <c r="U110" s="274">
        <v>585</v>
      </c>
      <c r="V110" s="274">
        <v>100</v>
      </c>
      <c r="W110" s="274">
        <f>SUM($V$3:V110)</f>
        <v>10800</v>
      </c>
      <c r="Y110" s="274">
        <v>1080</v>
      </c>
    </row>
    <row r="111" spans="1:25">
      <c r="T111" s="274">
        <v>109</v>
      </c>
      <c r="U111" s="274">
        <v>590</v>
      </c>
      <c r="V111" s="274">
        <v>100</v>
      </c>
      <c r="W111" s="274">
        <f>SUM($V$3:V111)</f>
        <v>10900</v>
      </c>
      <c r="Y111" s="274">
        <v>1090</v>
      </c>
    </row>
    <row r="112" spans="1:25">
      <c r="T112" s="274">
        <v>110</v>
      </c>
      <c r="U112" s="274">
        <v>595</v>
      </c>
      <c r="V112" s="274">
        <v>100</v>
      </c>
      <c r="W112" s="274">
        <f>SUM($V$3:V112)</f>
        <v>11000</v>
      </c>
      <c r="Y112" s="274">
        <v>1100</v>
      </c>
    </row>
    <row r="113" spans="20:25">
      <c r="T113" s="305">
        <v>111</v>
      </c>
      <c r="U113" s="309">
        <v>600</v>
      </c>
      <c r="V113" s="274">
        <v>100</v>
      </c>
      <c r="W113" s="309">
        <f>SUM($V$3:V113)</f>
        <v>11100</v>
      </c>
      <c r="X113" s="281" t="s">
        <v>2493</v>
      </c>
      <c r="Y113" s="305">
        <v>1110</v>
      </c>
    </row>
    <row r="114" spans="20:25">
      <c r="T114" s="274">
        <v>112</v>
      </c>
      <c r="U114" s="274">
        <v>605</v>
      </c>
      <c r="V114" s="274">
        <v>100</v>
      </c>
      <c r="W114" s="274">
        <f>SUM($V$3:V114)</f>
        <v>11200</v>
      </c>
      <c r="Y114" s="274">
        <v>1120</v>
      </c>
    </row>
    <row r="115" spans="20:25">
      <c r="T115" s="274">
        <v>113</v>
      </c>
      <c r="U115" s="274">
        <v>610</v>
      </c>
      <c r="V115" s="274">
        <v>100</v>
      </c>
      <c r="W115" s="274">
        <f>SUM($V$3:V115)</f>
        <v>11300</v>
      </c>
      <c r="Y115" s="274">
        <v>1130</v>
      </c>
    </row>
    <row r="116" spans="20:25">
      <c r="T116" s="274">
        <v>114</v>
      </c>
      <c r="U116" s="274">
        <v>615</v>
      </c>
      <c r="V116" s="274">
        <v>100</v>
      </c>
      <c r="W116" s="274">
        <f>SUM($V$3:V116)</f>
        <v>11400</v>
      </c>
      <c r="Y116" s="274">
        <v>1140</v>
      </c>
    </row>
    <row r="117" spans="20:25">
      <c r="T117" s="274">
        <v>115</v>
      </c>
      <c r="U117" s="274">
        <v>620</v>
      </c>
      <c r="V117" s="274">
        <v>100</v>
      </c>
      <c r="W117" s="274">
        <f>SUM($V$3:V117)</f>
        <v>11500</v>
      </c>
      <c r="Y117" s="274">
        <v>1150</v>
      </c>
    </row>
    <row r="118" spans="20:25">
      <c r="T118" s="274">
        <v>116</v>
      </c>
      <c r="U118" s="274">
        <v>625</v>
      </c>
      <c r="V118" s="274">
        <v>100</v>
      </c>
      <c r="W118" s="274">
        <f>SUM($V$3:V118)</f>
        <v>11600</v>
      </c>
      <c r="Y118" s="274">
        <v>1160</v>
      </c>
    </row>
    <row r="119" spans="20:25">
      <c r="T119" s="274">
        <v>117</v>
      </c>
      <c r="U119" s="274">
        <v>630</v>
      </c>
      <c r="V119" s="274">
        <v>100</v>
      </c>
      <c r="W119" s="274">
        <f>SUM($V$3:V119)</f>
        <v>11700</v>
      </c>
      <c r="Y119" s="274">
        <v>1170</v>
      </c>
    </row>
    <row r="120" spans="20:25">
      <c r="T120" s="274">
        <v>118</v>
      </c>
      <c r="U120" s="274">
        <v>635</v>
      </c>
      <c r="V120" s="274">
        <v>100</v>
      </c>
      <c r="W120" s="274">
        <f>SUM($V$3:V120)</f>
        <v>11800</v>
      </c>
      <c r="Y120" s="274">
        <v>1180</v>
      </c>
    </row>
    <row r="121" spans="20:25">
      <c r="T121" s="274">
        <v>119</v>
      </c>
      <c r="U121" s="274">
        <v>640</v>
      </c>
      <c r="V121" s="274">
        <v>100</v>
      </c>
      <c r="W121" s="274">
        <f>SUM($V$3:V121)</f>
        <v>11900</v>
      </c>
      <c r="Y121" s="274">
        <v>1190</v>
      </c>
    </row>
    <row r="122" spans="20:25">
      <c r="T122" s="274">
        <v>120</v>
      </c>
      <c r="U122" s="274">
        <v>645</v>
      </c>
      <c r="V122" s="274">
        <v>100</v>
      </c>
      <c r="W122" s="274">
        <f>SUM($V$3:V122)</f>
        <v>12000</v>
      </c>
      <c r="Y122" s="274">
        <v>1200</v>
      </c>
    </row>
    <row r="123" spans="20:25">
      <c r="T123" s="274">
        <v>121</v>
      </c>
      <c r="U123" s="274">
        <v>650</v>
      </c>
      <c r="V123" s="274">
        <v>100</v>
      </c>
      <c r="W123" s="274">
        <f>SUM($V$3:V123)</f>
        <v>12100</v>
      </c>
      <c r="Y123" s="274">
        <v>1210</v>
      </c>
    </row>
    <row r="124" spans="20:25">
      <c r="T124" s="274">
        <v>122</v>
      </c>
      <c r="U124" s="274">
        <v>655</v>
      </c>
      <c r="V124" s="274">
        <v>100</v>
      </c>
      <c r="W124" s="274">
        <f>SUM($V$3:V124)</f>
        <v>12200</v>
      </c>
      <c r="Y124" s="274">
        <v>1220</v>
      </c>
    </row>
    <row r="125" spans="20:25">
      <c r="T125" s="274">
        <v>123</v>
      </c>
      <c r="U125" s="274">
        <v>660</v>
      </c>
      <c r="V125" s="274">
        <v>100</v>
      </c>
      <c r="W125" s="274">
        <f>SUM($V$3:V125)</f>
        <v>12300</v>
      </c>
      <c r="Y125" s="274">
        <v>1230</v>
      </c>
    </row>
    <row r="126" spans="20:25">
      <c r="T126" s="274">
        <v>124</v>
      </c>
      <c r="U126" s="274">
        <v>665</v>
      </c>
      <c r="V126" s="274">
        <v>100</v>
      </c>
      <c r="W126" s="274">
        <f>SUM($V$3:V126)</f>
        <v>12400</v>
      </c>
      <c r="Y126" s="274">
        <v>1240</v>
      </c>
    </row>
    <row r="127" spans="20:25">
      <c r="T127" s="274">
        <v>125</v>
      </c>
      <c r="U127" s="274">
        <v>670</v>
      </c>
      <c r="V127" s="274">
        <v>100</v>
      </c>
      <c r="W127" s="274">
        <f>SUM($V$3:V127)</f>
        <v>12500</v>
      </c>
      <c r="Y127" s="274">
        <v>1250</v>
      </c>
    </row>
    <row r="128" spans="20:25">
      <c r="T128" s="274">
        <v>126</v>
      </c>
      <c r="U128" s="274">
        <v>675</v>
      </c>
      <c r="V128" s="274">
        <v>100</v>
      </c>
      <c r="W128" s="274">
        <f>SUM($V$3:V128)</f>
        <v>12600</v>
      </c>
      <c r="Y128" s="274">
        <v>1260</v>
      </c>
    </row>
    <row r="129" spans="20:25">
      <c r="T129" s="274">
        <v>127</v>
      </c>
      <c r="U129" s="274">
        <v>680</v>
      </c>
      <c r="V129" s="274">
        <v>100</v>
      </c>
      <c r="W129" s="274">
        <f>SUM($V$3:V129)</f>
        <v>12700</v>
      </c>
      <c r="Y129" s="274">
        <v>1270</v>
      </c>
    </row>
    <row r="130" spans="20:25">
      <c r="T130" s="274">
        <v>128</v>
      </c>
      <c r="U130" s="274">
        <v>685</v>
      </c>
      <c r="V130" s="274">
        <v>100</v>
      </c>
      <c r="W130" s="274">
        <f>SUM($V$3:V130)</f>
        <v>12800</v>
      </c>
      <c r="Y130" s="274">
        <v>1280</v>
      </c>
    </row>
    <row r="131" spans="20:25">
      <c r="T131" s="274">
        <v>129</v>
      </c>
      <c r="U131" s="274">
        <v>690</v>
      </c>
      <c r="V131" s="274">
        <v>100</v>
      </c>
      <c r="W131" s="274">
        <f>SUM($V$3:V131)</f>
        <v>12900</v>
      </c>
      <c r="Y131" s="274">
        <v>1290</v>
      </c>
    </row>
    <row r="132" spans="20:25">
      <c r="T132" s="274">
        <v>130</v>
      </c>
      <c r="U132" s="274">
        <v>695</v>
      </c>
      <c r="V132" s="274">
        <v>100</v>
      </c>
      <c r="W132" s="274">
        <f>SUM($V$3:V132)</f>
        <v>13000</v>
      </c>
      <c r="Y132" s="274">
        <v>1300</v>
      </c>
    </row>
    <row r="133" spans="20:25">
      <c r="T133" s="274">
        <v>131</v>
      </c>
      <c r="U133" s="274">
        <v>700</v>
      </c>
      <c r="V133" s="274">
        <v>100</v>
      </c>
      <c r="W133" s="274">
        <f>SUM($V$3:V133)</f>
        <v>13100</v>
      </c>
      <c r="Y133" s="274">
        <v>1310</v>
      </c>
    </row>
    <row r="134" spans="20:25">
      <c r="T134" s="274">
        <v>132</v>
      </c>
      <c r="U134" s="274">
        <v>705</v>
      </c>
      <c r="V134" s="274">
        <v>100</v>
      </c>
      <c r="W134" s="274">
        <f>SUM($V$3:V134)</f>
        <v>13200</v>
      </c>
      <c r="Y134" s="274">
        <v>1320</v>
      </c>
    </row>
    <row r="135" spans="20:25">
      <c r="T135" s="274">
        <v>133</v>
      </c>
      <c r="U135" s="274">
        <v>710</v>
      </c>
      <c r="V135" s="274">
        <v>100</v>
      </c>
      <c r="W135" s="274">
        <f>SUM($V$3:V135)</f>
        <v>13300</v>
      </c>
      <c r="Y135" s="274">
        <v>1330</v>
      </c>
    </row>
    <row r="136" spans="20:25">
      <c r="T136" s="274">
        <v>134</v>
      </c>
      <c r="U136" s="274">
        <v>715</v>
      </c>
      <c r="V136" s="274">
        <v>100</v>
      </c>
      <c r="W136" s="274">
        <f>SUM($V$3:V136)</f>
        <v>13400</v>
      </c>
      <c r="Y136" s="274">
        <v>1340</v>
      </c>
    </row>
    <row r="137" spans="20:25">
      <c r="T137" s="274">
        <v>135</v>
      </c>
      <c r="U137" s="274">
        <v>720</v>
      </c>
      <c r="V137" s="274">
        <v>100</v>
      </c>
      <c r="W137" s="274">
        <f>SUM($V$3:V137)</f>
        <v>13500</v>
      </c>
      <c r="Y137" s="274">
        <v>1350</v>
      </c>
    </row>
    <row r="138" spans="20:25">
      <c r="T138" s="274">
        <v>136</v>
      </c>
      <c r="U138" s="274">
        <v>725</v>
      </c>
      <c r="V138" s="274">
        <v>100</v>
      </c>
      <c r="W138" s="274">
        <f>SUM($V$3:V138)</f>
        <v>13600</v>
      </c>
      <c r="Y138" s="274">
        <v>1360</v>
      </c>
    </row>
    <row r="139" spans="20:25">
      <c r="T139" s="274">
        <v>137</v>
      </c>
      <c r="U139" s="274">
        <v>730</v>
      </c>
      <c r="V139" s="274">
        <v>100</v>
      </c>
      <c r="W139" s="274">
        <f>SUM($V$3:V139)</f>
        <v>13700</v>
      </c>
      <c r="Y139" s="274">
        <v>1370</v>
      </c>
    </row>
    <row r="140" spans="20:25">
      <c r="T140" s="274">
        <v>138</v>
      </c>
      <c r="U140" s="274">
        <v>735</v>
      </c>
      <c r="V140" s="274">
        <v>100</v>
      </c>
      <c r="W140" s="274">
        <f>SUM($V$3:V140)</f>
        <v>13800</v>
      </c>
      <c r="Y140" s="274">
        <v>1380</v>
      </c>
    </row>
    <row r="141" spans="20:25">
      <c r="T141" s="274">
        <v>139</v>
      </c>
      <c r="U141" s="274">
        <v>740</v>
      </c>
      <c r="V141" s="274">
        <v>100</v>
      </c>
      <c r="W141" s="274">
        <f>SUM($V$3:V141)</f>
        <v>13900</v>
      </c>
      <c r="Y141" s="274">
        <v>1390</v>
      </c>
    </row>
    <row r="142" spans="20:25">
      <c r="T142" s="274">
        <v>140</v>
      </c>
      <c r="U142" s="274">
        <v>745</v>
      </c>
      <c r="V142" s="274">
        <v>100</v>
      </c>
      <c r="W142" s="274">
        <f>SUM($V$3:V142)</f>
        <v>14000</v>
      </c>
      <c r="Y142" s="274">
        <v>1400</v>
      </c>
    </row>
    <row r="143" spans="20:25">
      <c r="T143" s="274">
        <v>141</v>
      </c>
      <c r="U143" s="274">
        <v>750</v>
      </c>
      <c r="V143" s="274">
        <v>100</v>
      </c>
      <c r="W143" s="274">
        <f>SUM($V$3:V143)</f>
        <v>14100</v>
      </c>
      <c r="Y143" s="274">
        <v>1410</v>
      </c>
    </row>
    <row r="144" spans="20:25">
      <c r="T144" s="274">
        <v>142</v>
      </c>
      <c r="U144" s="274">
        <v>755</v>
      </c>
      <c r="V144" s="274">
        <v>100</v>
      </c>
      <c r="W144" s="274">
        <f>SUM($V$3:V144)</f>
        <v>14200</v>
      </c>
      <c r="Y144" s="274">
        <v>1420</v>
      </c>
    </row>
    <row r="145" spans="20:25">
      <c r="T145" s="274">
        <v>143</v>
      </c>
      <c r="U145" s="274">
        <v>760</v>
      </c>
      <c r="V145" s="274">
        <v>100</v>
      </c>
      <c r="W145" s="274">
        <f>SUM($V$3:V145)</f>
        <v>14300</v>
      </c>
      <c r="Y145" s="274">
        <v>1430</v>
      </c>
    </row>
    <row r="146" spans="20:25">
      <c r="T146" s="274">
        <v>144</v>
      </c>
      <c r="U146" s="274">
        <v>765</v>
      </c>
      <c r="V146" s="274">
        <v>100</v>
      </c>
      <c r="W146" s="274">
        <f>SUM($V$3:V146)</f>
        <v>14400</v>
      </c>
      <c r="Y146" s="274">
        <v>1440</v>
      </c>
    </row>
    <row r="147" spans="20:25">
      <c r="T147" s="274">
        <v>145</v>
      </c>
      <c r="U147" s="274">
        <v>770</v>
      </c>
      <c r="V147" s="274">
        <v>100</v>
      </c>
      <c r="W147" s="274">
        <f>SUM($V$3:V147)</f>
        <v>14500</v>
      </c>
      <c r="Y147" s="274">
        <v>1450</v>
      </c>
    </row>
    <row r="148" spans="20:25">
      <c r="T148" s="274">
        <v>146</v>
      </c>
      <c r="U148" s="274">
        <v>775</v>
      </c>
      <c r="V148" s="274">
        <v>100</v>
      </c>
      <c r="W148" s="274">
        <f>SUM($V$3:V148)</f>
        <v>14600</v>
      </c>
      <c r="Y148" s="274">
        <v>1460</v>
      </c>
    </row>
    <row r="149" spans="20:25">
      <c r="T149" s="274">
        <v>147</v>
      </c>
      <c r="U149" s="274">
        <v>780</v>
      </c>
      <c r="V149" s="274">
        <v>100</v>
      </c>
      <c r="W149" s="274">
        <f>SUM($V$3:V149)</f>
        <v>14700</v>
      </c>
      <c r="Y149" s="274">
        <v>1470</v>
      </c>
    </row>
    <row r="150" spans="20:25">
      <c r="T150" s="274">
        <v>148</v>
      </c>
      <c r="U150" s="274">
        <v>785</v>
      </c>
      <c r="V150" s="274">
        <v>100</v>
      </c>
      <c r="W150" s="274">
        <f>SUM($V$3:V150)</f>
        <v>14800</v>
      </c>
      <c r="Y150" s="274">
        <v>1480</v>
      </c>
    </row>
    <row r="151" spans="20:25">
      <c r="T151" s="274">
        <v>149</v>
      </c>
      <c r="U151" s="274">
        <v>790</v>
      </c>
      <c r="V151" s="274">
        <v>100</v>
      </c>
      <c r="W151" s="274">
        <f>SUM($V$3:V151)</f>
        <v>14900</v>
      </c>
      <c r="Y151" s="274">
        <v>1490</v>
      </c>
    </row>
    <row r="152" spans="20:25">
      <c r="T152" s="274">
        <v>150</v>
      </c>
      <c r="U152" s="274">
        <v>795</v>
      </c>
      <c r="V152" s="274">
        <v>100</v>
      </c>
      <c r="W152" s="274">
        <f>SUM($V$3:V152)</f>
        <v>15000</v>
      </c>
      <c r="Y152" s="274">
        <v>1500</v>
      </c>
    </row>
    <row r="153" spans="20:25">
      <c r="T153" s="302">
        <v>151</v>
      </c>
      <c r="U153" s="309">
        <v>800</v>
      </c>
      <c r="V153" s="274">
        <v>100</v>
      </c>
      <c r="W153" s="309">
        <f>SUM($V$3:V153)</f>
        <v>15100</v>
      </c>
      <c r="X153" s="274" t="s">
        <v>2498</v>
      </c>
      <c r="Y153" s="302">
        <v>1510</v>
      </c>
    </row>
    <row r="154" spans="20:25">
      <c r="T154" s="274">
        <v>152</v>
      </c>
      <c r="U154" s="274">
        <v>805</v>
      </c>
      <c r="V154" s="274">
        <v>100</v>
      </c>
      <c r="W154" s="274">
        <f>SUM($V$3:V154)</f>
        <v>15200</v>
      </c>
      <c r="Y154" s="274">
        <v>1520</v>
      </c>
    </row>
    <row r="155" spans="20:25">
      <c r="T155" s="274">
        <v>153</v>
      </c>
      <c r="U155" s="274">
        <v>810</v>
      </c>
      <c r="V155" s="274">
        <v>100</v>
      </c>
      <c r="W155" s="274">
        <f>SUM($V$3:V155)</f>
        <v>15300</v>
      </c>
      <c r="Y155" s="274">
        <v>1530</v>
      </c>
    </row>
    <row r="156" spans="20:25">
      <c r="T156" s="274">
        <v>154</v>
      </c>
      <c r="U156" s="274">
        <v>815</v>
      </c>
      <c r="V156" s="274">
        <v>100</v>
      </c>
      <c r="W156" s="274">
        <f>SUM($V$3:V156)</f>
        <v>15400</v>
      </c>
      <c r="Y156" s="274">
        <v>1540</v>
      </c>
    </row>
    <row r="157" spans="20:25">
      <c r="T157" s="274">
        <v>155</v>
      </c>
      <c r="U157" s="274">
        <v>820</v>
      </c>
      <c r="V157" s="274">
        <v>100</v>
      </c>
      <c r="W157" s="274">
        <f>SUM($V$3:V157)</f>
        <v>15500</v>
      </c>
      <c r="Y157" s="274">
        <v>1550</v>
      </c>
    </row>
    <row r="158" spans="20:25">
      <c r="T158" s="274">
        <v>156</v>
      </c>
      <c r="U158" s="274">
        <v>825</v>
      </c>
      <c r="V158" s="274">
        <v>100</v>
      </c>
      <c r="W158" s="274">
        <f>SUM($V$3:V158)</f>
        <v>15600</v>
      </c>
      <c r="Y158" s="274">
        <v>1560</v>
      </c>
    </row>
    <row r="159" spans="20:25">
      <c r="T159" s="274">
        <v>157</v>
      </c>
      <c r="U159" s="274">
        <v>830</v>
      </c>
      <c r="V159" s="274">
        <v>100</v>
      </c>
      <c r="W159" s="274">
        <f>SUM($V$3:V159)</f>
        <v>15700</v>
      </c>
      <c r="Y159" s="274">
        <v>1570</v>
      </c>
    </row>
    <row r="160" spans="20:25">
      <c r="T160" s="274">
        <v>158</v>
      </c>
      <c r="U160" s="274">
        <v>835</v>
      </c>
      <c r="V160" s="274">
        <v>100</v>
      </c>
      <c r="W160" s="274">
        <f>SUM($V$3:V160)</f>
        <v>15800</v>
      </c>
      <c r="Y160" s="274">
        <v>1580</v>
      </c>
    </row>
    <row r="161" spans="20:25">
      <c r="T161" s="274">
        <v>159</v>
      </c>
      <c r="U161" s="274">
        <v>840</v>
      </c>
      <c r="V161" s="274">
        <v>100</v>
      </c>
      <c r="W161" s="274">
        <f>SUM($V$3:V161)</f>
        <v>15900</v>
      </c>
      <c r="Y161" s="274">
        <v>1590</v>
      </c>
    </row>
    <row r="162" spans="20:25">
      <c r="T162" s="274">
        <v>160</v>
      </c>
      <c r="U162" s="274">
        <v>845</v>
      </c>
      <c r="V162" s="274">
        <v>100</v>
      </c>
      <c r="W162" s="274">
        <f>SUM($V$3:V162)</f>
        <v>16000</v>
      </c>
      <c r="Y162" s="274">
        <v>1600</v>
      </c>
    </row>
    <row r="163" spans="20:25">
      <c r="T163" s="274">
        <v>161</v>
      </c>
      <c r="U163" s="274">
        <v>850</v>
      </c>
      <c r="V163" s="274">
        <v>100</v>
      </c>
      <c r="W163" s="274">
        <f>SUM($V$3:V163)</f>
        <v>16100</v>
      </c>
      <c r="Y163" s="274">
        <v>1610</v>
      </c>
    </row>
    <row r="164" spans="20:25">
      <c r="T164" s="274">
        <v>162</v>
      </c>
      <c r="U164" s="274">
        <v>855</v>
      </c>
      <c r="V164" s="274">
        <v>100</v>
      </c>
      <c r="W164" s="274">
        <f>SUM($V$3:V164)</f>
        <v>16200</v>
      </c>
      <c r="Y164" s="274">
        <v>1620</v>
      </c>
    </row>
    <row r="165" spans="20:25">
      <c r="T165" s="274">
        <v>163</v>
      </c>
      <c r="U165" s="274">
        <v>860</v>
      </c>
      <c r="V165" s="274">
        <v>100</v>
      </c>
      <c r="W165" s="274">
        <f>SUM($V$3:V165)</f>
        <v>16300</v>
      </c>
      <c r="Y165" s="274">
        <v>1630</v>
      </c>
    </row>
    <row r="166" spans="20:25">
      <c r="T166" s="274">
        <v>164</v>
      </c>
      <c r="U166" s="274">
        <v>865</v>
      </c>
      <c r="V166" s="274">
        <v>100</v>
      </c>
      <c r="W166" s="274">
        <f>SUM($V$3:V166)</f>
        <v>16400</v>
      </c>
      <c r="Y166" s="274">
        <v>1640</v>
      </c>
    </row>
    <row r="167" spans="20:25">
      <c r="T167" s="274">
        <v>165</v>
      </c>
      <c r="U167" s="274">
        <v>870</v>
      </c>
      <c r="V167" s="274">
        <v>100</v>
      </c>
      <c r="W167" s="274">
        <f>SUM($V$3:V167)</f>
        <v>16500</v>
      </c>
      <c r="Y167" s="274">
        <v>1650</v>
      </c>
    </row>
    <row r="168" spans="20:25">
      <c r="T168" s="274">
        <v>166</v>
      </c>
      <c r="U168" s="274">
        <v>875</v>
      </c>
      <c r="V168" s="274">
        <v>100</v>
      </c>
      <c r="W168" s="274">
        <f>SUM($V$3:V168)</f>
        <v>16600</v>
      </c>
      <c r="Y168" s="274">
        <v>1660</v>
      </c>
    </row>
    <row r="169" spans="20:25">
      <c r="T169" s="274">
        <v>167</v>
      </c>
      <c r="U169" s="274">
        <v>880</v>
      </c>
      <c r="V169" s="274">
        <v>100</v>
      </c>
      <c r="W169" s="274">
        <f>SUM($V$3:V169)</f>
        <v>16700</v>
      </c>
      <c r="Y169" s="274">
        <v>1670</v>
      </c>
    </row>
    <row r="170" spans="20:25">
      <c r="T170" s="274">
        <v>168</v>
      </c>
      <c r="U170" s="274">
        <v>885</v>
      </c>
      <c r="V170" s="274">
        <v>100</v>
      </c>
      <c r="W170" s="274">
        <f>SUM($V$3:V170)</f>
        <v>16800</v>
      </c>
      <c r="Y170" s="274">
        <v>1680</v>
      </c>
    </row>
    <row r="171" spans="20:25">
      <c r="T171" s="274">
        <v>169</v>
      </c>
      <c r="U171" s="274">
        <v>890</v>
      </c>
      <c r="V171" s="274">
        <v>100</v>
      </c>
      <c r="W171" s="274">
        <f>SUM($V$3:V171)</f>
        <v>16900</v>
      </c>
      <c r="Y171" s="274">
        <v>1690</v>
      </c>
    </row>
    <row r="172" spans="20:25">
      <c r="T172" s="274">
        <v>170</v>
      </c>
      <c r="U172" s="274">
        <v>895</v>
      </c>
      <c r="V172" s="274">
        <v>100</v>
      </c>
      <c r="W172" s="274">
        <f>SUM($V$3:V172)</f>
        <v>17000</v>
      </c>
      <c r="Y172" s="274">
        <v>1700</v>
      </c>
    </row>
    <row r="173" spans="20:25">
      <c r="T173" s="274">
        <v>171</v>
      </c>
      <c r="U173" s="274">
        <v>900</v>
      </c>
      <c r="V173" s="274">
        <v>100</v>
      </c>
      <c r="W173" s="274">
        <f>SUM($V$3:V173)</f>
        <v>17100</v>
      </c>
      <c r="Y173" s="274">
        <v>1710</v>
      </c>
    </row>
    <row r="174" spans="20:25">
      <c r="T174" s="274">
        <v>172</v>
      </c>
      <c r="U174" s="274">
        <v>905</v>
      </c>
      <c r="V174" s="274">
        <v>100</v>
      </c>
      <c r="W174" s="274">
        <f>SUM($V$3:V174)</f>
        <v>17200</v>
      </c>
      <c r="Y174" s="274">
        <v>1720</v>
      </c>
    </row>
    <row r="175" spans="20:25">
      <c r="T175" s="274">
        <v>173</v>
      </c>
      <c r="U175" s="274">
        <v>910</v>
      </c>
      <c r="V175" s="274">
        <v>100</v>
      </c>
      <c r="W175" s="274">
        <f>SUM($V$3:V175)</f>
        <v>17300</v>
      </c>
      <c r="Y175" s="274">
        <v>1730</v>
      </c>
    </row>
    <row r="176" spans="20:25">
      <c r="T176" s="274">
        <v>174</v>
      </c>
      <c r="U176" s="274">
        <v>915</v>
      </c>
      <c r="V176" s="274">
        <v>100</v>
      </c>
      <c r="W176" s="274">
        <f>SUM($V$3:V176)</f>
        <v>17400</v>
      </c>
      <c r="Y176" s="274">
        <v>1740</v>
      </c>
    </row>
    <row r="177" spans="20:25">
      <c r="T177" s="274">
        <v>175</v>
      </c>
      <c r="U177" s="274">
        <v>920</v>
      </c>
      <c r="V177" s="274">
        <v>100</v>
      </c>
      <c r="W177" s="274">
        <f>SUM($V$3:V177)</f>
        <v>17500</v>
      </c>
      <c r="Y177" s="274">
        <v>1750</v>
      </c>
    </row>
    <row r="178" spans="20:25">
      <c r="T178" s="274">
        <v>176</v>
      </c>
      <c r="U178" s="274">
        <v>925</v>
      </c>
      <c r="V178" s="274">
        <v>100</v>
      </c>
      <c r="W178" s="274">
        <f>SUM($V$3:V178)</f>
        <v>17600</v>
      </c>
      <c r="Y178" s="274">
        <v>1760</v>
      </c>
    </row>
    <row r="179" spans="20:25">
      <c r="T179" s="274">
        <v>177</v>
      </c>
      <c r="U179" s="274">
        <v>930</v>
      </c>
      <c r="V179" s="274">
        <v>100</v>
      </c>
      <c r="W179" s="274">
        <f>SUM($V$3:V179)</f>
        <v>17700</v>
      </c>
      <c r="Y179" s="274">
        <v>1770</v>
      </c>
    </row>
    <row r="180" spans="20:25">
      <c r="T180" s="274">
        <v>178</v>
      </c>
      <c r="U180" s="274">
        <v>935</v>
      </c>
      <c r="V180" s="274">
        <v>100</v>
      </c>
      <c r="W180" s="274">
        <f>SUM($V$3:V180)</f>
        <v>17800</v>
      </c>
      <c r="Y180" s="274">
        <v>1780</v>
      </c>
    </row>
    <row r="181" spans="20:25">
      <c r="T181" s="274">
        <v>179</v>
      </c>
      <c r="U181" s="274">
        <v>940</v>
      </c>
      <c r="V181" s="274">
        <v>100</v>
      </c>
      <c r="W181" s="274">
        <f>SUM($V$3:V181)</f>
        <v>17900</v>
      </c>
      <c r="Y181" s="274">
        <v>1790</v>
      </c>
    </row>
    <row r="182" spans="20:25">
      <c r="T182" s="274">
        <v>180</v>
      </c>
      <c r="U182" s="274">
        <v>945</v>
      </c>
      <c r="V182" s="274">
        <v>100</v>
      </c>
      <c r="W182" s="274">
        <f>SUM($V$3:V182)</f>
        <v>18000</v>
      </c>
      <c r="Y182" s="274">
        <v>1800</v>
      </c>
    </row>
    <row r="183" spans="20:25">
      <c r="T183" s="274">
        <v>181</v>
      </c>
      <c r="U183" s="274">
        <v>950</v>
      </c>
      <c r="V183" s="274">
        <v>100</v>
      </c>
      <c r="W183" s="274">
        <f>SUM($V$3:V183)</f>
        <v>18100</v>
      </c>
      <c r="Y183" s="274">
        <v>1810</v>
      </c>
    </row>
    <row r="184" spans="20:25">
      <c r="T184" s="274">
        <v>182</v>
      </c>
      <c r="U184" s="274">
        <v>955</v>
      </c>
      <c r="V184" s="274">
        <v>100</v>
      </c>
      <c r="W184" s="274">
        <f>SUM($V$3:V184)</f>
        <v>18200</v>
      </c>
      <c r="Y184" s="274">
        <v>1820</v>
      </c>
    </row>
    <row r="185" spans="20:25">
      <c r="T185" s="274">
        <v>183</v>
      </c>
      <c r="U185" s="274">
        <v>960</v>
      </c>
      <c r="V185" s="274">
        <v>100</v>
      </c>
      <c r="W185" s="274">
        <f>SUM($V$3:V185)</f>
        <v>18300</v>
      </c>
      <c r="Y185" s="274">
        <v>1830</v>
      </c>
    </row>
    <row r="186" spans="20:25">
      <c r="T186" s="274">
        <v>184</v>
      </c>
      <c r="U186" s="274">
        <v>965</v>
      </c>
      <c r="V186" s="274">
        <v>100</v>
      </c>
      <c r="W186" s="274">
        <f>SUM($V$3:V186)</f>
        <v>18400</v>
      </c>
      <c r="Y186" s="274">
        <v>1840</v>
      </c>
    </row>
    <row r="187" spans="20:25">
      <c r="T187" s="274">
        <v>185</v>
      </c>
      <c r="U187" s="274">
        <v>970</v>
      </c>
      <c r="V187" s="274">
        <v>100</v>
      </c>
      <c r="W187" s="274">
        <f>SUM($V$3:V187)</f>
        <v>18500</v>
      </c>
      <c r="Y187" s="274">
        <v>1850</v>
      </c>
    </row>
    <row r="188" spans="20:25">
      <c r="T188" s="274">
        <v>186</v>
      </c>
      <c r="U188" s="274">
        <v>975</v>
      </c>
      <c r="V188" s="274">
        <v>100</v>
      </c>
      <c r="W188" s="274">
        <f>SUM($V$3:V188)</f>
        <v>18600</v>
      </c>
      <c r="Y188" s="274">
        <v>1860</v>
      </c>
    </row>
    <row r="189" spans="20:25">
      <c r="T189" s="274">
        <v>187</v>
      </c>
      <c r="U189" s="274">
        <v>980</v>
      </c>
      <c r="V189" s="274">
        <v>100</v>
      </c>
      <c r="W189" s="274">
        <f>SUM($V$3:V189)</f>
        <v>18700</v>
      </c>
      <c r="Y189" s="274">
        <v>1870</v>
      </c>
    </row>
    <row r="190" spans="20:25">
      <c r="T190" s="274">
        <v>188</v>
      </c>
      <c r="U190" s="274">
        <v>985</v>
      </c>
      <c r="V190" s="274">
        <v>100</v>
      </c>
      <c r="W190" s="274">
        <f>SUM($V$3:V190)</f>
        <v>18800</v>
      </c>
      <c r="Y190" s="274">
        <v>1880</v>
      </c>
    </row>
    <row r="191" spans="20:25">
      <c r="T191" s="274">
        <v>189</v>
      </c>
      <c r="U191" s="274">
        <v>990</v>
      </c>
      <c r="V191" s="274">
        <v>100</v>
      </c>
      <c r="W191" s="274">
        <f>SUM($V$3:V191)</f>
        <v>18900</v>
      </c>
      <c r="Y191" s="274">
        <v>1890</v>
      </c>
    </row>
    <row r="192" spans="20:25">
      <c r="T192" s="274">
        <v>190</v>
      </c>
      <c r="U192" s="274">
        <v>995</v>
      </c>
      <c r="V192" s="274">
        <v>100</v>
      </c>
      <c r="W192" s="274">
        <f>SUM($V$3:V192)</f>
        <v>19000</v>
      </c>
      <c r="Y192" s="274">
        <v>1900</v>
      </c>
    </row>
    <row r="193" spans="20:25">
      <c r="T193" s="274">
        <v>191</v>
      </c>
      <c r="U193" s="274">
        <v>1000</v>
      </c>
      <c r="V193" s="274">
        <v>100</v>
      </c>
      <c r="W193" s="274">
        <f>SUM($V$3:V193)</f>
        <v>19100</v>
      </c>
      <c r="Y193" s="274">
        <v>1910</v>
      </c>
    </row>
    <row r="194" spans="20:25">
      <c r="T194" s="274">
        <v>192</v>
      </c>
      <c r="U194" s="274">
        <v>1005</v>
      </c>
      <c r="V194" s="274">
        <v>100</v>
      </c>
      <c r="W194" s="274">
        <f>SUM($V$3:V194)</f>
        <v>19200</v>
      </c>
      <c r="Y194" s="274">
        <v>1920</v>
      </c>
    </row>
    <row r="195" spans="20:25">
      <c r="T195" s="274">
        <v>193</v>
      </c>
      <c r="U195" s="274">
        <v>1010</v>
      </c>
      <c r="V195" s="274">
        <v>100</v>
      </c>
      <c r="W195" s="274">
        <f>SUM($V$3:V195)</f>
        <v>19300</v>
      </c>
      <c r="Y195" s="274">
        <v>1930</v>
      </c>
    </row>
    <row r="196" spans="20:25">
      <c r="T196" s="274">
        <v>194</v>
      </c>
      <c r="U196" s="274">
        <v>1015</v>
      </c>
      <c r="V196" s="274">
        <v>100</v>
      </c>
      <c r="W196" s="274">
        <f>SUM($V$3:V196)</f>
        <v>19400</v>
      </c>
      <c r="Y196" s="274">
        <v>1940</v>
      </c>
    </row>
    <row r="197" spans="20:25">
      <c r="T197" s="274">
        <v>195</v>
      </c>
      <c r="U197" s="274">
        <v>1020</v>
      </c>
      <c r="V197" s="274">
        <v>100</v>
      </c>
      <c r="W197" s="274">
        <f>SUM($V$3:V197)</f>
        <v>19500</v>
      </c>
      <c r="Y197" s="274">
        <v>1950</v>
      </c>
    </row>
    <row r="198" spans="20:25">
      <c r="T198" s="274">
        <v>196</v>
      </c>
      <c r="U198" s="274">
        <v>1025</v>
      </c>
      <c r="V198" s="274">
        <v>100</v>
      </c>
      <c r="W198" s="274">
        <f>SUM($V$3:V198)</f>
        <v>19600</v>
      </c>
      <c r="Y198" s="274">
        <v>1960</v>
      </c>
    </row>
    <row r="199" spans="20:25">
      <c r="T199" s="274">
        <v>197</v>
      </c>
      <c r="U199" s="274">
        <v>1030</v>
      </c>
      <c r="V199" s="274">
        <v>100</v>
      </c>
      <c r="W199" s="274">
        <f>SUM($V$3:V199)</f>
        <v>19700</v>
      </c>
      <c r="Y199" s="274">
        <v>1970</v>
      </c>
    </row>
    <row r="200" spans="20:25">
      <c r="T200" s="274">
        <v>198</v>
      </c>
      <c r="U200" s="274">
        <v>1035</v>
      </c>
      <c r="V200" s="274">
        <v>100</v>
      </c>
      <c r="W200" s="274">
        <f>SUM($V$3:V200)</f>
        <v>19800</v>
      </c>
      <c r="Y200" s="274">
        <v>1980</v>
      </c>
    </row>
    <row r="201" spans="20:25">
      <c r="T201" s="274">
        <v>199</v>
      </c>
      <c r="U201" s="274">
        <v>1040</v>
      </c>
      <c r="V201" s="274">
        <v>100</v>
      </c>
      <c r="W201" s="274">
        <f>SUM($V$3:V201)</f>
        <v>19900</v>
      </c>
      <c r="Y201" s="274">
        <v>1990</v>
      </c>
    </row>
    <row r="202" spans="20:25">
      <c r="T202" s="274">
        <v>200</v>
      </c>
      <c r="U202" s="274">
        <v>1045</v>
      </c>
      <c r="V202" s="274">
        <v>100</v>
      </c>
      <c r="W202" s="274">
        <f>SUM($V$3:V202)</f>
        <v>20000</v>
      </c>
      <c r="Y202" s="274">
        <v>2000</v>
      </c>
    </row>
    <row r="203" spans="20:25">
      <c r="T203" s="274">
        <v>201</v>
      </c>
      <c r="U203" s="274">
        <v>1050</v>
      </c>
      <c r="V203" s="274">
        <v>100</v>
      </c>
      <c r="W203" s="274">
        <f>SUM($V$3:V203)</f>
        <v>20100</v>
      </c>
      <c r="Y203" s="274">
        <v>2010</v>
      </c>
    </row>
    <row r="204" spans="20:25">
      <c r="T204" s="274">
        <v>202</v>
      </c>
      <c r="U204" s="274">
        <v>1055</v>
      </c>
      <c r="V204" s="274">
        <v>100</v>
      </c>
      <c r="W204" s="274">
        <f>SUM($V$3:V204)</f>
        <v>20200</v>
      </c>
      <c r="Y204" s="274">
        <v>2020</v>
      </c>
    </row>
    <row r="205" spans="20:25">
      <c r="T205" s="274">
        <v>203</v>
      </c>
      <c r="U205" s="274">
        <v>1060</v>
      </c>
      <c r="V205" s="274">
        <v>100</v>
      </c>
      <c r="W205" s="274">
        <f>SUM($V$3:V205)</f>
        <v>20300</v>
      </c>
      <c r="Y205" s="274">
        <v>2030</v>
      </c>
    </row>
    <row r="206" spans="20:25">
      <c r="T206" s="274">
        <v>204</v>
      </c>
      <c r="U206" s="274">
        <v>1065</v>
      </c>
      <c r="V206" s="274">
        <v>100</v>
      </c>
      <c r="W206" s="274">
        <f>SUM($V$3:V206)</f>
        <v>20400</v>
      </c>
      <c r="Y206" s="274">
        <v>2040</v>
      </c>
    </row>
    <row r="207" spans="20:25">
      <c r="T207" s="274">
        <v>205</v>
      </c>
      <c r="U207" s="274">
        <v>1070</v>
      </c>
      <c r="V207" s="274">
        <v>100</v>
      </c>
      <c r="W207" s="274">
        <f>SUM($V$3:V207)</f>
        <v>20500</v>
      </c>
      <c r="Y207" s="274">
        <v>2050</v>
      </c>
    </row>
    <row r="208" spans="20:25">
      <c r="T208" s="274">
        <v>206</v>
      </c>
      <c r="U208" s="274">
        <v>1075</v>
      </c>
      <c r="V208" s="274">
        <v>100</v>
      </c>
      <c r="W208" s="274">
        <f>SUM($V$3:V208)</f>
        <v>20600</v>
      </c>
      <c r="Y208" s="274">
        <v>2060</v>
      </c>
    </row>
    <row r="209" spans="20:25">
      <c r="T209" s="274">
        <v>207</v>
      </c>
      <c r="U209" s="274">
        <v>1080</v>
      </c>
      <c r="V209" s="274">
        <v>100</v>
      </c>
      <c r="W209" s="274">
        <f>SUM($V$3:V209)</f>
        <v>20700</v>
      </c>
      <c r="Y209" s="274">
        <v>2070</v>
      </c>
    </row>
    <row r="210" spans="20:25">
      <c r="T210" s="274">
        <v>208</v>
      </c>
      <c r="U210" s="274">
        <v>1085</v>
      </c>
      <c r="V210" s="274">
        <v>100</v>
      </c>
      <c r="W210" s="274">
        <f>SUM($V$3:V210)</f>
        <v>20800</v>
      </c>
      <c r="Y210" s="274">
        <v>2080</v>
      </c>
    </row>
    <row r="211" spans="20:25">
      <c r="T211" s="274">
        <v>209</v>
      </c>
      <c r="U211" s="274">
        <v>1090</v>
      </c>
      <c r="V211" s="274">
        <v>100</v>
      </c>
      <c r="W211" s="274">
        <f>SUM($V$3:V211)</f>
        <v>20900</v>
      </c>
      <c r="Y211" s="274">
        <v>2090</v>
      </c>
    </row>
    <row r="212" spans="20:25">
      <c r="T212" s="274">
        <v>210</v>
      </c>
      <c r="U212" s="274">
        <v>1095</v>
      </c>
      <c r="V212" s="274">
        <v>100</v>
      </c>
      <c r="W212" s="274">
        <f>SUM($V$3:V212)</f>
        <v>21000</v>
      </c>
      <c r="Y212" s="274">
        <v>2100</v>
      </c>
    </row>
    <row r="213" spans="20:25">
      <c r="T213" s="274">
        <v>211</v>
      </c>
      <c r="U213" s="274">
        <v>1100</v>
      </c>
      <c r="V213" s="274">
        <v>100</v>
      </c>
      <c r="W213" s="274">
        <f>SUM($V$3:V213)</f>
        <v>21100</v>
      </c>
      <c r="Y213" s="274">
        <v>2110</v>
      </c>
    </row>
    <row r="214" spans="20:25">
      <c r="T214" s="274">
        <v>212</v>
      </c>
      <c r="U214" s="274">
        <v>1105</v>
      </c>
      <c r="V214" s="274">
        <v>100</v>
      </c>
      <c r="W214" s="274">
        <f>SUM($V$3:V214)</f>
        <v>21200</v>
      </c>
      <c r="Y214" s="274">
        <v>2120</v>
      </c>
    </row>
    <row r="215" spans="20:25">
      <c r="T215" s="274">
        <v>213</v>
      </c>
      <c r="U215" s="274">
        <v>1110</v>
      </c>
      <c r="V215" s="274">
        <v>100</v>
      </c>
      <c r="W215" s="274">
        <f>SUM($V$3:V215)</f>
        <v>21300</v>
      </c>
      <c r="Y215" s="274">
        <v>2130</v>
      </c>
    </row>
    <row r="216" spans="20:25">
      <c r="T216" s="274">
        <v>214</v>
      </c>
      <c r="U216" s="274">
        <v>1115</v>
      </c>
      <c r="V216" s="274">
        <v>100</v>
      </c>
      <c r="W216" s="274">
        <f>SUM($V$3:V216)</f>
        <v>21400</v>
      </c>
      <c r="Y216" s="274">
        <v>2140</v>
      </c>
    </row>
    <row r="217" spans="20:25">
      <c r="T217" s="274">
        <v>215</v>
      </c>
      <c r="U217" s="274">
        <v>1120</v>
      </c>
      <c r="V217" s="274">
        <v>100</v>
      </c>
      <c r="W217" s="274">
        <f>SUM($V$3:V217)</f>
        <v>21500</v>
      </c>
      <c r="Y217" s="274">
        <v>2150</v>
      </c>
    </row>
    <row r="218" spans="20:25">
      <c r="T218" s="309">
        <v>216</v>
      </c>
      <c r="U218" s="309">
        <v>1125</v>
      </c>
      <c r="V218" s="274">
        <v>100</v>
      </c>
      <c r="W218" s="309">
        <f>SUM($V$3:V218)</f>
        <v>21600</v>
      </c>
      <c r="X218" s="274" t="s">
        <v>2499</v>
      </c>
      <c r="Y218" s="302">
        <v>2160</v>
      </c>
    </row>
    <row r="219" spans="20:25">
      <c r="T219" s="274">
        <v>217</v>
      </c>
      <c r="U219" s="274">
        <v>1130</v>
      </c>
      <c r="V219" s="274">
        <v>100</v>
      </c>
      <c r="W219" s="274">
        <f>SUM($V$3:V219)</f>
        <v>21700</v>
      </c>
      <c r="Y219" s="274">
        <v>2170</v>
      </c>
    </row>
    <row r="220" spans="20:25">
      <c r="T220" s="274">
        <v>218</v>
      </c>
      <c r="U220" s="274">
        <v>1135</v>
      </c>
      <c r="V220" s="274">
        <v>100</v>
      </c>
      <c r="W220" s="274">
        <f>SUM($V$3:V220)</f>
        <v>21800</v>
      </c>
      <c r="Y220" s="274">
        <v>2180</v>
      </c>
    </row>
    <row r="221" spans="20:25">
      <c r="T221" s="274">
        <v>219</v>
      </c>
      <c r="U221" s="274">
        <v>1140</v>
      </c>
      <c r="V221" s="274">
        <v>100</v>
      </c>
      <c r="W221" s="274">
        <f>SUM($V$3:V221)</f>
        <v>21900</v>
      </c>
      <c r="Y221" s="274">
        <v>2190</v>
      </c>
    </row>
    <row r="222" spans="20:25">
      <c r="T222" s="274">
        <v>220</v>
      </c>
      <c r="U222" s="274">
        <v>1145</v>
      </c>
      <c r="V222" s="274">
        <v>100</v>
      </c>
      <c r="W222" s="274">
        <f>SUM($V$3:V222)</f>
        <v>22000</v>
      </c>
      <c r="Y222" s="274">
        <v>2200</v>
      </c>
    </row>
    <row r="223" spans="20:25">
      <c r="T223" s="274">
        <v>221</v>
      </c>
      <c r="U223" s="274">
        <v>1150</v>
      </c>
      <c r="V223" s="274">
        <v>100</v>
      </c>
      <c r="W223" s="274">
        <f>SUM($V$3:V223)</f>
        <v>22100</v>
      </c>
      <c r="Y223" s="274">
        <v>2210</v>
      </c>
    </row>
    <row r="224" spans="20:25">
      <c r="T224" s="274">
        <v>222</v>
      </c>
      <c r="U224" s="274">
        <v>1155</v>
      </c>
      <c r="V224" s="274">
        <v>100</v>
      </c>
      <c r="W224" s="274">
        <f>SUM($V$3:V224)</f>
        <v>22200</v>
      </c>
      <c r="Y224" s="274">
        <v>2220</v>
      </c>
    </row>
    <row r="225" spans="20:25">
      <c r="T225" s="274">
        <v>223</v>
      </c>
      <c r="U225" s="274">
        <v>1160</v>
      </c>
      <c r="V225" s="274">
        <v>100</v>
      </c>
      <c r="W225" s="274">
        <f>SUM($V$3:V225)</f>
        <v>22300</v>
      </c>
      <c r="Y225" s="274">
        <v>2230</v>
      </c>
    </row>
    <row r="226" spans="20:25">
      <c r="T226" s="274">
        <v>224</v>
      </c>
      <c r="U226" s="274">
        <v>1165</v>
      </c>
      <c r="V226" s="274">
        <v>100</v>
      </c>
      <c r="W226" s="274">
        <f>SUM($V$3:V226)</f>
        <v>22400</v>
      </c>
      <c r="Y226" s="274">
        <v>2240</v>
      </c>
    </row>
    <row r="227" spans="20:25">
      <c r="T227" s="274">
        <v>225</v>
      </c>
      <c r="U227" s="274">
        <v>1170</v>
      </c>
      <c r="V227" s="274">
        <v>100</v>
      </c>
      <c r="W227" s="274">
        <f>SUM($V$3:V227)</f>
        <v>22500</v>
      </c>
      <c r="Y227" s="274">
        <v>2250</v>
      </c>
    </row>
    <row r="228" spans="20:25">
      <c r="T228" s="274">
        <v>226</v>
      </c>
      <c r="U228" s="274">
        <v>1175</v>
      </c>
      <c r="V228" s="274">
        <v>100</v>
      </c>
      <c r="W228" s="274">
        <f>SUM($V$3:V228)</f>
        <v>22600</v>
      </c>
      <c r="Y228" s="274">
        <v>2260</v>
      </c>
    </row>
    <row r="229" spans="20:25">
      <c r="T229" s="274">
        <v>227</v>
      </c>
      <c r="U229" s="274">
        <v>1180</v>
      </c>
      <c r="V229" s="274">
        <v>100</v>
      </c>
      <c r="W229" s="274">
        <f>SUM($V$3:V229)</f>
        <v>22700</v>
      </c>
      <c r="Y229" s="274">
        <v>2270</v>
      </c>
    </row>
    <row r="230" spans="20:25">
      <c r="T230" s="274">
        <v>228</v>
      </c>
      <c r="U230" s="274">
        <v>1185</v>
      </c>
      <c r="V230" s="274">
        <v>100</v>
      </c>
      <c r="W230" s="274">
        <f>SUM($V$3:V230)</f>
        <v>22800</v>
      </c>
      <c r="Y230" s="274">
        <v>2280</v>
      </c>
    </row>
    <row r="231" spans="20:25">
      <c r="T231" s="274">
        <v>229</v>
      </c>
      <c r="U231" s="274">
        <v>1190</v>
      </c>
      <c r="V231" s="274">
        <v>100</v>
      </c>
      <c r="W231" s="274">
        <f>SUM($V$3:V231)</f>
        <v>22900</v>
      </c>
      <c r="Y231" s="274">
        <v>2290</v>
      </c>
    </row>
    <row r="232" spans="20:25">
      <c r="T232" s="274">
        <v>230</v>
      </c>
      <c r="U232" s="274">
        <v>1195</v>
      </c>
      <c r="V232" s="274">
        <v>100</v>
      </c>
      <c r="W232" s="274">
        <f>SUM($V$3:V232)</f>
        <v>23000</v>
      </c>
      <c r="Y232" s="274">
        <v>2300</v>
      </c>
    </row>
    <row r="233" spans="20:25">
      <c r="T233" s="274">
        <v>231</v>
      </c>
      <c r="U233" s="274">
        <v>1200</v>
      </c>
      <c r="V233" s="274">
        <v>100</v>
      </c>
      <c r="W233" s="274">
        <f>SUM($V$3:V233)</f>
        <v>23100</v>
      </c>
      <c r="Y233" s="274">
        <v>2310</v>
      </c>
    </row>
    <row r="234" spans="20:25">
      <c r="T234" s="274">
        <v>232</v>
      </c>
      <c r="U234" s="274">
        <v>1205</v>
      </c>
      <c r="V234" s="274">
        <v>100</v>
      </c>
      <c r="W234" s="274">
        <f>SUM($V$3:V234)</f>
        <v>23200</v>
      </c>
      <c r="Y234" s="274">
        <v>2320</v>
      </c>
    </row>
    <row r="235" spans="20:25">
      <c r="T235" s="274">
        <v>233</v>
      </c>
      <c r="U235" s="274">
        <v>1210</v>
      </c>
      <c r="V235" s="274">
        <v>100</v>
      </c>
      <c r="W235" s="274">
        <f>SUM($V$3:V235)</f>
        <v>23300</v>
      </c>
      <c r="Y235" s="274">
        <v>2330</v>
      </c>
    </row>
    <row r="236" spans="20:25">
      <c r="T236" s="274">
        <v>234</v>
      </c>
      <c r="U236" s="274">
        <v>1215</v>
      </c>
      <c r="V236" s="274">
        <v>100</v>
      </c>
      <c r="W236" s="274">
        <f>SUM($V$3:V236)</f>
        <v>23400</v>
      </c>
      <c r="Y236" s="274">
        <v>2340</v>
      </c>
    </row>
    <row r="237" spans="20:25">
      <c r="T237" s="274">
        <v>235</v>
      </c>
      <c r="U237" s="274">
        <v>1220</v>
      </c>
      <c r="V237" s="274">
        <v>100</v>
      </c>
      <c r="W237" s="274">
        <f>SUM($V$3:V237)</f>
        <v>23500</v>
      </c>
      <c r="Y237" s="274">
        <v>2350</v>
      </c>
    </row>
    <row r="238" spans="20:25">
      <c r="T238" s="274">
        <v>236</v>
      </c>
      <c r="U238" s="274">
        <v>1225</v>
      </c>
      <c r="V238" s="274">
        <v>100</v>
      </c>
      <c r="W238" s="274">
        <f>SUM($V$3:V238)</f>
        <v>23600</v>
      </c>
      <c r="Y238" s="274">
        <v>2360</v>
      </c>
    </row>
    <row r="239" spans="20:25">
      <c r="T239" s="274">
        <v>237</v>
      </c>
      <c r="U239" s="274">
        <v>1230</v>
      </c>
      <c r="V239" s="274">
        <v>100</v>
      </c>
      <c r="W239" s="274">
        <f>SUM($V$3:V239)</f>
        <v>23700</v>
      </c>
      <c r="Y239" s="274">
        <v>2370</v>
      </c>
    </row>
    <row r="240" spans="20:25">
      <c r="T240" s="274">
        <v>238</v>
      </c>
      <c r="U240" s="274">
        <v>1235</v>
      </c>
      <c r="V240" s="274">
        <v>100</v>
      </c>
      <c r="W240" s="274">
        <f>SUM($V$3:V240)</f>
        <v>23800</v>
      </c>
      <c r="Y240" s="274">
        <v>2380</v>
      </c>
    </row>
    <row r="241" spans="20:25">
      <c r="T241" s="274">
        <v>239</v>
      </c>
      <c r="U241" s="274">
        <v>1240</v>
      </c>
      <c r="V241" s="274">
        <v>100</v>
      </c>
      <c r="W241" s="274">
        <f>SUM($V$3:V241)</f>
        <v>23900</v>
      </c>
      <c r="Y241" s="274">
        <v>2390</v>
      </c>
    </row>
    <row r="242" spans="20:25">
      <c r="T242" s="274">
        <v>240</v>
      </c>
      <c r="U242" s="274">
        <v>1245</v>
      </c>
      <c r="V242" s="274">
        <v>100</v>
      </c>
      <c r="W242" s="274">
        <f>SUM($V$3:V242)</f>
        <v>24000</v>
      </c>
      <c r="Y242" s="274">
        <v>2400</v>
      </c>
    </row>
    <row r="243" spans="20:25">
      <c r="T243" s="274">
        <v>241</v>
      </c>
      <c r="U243" s="274">
        <v>1250</v>
      </c>
      <c r="V243" s="274">
        <v>100</v>
      </c>
      <c r="W243" s="274">
        <f>SUM($V$3:V243)</f>
        <v>24100</v>
      </c>
      <c r="Y243" s="274">
        <v>2410</v>
      </c>
    </row>
    <row r="244" spans="20:25">
      <c r="T244" s="274">
        <v>242</v>
      </c>
      <c r="U244" s="274">
        <v>1255</v>
      </c>
      <c r="V244" s="274">
        <v>100</v>
      </c>
      <c r="W244" s="274">
        <f>SUM($V$3:V244)</f>
        <v>24200</v>
      </c>
      <c r="Y244" s="274">
        <v>2420</v>
      </c>
    </row>
    <row r="245" spans="20:25">
      <c r="T245" s="274">
        <v>243</v>
      </c>
      <c r="U245" s="274">
        <v>1260</v>
      </c>
      <c r="V245" s="274">
        <v>100</v>
      </c>
      <c r="W245" s="274">
        <f>SUM($V$3:V245)</f>
        <v>24300</v>
      </c>
      <c r="Y245" s="274">
        <v>2430</v>
      </c>
    </row>
    <row r="246" spans="20:25">
      <c r="T246" s="274">
        <v>244</v>
      </c>
      <c r="U246" s="274">
        <v>1265</v>
      </c>
      <c r="V246" s="274">
        <v>100</v>
      </c>
      <c r="W246" s="274">
        <f>SUM($V$3:V246)</f>
        <v>24400</v>
      </c>
      <c r="Y246" s="274">
        <v>2440</v>
      </c>
    </row>
    <row r="247" spans="20:25">
      <c r="T247" s="274">
        <v>245</v>
      </c>
      <c r="U247" s="274">
        <v>1270</v>
      </c>
      <c r="V247" s="274">
        <v>100</v>
      </c>
      <c r="W247" s="274">
        <f>SUM($V$3:V247)</f>
        <v>24500</v>
      </c>
      <c r="Y247" s="274">
        <v>2450</v>
      </c>
    </row>
    <row r="248" spans="20:25">
      <c r="T248" s="274">
        <v>246</v>
      </c>
      <c r="U248" s="274">
        <v>1275</v>
      </c>
      <c r="V248" s="274">
        <v>100</v>
      </c>
      <c r="W248" s="274">
        <f>SUM($V$3:V248)</f>
        <v>24600</v>
      </c>
      <c r="Y248" s="274">
        <v>2460</v>
      </c>
    </row>
    <row r="249" spans="20:25">
      <c r="T249" s="274">
        <v>247</v>
      </c>
      <c r="U249" s="274">
        <v>1280</v>
      </c>
      <c r="V249" s="274">
        <v>100</v>
      </c>
      <c r="W249" s="274">
        <f>SUM($V$3:V249)</f>
        <v>24700</v>
      </c>
      <c r="Y249" s="274">
        <v>2470</v>
      </c>
    </row>
    <row r="250" spans="20:25">
      <c r="T250" s="274">
        <v>248</v>
      </c>
      <c r="U250" s="274">
        <v>1285</v>
      </c>
      <c r="V250" s="274">
        <v>100</v>
      </c>
      <c r="W250" s="274">
        <f>SUM($V$3:V250)</f>
        <v>24800</v>
      </c>
      <c r="Y250" s="274">
        <v>2480</v>
      </c>
    </row>
    <row r="251" spans="20:25">
      <c r="T251" s="274">
        <v>249</v>
      </c>
      <c r="U251" s="274">
        <v>1290</v>
      </c>
      <c r="V251" s="274">
        <v>100</v>
      </c>
      <c r="W251" s="274">
        <f>SUM($V$3:V251)</f>
        <v>24900</v>
      </c>
      <c r="Y251" s="274">
        <v>2490</v>
      </c>
    </row>
    <row r="252" spans="20:25">
      <c r="T252" s="274">
        <v>250</v>
      </c>
      <c r="U252" s="274">
        <v>1295</v>
      </c>
      <c r="V252" s="274">
        <v>100</v>
      </c>
      <c r="W252" s="274">
        <f>SUM($V$3:V252)</f>
        <v>25000</v>
      </c>
      <c r="Y252" s="274">
        <v>2500</v>
      </c>
    </row>
    <row r="253" spans="20:25">
      <c r="T253" s="274">
        <v>251</v>
      </c>
      <c r="U253" s="274">
        <v>1300</v>
      </c>
      <c r="V253" s="274">
        <v>100</v>
      </c>
      <c r="W253" s="274">
        <f>SUM($V$3:V253)</f>
        <v>25100</v>
      </c>
      <c r="Y253" s="274">
        <v>2510</v>
      </c>
    </row>
    <row r="254" spans="20:25">
      <c r="T254" s="274">
        <v>252</v>
      </c>
      <c r="U254" s="274">
        <v>1305</v>
      </c>
      <c r="V254" s="274">
        <v>100</v>
      </c>
      <c r="W254" s="274">
        <f>SUM($V$3:V254)</f>
        <v>25200</v>
      </c>
      <c r="Y254" s="274">
        <v>2520</v>
      </c>
    </row>
    <row r="255" spans="20:25">
      <c r="T255" s="274">
        <v>253</v>
      </c>
      <c r="U255" s="274">
        <v>1310</v>
      </c>
      <c r="V255" s="274">
        <v>100</v>
      </c>
      <c r="W255" s="274">
        <f>SUM($V$3:V255)</f>
        <v>25300</v>
      </c>
      <c r="Y255" s="274">
        <v>2530</v>
      </c>
    </row>
    <row r="256" spans="20:25">
      <c r="T256" s="274">
        <v>254</v>
      </c>
      <c r="U256" s="274">
        <v>1315</v>
      </c>
      <c r="V256" s="274">
        <v>100</v>
      </c>
      <c r="W256" s="274">
        <f>SUM($V$3:V256)</f>
        <v>25400</v>
      </c>
      <c r="Y256" s="274">
        <v>2540</v>
      </c>
    </row>
    <row r="257" spans="20:25">
      <c r="T257" s="274">
        <v>255</v>
      </c>
      <c r="U257" s="274">
        <v>1320</v>
      </c>
      <c r="V257" s="274">
        <v>100</v>
      </c>
      <c r="W257" s="274">
        <f>SUM($V$3:V257)</f>
        <v>25500</v>
      </c>
      <c r="Y257" s="274">
        <v>2550</v>
      </c>
    </row>
    <row r="258" spans="20:25">
      <c r="T258" s="274">
        <v>256</v>
      </c>
      <c r="U258" s="274">
        <v>1325</v>
      </c>
      <c r="V258" s="274">
        <v>100</v>
      </c>
      <c r="W258" s="274">
        <f>SUM($V$3:V258)</f>
        <v>25600</v>
      </c>
      <c r="Y258" s="274">
        <v>2560</v>
      </c>
    </row>
    <row r="259" spans="20:25">
      <c r="T259" s="274">
        <v>257</v>
      </c>
      <c r="U259" s="274">
        <v>1330</v>
      </c>
      <c r="V259" s="274">
        <v>100</v>
      </c>
      <c r="W259" s="274">
        <f>SUM($V$3:V259)</f>
        <v>25700</v>
      </c>
      <c r="Y259" s="274">
        <v>2570</v>
      </c>
    </row>
    <row r="260" spans="20:25">
      <c r="T260" s="274">
        <v>258</v>
      </c>
      <c r="U260" s="274">
        <v>1335</v>
      </c>
      <c r="V260" s="274">
        <v>100</v>
      </c>
      <c r="W260" s="274">
        <f>SUM($V$3:V260)</f>
        <v>25800</v>
      </c>
      <c r="Y260" s="274">
        <v>2580</v>
      </c>
    </row>
    <row r="261" spans="20:25">
      <c r="T261" s="274">
        <v>259</v>
      </c>
      <c r="U261" s="274">
        <v>1340</v>
      </c>
      <c r="V261" s="274">
        <v>100</v>
      </c>
      <c r="W261" s="274">
        <f>SUM($V$3:V261)</f>
        <v>25900</v>
      </c>
      <c r="Y261" s="274">
        <v>2590</v>
      </c>
    </row>
    <row r="262" spans="20:25">
      <c r="T262" s="274">
        <v>260</v>
      </c>
      <c r="U262" s="274">
        <v>1345</v>
      </c>
      <c r="V262" s="274">
        <v>100</v>
      </c>
      <c r="W262" s="274">
        <f>SUM($V$3:V262)</f>
        <v>26000</v>
      </c>
      <c r="Y262" s="274">
        <v>2600</v>
      </c>
    </row>
    <row r="263" spans="20:25">
      <c r="T263" s="274">
        <v>261</v>
      </c>
      <c r="U263" s="274">
        <v>1350</v>
      </c>
      <c r="V263" s="274">
        <v>100</v>
      </c>
      <c r="W263" s="274">
        <f>SUM($V$3:V263)</f>
        <v>26100</v>
      </c>
      <c r="Y263" s="274">
        <v>2610</v>
      </c>
    </row>
    <row r="264" spans="20:25">
      <c r="T264" s="274">
        <v>262</v>
      </c>
      <c r="U264" s="274">
        <v>1355</v>
      </c>
      <c r="V264" s="274">
        <v>100</v>
      </c>
      <c r="W264" s="274">
        <f>SUM($V$3:V264)</f>
        <v>26200</v>
      </c>
      <c r="Y264" s="274">
        <v>2620</v>
      </c>
    </row>
    <row r="265" spans="20:25">
      <c r="T265" s="274">
        <v>263</v>
      </c>
      <c r="U265" s="274">
        <v>1360</v>
      </c>
      <c r="V265" s="274">
        <v>100</v>
      </c>
      <c r="W265" s="274">
        <f>SUM($V$3:V265)</f>
        <v>26300</v>
      </c>
      <c r="Y265" s="274">
        <v>2630</v>
      </c>
    </row>
    <row r="266" spans="20:25">
      <c r="T266" s="274">
        <v>264</v>
      </c>
      <c r="U266" s="274">
        <v>1365</v>
      </c>
      <c r="V266" s="274">
        <v>100</v>
      </c>
      <c r="W266" s="274">
        <f>SUM($V$3:V266)</f>
        <v>26400</v>
      </c>
      <c r="Y266" s="274">
        <v>2640</v>
      </c>
    </row>
    <row r="267" spans="20:25">
      <c r="T267" s="274">
        <v>265</v>
      </c>
      <c r="U267" s="274">
        <v>1370</v>
      </c>
      <c r="V267" s="274">
        <v>100</v>
      </c>
      <c r="W267" s="274">
        <f>SUM($V$3:V267)</f>
        <v>26500</v>
      </c>
      <c r="Y267" s="274">
        <v>2650</v>
      </c>
    </row>
    <row r="268" spans="20:25">
      <c r="T268" s="274">
        <v>266</v>
      </c>
      <c r="U268" s="274">
        <v>1375</v>
      </c>
      <c r="V268" s="274">
        <v>100</v>
      </c>
      <c r="W268" s="274">
        <f>SUM($V$3:V268)</f>
        <v>26600</v>
      </c>
      <c r="Y268" s="274">
        <v>2660</v>
      </c>
    </row>
    <row r="269" spans="20:25">
      <c r="T269" s="274">
        <v>267</v>
      </c>
      <c r="U269" s="274">
        <v>1380</v>
      </c>
      <c r="V269" s="274">
        <v>100</v>
      </c>
      <c r="W269" s="274">
        <f>SUM($V$3:V269)</f>
        <v>26700</v>
      </c>
      <c r="Y269" s="274">
        <v>2670</v>
      </c>
    </row>
    <row r="270" spans="20:25">
      <c r="T270" s="274">
        <v>268</v>
      </c>
      <c r="U270" s="274">
        <v>1385</v>
      </c>
      <c r="V270" s="274">
        <v>100</v>
      </c>
      <c r="W270" s="274">
        <f>SUM($V$3:V270)</f>
        <v>26800</v>
      </c>
      <c r="Y270" s="274">
        <v>2680</v>
      </c>
    </row>
    <row r="271" spans="20:25">
      <c r="T271" s="274">
        <v>269</v>
      </c>
      <c r="U271" s="274">
        <v>1390</v>
      </c>
      <c r="V271" s="274">
        <v>100</v>
      </c>
      <c r="W271" s="274">
        <f>SUM($V$3:V271)</f>
        <v>26900</v>
      </c>
      <c r="Y271" s="274">
        <v>2690</v>
      </c>
    </row>
    <row r="272" spans="20:25">
      <c r="T272" s="274">
        <v>270</v>
      </c>
      <c r="U272" s="274">
        <v>1395</v>
      </c>
      <c r="V272" s="274">
        <v>100</v>
      </c>
      <c r="W272" s="274">
        <f>SUM($V$3:V272)</f>
        <v>27000</v>
      </c>
      <c r="Y272" s="274">
        <v>2700</v>
      </c>
    </row>
    <row r="273" spans="20:25">
      <c r="T273" s="274">
        <v>271</v>
      </c>
      <c r="U273" s="274">
        <v>1400</v>
      </c>
      <c r="V273" s="274">
        <v>100</v>
      </c>
      <c r="W273" s="274">
        <f>SUM($V$3:V273)</f>
        <v>27100</v>
      </c>
      <c r="Y273" s="274">
        <v>2710</v>
      </c>
    </row>
    <row r="274" spans="20:25">
      <c r="T274" s="274">
        <v>272</v>
      </c>
      <c r="U274" s="274">
        <v>1405</v>
      </c>
      <c r="V274" s="274">
        <v>100</v>
      </c>
      <c r="W274" s="274">
        <f>SUM($V$3:V274)</f>
        <v>27200</v>
      </c>
      <c r="Y274" s="274">
        <v>2720</v>
      </c>
    </row>
    <row r="275" spans="20:25">
      <c r="T275" s="274">
        <v>273</v>
      </c>
      <c r="U275" s="274">
        <v>1410</v>
      </c>
      <c r="V275" s="274">
        <v>100</v>
      </c>
      <c r="W275" s="274">
        <f>SUM($V$3:V275)</f>
        <v>27300</v>
      </c>
      <c r="Y275" s="274">
        <v>2730</v>
      </c>
    </row>
    <row r="276" spans="20:25">
      <c r="T276" s="274">
        <v>274</v>
      </c>
      <c r="U276" s="274">
        <v>1415</v>
      </c>
      <c r="V276" s="274">
        <v>100</v>
      </c>
      <c r="W276" s="274">
        <f>SUM($V$3:V276)</f>
        <v>27400</v>
      </c>
      <c r="Y276" s="274">
        <v>2740</v>
      </c>
    </row>
    <row r="277" spans="20:25">
      <c r="T277" s="274">
        <v>275</v>
      </c>
      <c r="U277" s="274">
        <v>1420</v>
      </c>
      <c r="V277" s="274">
        <v>100</v>
      </c>
      <c r="W277" s="274">
        <f>SUM($V$3:V277)</f>
        <v>27500</v>
      </c>
      <c r="Y277" s="274">
        <v>2750</v>
      </c>
    </row>
    <row r="278" spans="20:25">
      <c r="T278" s="274">
        <v>276</v>
      </c>
      <c r="U278" s="274">
        <v>1425</v>
      </c>
      <c r="V278" s="274">
        <v>100</v>
      </c>
      <c r="W278" s="274">
        <f>SUM($V$3:V278)</f>
        <v>27600</v>
      </c>
      <c r="Y278" s="274">
        <v>2760</v>
      </c>
    </row>
    <row r="279" spans="20:25">
      <c r="T279" s="274">
        <v>277</v>
      </c>
      <c r="U279" s="274">
        <v>1430</v>
      </c>
      <c r="V279" s="274">
        <v>100</v>
      </c>
      <c r="W279" s="274">
        <f>SUM($V$3:V279)</f>
        <v>27700</v>
      </c>
      <c r="Y279" s="274">
        <v>2770</v>
      </c>
    </row>
    <row r="280" spans="20:25">
      <c r="T280" s="274">
        <v>278</v>
      </c>
      <c r="U280" s="274">
        <v>1435</v>
      </c>
      <c r="V280" s="274">
        <v>100</v>
      </c>
      <c r="W280" s="274">
        <f>SUM($V$3:V280)</f>
        <v>27800</v>
      </c>
      <c r="Y280" s="274">
        <v>2780</v>
      </c>
    </row>
    <row r="281" spans="20:25">
      <c r="T281" s="274">
        <v>279</v>
      </c>
      <c r="U281" s="274">
        <v>1440</v>
      </c>
      <c r="V281" s="274">
        <v>100</v>
      </c>
      <c r="W281" s="274">
        <f>SUM($V$3:V281)</f>
        <v>27900</v>
      </c>
      <c r="Y281" s="274">
        <v>2790</v>
      </c>
    </row>
    <row r="282" spans="20:25">
      <c r="T282" s="274">
        <v>280</v>
      </c>
      <c r="U282" s="274">
        <v>1445</v>
      </c>
      <c r="V282" s="274">
        <v>100</v>
      </c>
      <c r="W282" s="274">
        <f>SUM($V$3:V282)</f>
        <v>28000</v>
      </c>
      <c r="Y282" s="274">
        <v>2800</v>
      </c>
    </row>
    <row r="283" spans="20:25">
      <c r="T283" s="274">
        <v>281</v>
      </c>
      <c r="U283" s="274">
        <v>1450</v>
      </c>
      <c r="V283" s="274">
        <v>100</v>
      </c>
      <c r="W283" s="274">
        <f>SUM($V$3:V283)</f>
        <v>28100</v>
      </c>
      <c r="Y283" s="274">
        <v>2810</v>
      </c>
    </row>
    <row r="284" spans="20:25">
      <c r="T284" s="274">
        <v>282</v>
      </c>
      <c r="U284" s="274">
        <v>1455</v>
      </c>
      <c r="V284" s="274">
        <v>100</v>
      </c>
      <c r="W284" s="274">
        <f>SUM($V$3:V284)</f>
        <v>28200</v>
      </c>
      <c r="Y284" s="274">
        <v>2820</v>
      </c>
    </row>
    <row r="285" spans="20:25">
      <c r="T285" s="274">
        <v>283</v>
      </c>
      <c r="U285" s="274">
        <v>1460</v>
      </c>
      <c r="V285" s="274">
        <v>100</v>
      </c>
      <c r="W285" s="274">
        <f>SUM($V$3:V285)</f>
        <v>28300</v>
      </c>
      <c r="Y285" s="274">
        <v>2830</v>
      </c>
    </row>
    <row r="286" spans="20:25">
      <c r="T286" s="274">
        <v>284</v>
      </c>
      <c r="U286" s="274">
        <v>1465</v>
      </c>
      <c r="V286" s="274">
        <v>100</v>
      </c>
      <c r="W286" s="274">
        <f>SUM($V$3:V286)</f>
        <v>28400</v>
      </c>
      <c r="Y286" s="274">
        <v>2840</v>
      </c>
    </row>
    <row r="287" spans="20:25">
      <c r="T287" s="274">
        <v>285</v>
      </c>
      <c r="U287" s="274">
        <v>1470</v>
      </c>
      <c r="V287" s="274">
        <v>100</v>
      </c>
      <c r="W287" s="274">
        <f>SUM($V$3:V287)</f>
        <v>28500</v>
      </c>
      <c r="Y287" s="274">
        <v>2850</v>
      </c>
    </row>
    <row r="288" spans="20:25">
      <c r="T288" s="274">
        <v>286</v>
      </c>
      <c r="U288" s="274">
        <v>1475</v>
      </c>
      <c r="V288" s="274">
        <v>100</v>
      </c>
      <c r="W288" s="274">
        <f>SUM($V$3:V288)</f>
        <v>28600</v>
      </c>
      <c r="Y288" s="274">
        <v>2860</v>
      </c>
    </row>
    <row r="289" spans="20:25">
      <c r="T289" s="274">
        <v>287</v>
      </c>
      <c r="U289" s="274">
        <v>1480</v>
      </c>
      <c r="V289" s="274">
        <v>100</v>
      </c>
      <c r="W289" s="274">
        <f>SUM($V$3:V289)</f>
        <v>28700</v>
      </c>
      <c r="Y289" s="274">
        <v>2870</v>
      </c>
    </row>
    <row r="290" spans="20:25">
      <c r="T290" s="274">
        <v>288</v>
      </c>
      <c r="U290" s="274">
        <v>1485</v>
      </c>
      <c r="V290" s="274">
        <v>100</v>
      </c>
      <c r="W290" s="274">
        <f>SUM($V$3:V290)</f>
        <v>28800</v>
      </c>
      <c r="Y290" s="274">
        <v>2880</v>
      </c>
    </row>
    <row r="291" spans="20:25">
      <c r="T291" s="274">
        <v>289</v>
      </c>
      <c r="U291" s="274">
        <v>1490</v>
      </c>
      <c r="V291" s="274">
        <v>100</v>
      </c>
      <c r="W291" s="274">
        <f>SUM($V$3:V291)</f>
        <v>28900</v>
      </c>
      <c r="Y291" s="274">
        <v>2890</v>
      </c>
    </row>
    <row r="292" spans="20:25">
      <c r="T292" s="274">
        <v>290</v>
      </c>
      <c r="U292" s="274">
        <v>1495</v>
      </c>
      <c r="V292" s="274">
        <v>100</v>
      </c>
      <c r="W292" s="274">
        <f>SUM($V$3:V292)</f>
        <v>29000</v>
      </c>
      <c r="Y292" s="274">
        <v>2900</v>
      </c>
    </row>
    <row r="293" spans="20:25">
      <c r="T293" s="274">
        <v>291</v>
      </c>
      <c r="U293" s="274">
        <v>1500</v>
      </c>
      <c r="V293" s="274">
        <v>100</v>
      </c>
      <c r="W293" s="274">
        <f>SUM($V$3:V293)</f>
        <v>29100</v>
      </c>
      <c r="Y293" s="274">
        <v>2910</v>
      </c>
    </row>
    <row r="294" spans="20:25">
      <c r="T294" s="274">
        <v>292</v>
      </c>
      <c r="U294" s="274">
        <v>1505</v>
      </c>
      <c r="V294" s="274">
        <v>100</v>
      </c>
      <c r="W294" s="274">
        <f>SUM($V$3:V294)</f>
        <v>29200</v>
      </c>
      <c r="Y294" s="274">
        <v>2920</v>
      </c>
    </row>
    <row r="295" spans="20:25">
      <c r="T295" s="274">
        <v>293</v>
      </c>
      <c r="U295" s="274">
        <v>1510</v>
      </c>
      <c r="V295" s="274">
        <v>100</v>
      </c>
      <c r="W295" s="274">
        <f>SUM($V$3:V295)</f>
        <v>29300</v>
      </c>
      <c r="Y295" s="274">
        <v>2930</v>
      </c>
    </row>
    <row r="296" spans="20:25">
      <c r="T296" s="274">
        <v>294</v>
      </c>
      <c r="U296" s="274">
        <v>1515</v>
      </c>
      <c r="V296" s="274">
        <v>100</v>
      </c>
      <c r="W296" s="274">
        <f>SUM($V$3:V296)</f>
        <v>29400</v>
      </c>
      <c r="Y296" s="274">
        <v>2940</v>
      </c>
    </row>
    <row r="297" spans="20:25">
      <c r="T297" s="274">
        <v>295</v>
      </c>
      <c r="U297" s="274">
        <v>1520</v>
      </c>
      <c r="V297" s="274">
        <v>100</v>
      </c>
      <c r="W297" s="274">
        <f>SUM($V$3:V297)</f>
        <v>29500</v>
      </c>
      <c r="Y297" s="274">
        <v>2950</v>
      </c>
    </row>
    <row r="298" spans="20:25">
      <c r="T298" s="274">
        <v>296</v>
      </c>
      <c r="U298" s="274">
        <v>1525</v>
      </c>
      <c r="V298" s="274">
        <v>100</v>
      </c>
      <c r="W298" s="274">
        <f>SUM($V$3:V298)</f>
        <v>29600</v>
      </c>
      <c r="Y298" s="274">
        <v>2960</v>
      </c>
    </row>
    <row r="299" spans="20:25">
      <c r="T299" s="274">
        <v>297</v>
      </c>
      <c r="U299" s="274">
        <v>1530</v>
      </c>
      <c r="V299" s="274">
        <v>100</v>
      </c>
      <c r="W299" s="274">
        <f>SUM($V$3:V299)</f>
        <v>29700</v>
      </c>
      <c r="Y299" s="274">
        <v>2970</v>
      </c>
    </row>
    <row r="300" spans="20:25">
      <c r="T300" s="274">
        <v>298</v>
      </c>
      <c r="U300" s="274">
        <v>1535</v>
      </c>
      <c r="V300" s="274">
        <v>100</v>
      </c>
      <c r="W300" s="274">
        <f>SUM($V$3:V300)</f>
        <v>29800</v>
      </c>
      <c r="Y300" s="274">
        <v>2980</v>
      </c>
    </row>
    <row r="301" spans="20:25">
      <c r="T301" s="274">
        <v>299</v>
      </c>
      <c r="U301" s="274">
        <v>1540</v>
      </c>
      <c r="V301" s="274">
        <v>100</v>
      </c>
      <c r="W301" s="274">
        <f>SUM($V$3:V301)</f>
        <v>29900</v>
      </c>
      <c r="Y301" s="274">
        <v>2990</v>
      </c>
    </row>
    <row r="302" spans="20:25">
      <c r="T302" s="274">
        <v>300</v>
      </c>
      <c r="U302" s="274">
        <v>1545</v>
      </c>
      <c r="V302" s="274">
        <v>100</v>
      </c>
      <c r="W302" s="274">
        <f>SUM($V$3:V302)</f>
        <v>30000</v>
      </c>
      <c r="Y302" s="274">
        <v>3000</v>
      </c>
    </row>
    <row r="303" spans="20:25">
      <c r="T303" s="274">
        <v>301</v>
      </c>
      <c r="U303" s="274">
        <v>1550</v>
      </c>
      <c r="V303" s="274">
        <v>100</v>
      </c>
      <c r="W303" s="274">
        <f>SUM($V$3:V303)</f>
        <v>30100</v>
      </c>
      <c r="Y303" s="274">
        <v>3010</v>
      </c>
    </row>
    <row r="304" spans="20:25">
      <c r="T304" s="274">
        <v>302</v>
      </c>
      <c r="U304" s="274">
        <v>1555</v>
      </c>
      <c r="V304" s="274">
        <v>100</v>
      </c>
      <c r="W304" s="274">
        <f>SUM($V$3:V304)</f>
        <v>30200</v>
      </c>
      <c r="Y304" s="274">
        <v>3020</v>
      </c>
    </row>
    <row r="305" spans="20:25">
      <c r="T305" s="274">
        <v>303</v>
      </c>
      <c r="U305" s="274">
        <v>1560</v>
      </c>
      <c r="V305" s="274">
        <v>100</v>
      </c>
      <c r="W305" s="274">
        <f>SUM($V$3:V305)</f>
        <v>30300</v>
      </c>
      <c r="Y305" s="274">
        <v>3030</v>
      </c>
    </row>
    <row r="306" spans="20:25">
      <c r="T306" s="274">
        <v>304</v>
      </c>
      <c r="U306" s="274">
        <v>1565</v>
      </c>
      <c r="V306" s="274">
        <v>100</v>
      </c>
      <c r="W306" s="274">
        <f>SUM($V$3:V306)</f>
        <v>30400</v>
      </c>
      <c r="Y306" s="274">
        <v>3040</v>
      </c>
    </row>
    <row r="307" spans="20:25">
      <c r="T307" s="274">
        <v>305</v>
      </c>
      <c r="U307" s="274">
        <v>1570</v>
      </c>
      <c r="V307" s="274">
        <v>100</v>
      </c>
      <c r="W307" s="274">
        <f>SUM($V$3:V307)</f>
        <v>30500</v>
      </c>
      <c r="Y307" s="274">
        <v>3050</v>
      </c>
    </row>
    <row r="308" spans="20:25">
      <c r="T308" s="274">
        <v>306</v>
      </c>
      <c r="U308" s="274">
        <v>1575</v>
      </c>
      <c r="V308" s="274">
        <v>100</v>
      </c>
      <c r="W308" s="274">
        <f>SUM($V$3:V308)</f>
        <v>30600</v>
      </c>
      <c r="Y308" s="274">
        <v>3060</v>
      </c>
    </row>
    <row r="309" spans="20:25">
      <c r="T309" s="274">
        <v>307</v>
      </c>
      <c r="U309" s="274">
        <v>1580</v>
      </c>
      <c r="V309" s="274">
        <v>100</v>
      </c>
      <c r="W309" s="274">
        <f>SUM($V$3:V309)</f>
        <v>30700</v>
      </c>
      <c r="Y309" s="274">
        <v>3070</v>
      </c>
    </row>
    <row r="310" spans="20:25">
      <c r="T310" s="274">
        <v>308</v>
      </c>
      <c r="U310" s="274">
        <v>1585</v>
      </c>
      <c r="V310" s="274">
        <v>100</v>
      </c>
      <c r="W310" s="274">
        <f>SUM($V$3:V310)</f>
        <v>30800</v>
      </c>
      <c r="Y310" s="274">
        <v>3080</v>
      </c>
    </row>
    <row r="311" spans="20:25">
      <c r="T311" s="274">
        <v>309</v>
      </c>
      <c r="U311" s="274">
        <v>1590</v>
      </c>
      <c r="V311" s="274">
        <v>100</v>
      </c>
      <c r="W311" s="274">
        <f>SUM($V$3:V311)</f>
        <v>30900</v>
      </c>
      <c r="Y311" s="274">
        <v>3090</v>
      </c>
    </row>
    <row r="312" spans="20:25">
      <c r="T312" s="274">
        <v>310</v>
      </c>
      <c r="U312" s="274">
        <v>1595</v>
      </c>
      <c r="V312" s="274">
        <v>100</v>
      </c>
      <c r="W312" s="274">
        <f>SUM($V$3:V312)</f>
        <v>31000</v>
      </c>
      <c r="Y312" s="274">
        <v>3100</v>
      </c>
    </row>
    <row r="313" spans="20:25">
      <c r="T313" s="274">
        <v>311</v>
      </c>
      <c r="U313" s="274">
        <v>1600</v>
      </c>
      <c r="V313" s="274">
        <v>100</v>
      </c>
      <c r="W313" s="274">
        <f>SUM($V$3:V313)</f>
        <v>31100</v>
      </c>
      <c r="Y313" s="274">
        <v>3110</v>
      </c>
    </row>
    <row r="314" spans="20:25">
      <c r="T314" s="274">
        <v>312</v>
      </c>
      <c r="U314" s="274">
        <v>1605</v>
      </c>
      <c r="V314" s="274">
        <v>100</v>
      </c>
      <c r="W314" s="274">
        <f>SUM($V$3:V314)</f>
        <v>31200</v>
      </c>
      <c r="Y314" s="274">
        <v>3120</v>
      </c>
    </row>
    <row r="315" spans="20:25">
      <c r="T315" s="274">
        <v>313</v>
      </c>
      <c r="U315" s="274">
        <v>1610</v>
      </c>
      <c r="V315" s="274">
        <v>100</v>
      </c>
      <c r="W315" s="274">
        <f>SUM($V$3:V315)</f>
        <v>31300</v>
      </c>
      <c r="Y315" s="274">
        <v>3130</v>
      </c>
    </row>
    <row r="316" spans="20:25">
      <c r="T316" s="274">
        <v>314</v>
      </c>
      <c r="U316" s="274">
        <v>1615</v>
      </c>
      <c r="V316" s="274">
        <v>100</v>
      </c>
      <c r="W316" s="274">
        <f>SUM($V$3:V316)</f>
        <v>31400</v>
      </c>
      <c r="Y316" s="274">
        <v>3140</v>
      </c>
    </row>
    <row r="317" spans="20:25">
      <c r="T317" s="274">
        <v>315</v>
      </c>
      <c r="U317" s="274">
        <v>1620</v>
      </c>
      <c r="V317" s="274">
        <v>100</v>
      </c>
      <c r="W317" s="274">
        <f>SUM($V$3:V317)</f>
        <v>31500</v>
      </c>
      <c r="Y317" s="274">
        <v>3150</v>
      </c>
    </row>
    <row r="318" spans="20:25">
      <c r="T318" s="274">
        <v>316</v>
      </c>
      <c r="U318" s="274">
        <v>1625</v>
      </c>
      <c r="V318" s="274">
        <v>100</v>
      </c>
      <c r="W318" s="274">
        <f>SUM($V$3:V318)</f>
        <v>31600</v>
      </c>
      <c r="Y318" s="274">
        <v>3160</v>
      </c>
    </row>
    <row r="319" spans="20:25">
      <c r="T319" s="274">
        <v>317</v>
      </c>
      <c r="U319" s="274">
        <v>1630</v>
      </c>
      <c r="V319" s="274">
        <v>100</v>
      </c>
      <c r="W319" s="274">
        <f>SUM($V$3:V319)</f>
        <v>31700</v>
      </c>
      <c r="Y319" s="274">
        <v>3170</v>
      </c>
    </row>
    <row r="320" spans="20:25">
      <c r="T320" s="274">
        <v>318</v>
      </c>
      <c r="U320" s="274">
        <v>1635</v>
      </c>
      <c r="V320" s="274">
        <v>100</v>
      </c>
      <c r="W320" s="274">
        <f>SUM($V$3:V320)</f>
        <v>31800</v>
      </c>
      <c r="Y320" s="274">
        <v>3180</v>
      </c>
    </row>
    <row r="321" spans="20:25">
      <c r="T321" s="274">
        <v>319</v>
      </c>
      <c r="U321" s="274">
        <v>1640</v>
      </c>
      <c r="V321" s="274">
        <v>100</v>
      </c>
      <c r="W321" s="274">
        <f>SUM($V$3:V321)</f>
        <v>31900</v>
      </c>
      <c r="Y321" s="274">
        <v>3190</v>
      </c>
    </row>
    <row r="322" spans="20:25">
      <c r="T322" s="274">
        <v>320</v>
      </c>
      <c r="U322" s="274">
        <v>1645</v>
      </c>
      <c r="V322" s="274">
        <v>100</v>
      </c>
      <c r="W322" s="274">
        <f>SUM($V$3:V322)</f>
        <v>32000</v>
      </c>
      <c r="Y322" s="274">
        <v>3200</v>
      </c>
    </row>
    <row r="323" spans="20:25">
      <c r="T323" s="274">
        <v>321</v>
      </c>
      <c r="U323" s="274">
        <v>1650</v>
      </c>
      <c r="V323" s="274">
        <v>100</v>
      </c>
      <c r="W323" s="274">
        <f>SUM($V$3:V323)</f>
        <v>32100</v>
      </c>
      <c r="Y323" s="274">
        <v>3210</v>
      </c>
    </row>
    <row r="324" spans="20:25">
      <c r="T324" s="274">
        <v>322</v>
      </c>
      <c r="U324" s="274">
        <v>1655</v>
      </c>
      <c r="V324" s="274">
        <v>100</v>
      </c>
      <c r="W324" s="274">
        <f>SUM($V$3:V324)</f>
        <v>32200</v>
      </c>
      <c r="Y324" s="274">
        <v>3220</v>
      </c>
    </row>
    <row r="325" spans="20:25">
      <c r="T325" s="274">
        <v>323</v>
      </c>
      <c r="U325" s="274">
        <v>1660</v>
      </c>
      <c r="V325" s="274">
        <v>100</v>
      </c>
      <c r="W325" s="274">
        <f>SUM($V$3:V325)</f>
        <v>32300</v>
      </c>
      <c r="Y325" s="274">
        <v>3230</v>
      </c>
    </row>
    <row r="326" spans="20:25">
      <c r="T326" s="274">
        <v>324</v>
      </c>
      <c r="U326" s="274">
        <v>1665</v>
      </c>
      <c r="V326" s="274">
        <v>100</v>
      </c>
      <c r="W326" s="274">
        <f>SUM($V$3:V326)</f>
        <v>32400</v>
      </c>
      <c r="Y326" s="274">
        <v>3240</v>
      </c>
    </row>
    <row r="327" spans="20:25">
      <c r="T327" s="274">
        <v>325</v>
      </c>
      <c r="U327" s="274">
        <v>1670</v>
      </c>
      <c r="V327" s="274">
        <v>100</v>
      </c>
      <c r="W327" s="274">
        <f>SUM($V$3:V327)</f>
        <v>32500</v>
      </c>
      <c r="Y327" s="274">
        <v>3250</v>
      </c>
    </row>
    <row r="328" spans="20:25">
      <c r="T328" s="274">
        <v>326</v>
      </c>
      <c r="U328" s="274">
        <v>1675</v>
      </c>
      <c r="V328" s="274">
        <v>100</v>
      </c>
      <c r="W328" s="274">
        <f>SUM($V$3:V328)</f>
        <v>32600</v>
      </c>
      <c r="Y328" s="274">
        <v>3260</v>
      </c>
    </row>
    <row r="329" spans="20:25">
      <c r="T329" s="274">
        <v>327</v>
      </c>
      <c r="U329" s="274">
        <v>1680</v>
      </c>
      <c r="V329" s="274">
        <v>100</v>
      </c>
      <c r="W329" s="274">
        <f>SUM($V$3:V329)</f>
        <v>32700</v>
      </c>
      <c r="Y329" s="274">
        <v>3270</v>
      </c>
    </row>
    <row r="330" spans="20:25">
      <c r="T330" s="274">
        <v>328</v>
      </c>
      <c r="U330" s="274">
        <v>1685</v>
      </c>
      <c r="V330" s="274">
        <v>100</v>
      </c>
      <c r="W330" s="274">
        <f>SUM($V$3:V330)</f>
        <v>32800</v>
      </c>
      <c r="Y330" s="274">
        <v>3280</v>
      </c>
    </row>
    <row r="331" spans="20:25">
      <c r="T331" s="274">
        <v>329</v>
      </c>
      <c r="U331" s="274">
        <v>1690</v>
      </c>
      <c r="V331" s="274">
        <v>100</v>
      </c>
      <c r="W331" s="274">
        <f>SUM($V$3:V331)</f>
        <v>32900</v>
      </c>
      <c r="Y331" s="274">
        <v>3290</v>
      </c>
    </row>
    <row r="332" spans="20:25">
      <c r="T332" s="274">
        <v>330</v>
      </c>
      <c r="U332" s="274">
        <v>1695</v>
      </c>
      <c r="V332" s="274">
        <v>100</v>
      </c>
      <c r="W332" s="274">
        <f>SUM($V$3:V332)</f>
        <v>33000</v>
      </c>
      <c r="Y332" s="274">
        <v>3300</v>
      </c>
    </row>
    <row r="333" spans="20:25">
      <c r="T333" s="274">
        <v>331</v>
      </c>
      <c r="U333" s="274">
        <v>1700</v>
      </c>
      <c r="V333" s="274">
        <v>100</v>
      </c>
      <c r="W333" s="274">
        <f>SUM($V$3:V333)</f>
        <v>33100</v>
      </c>
      <c r="Y333" s="274">
        <v>3310</v>
      </c>
    </row>
    <row r="334" spans="20:25">
      <c r="T334" s="274">
        <v>332</v>
      </c>
      <c r="U334" s="274">
        <v>1705</v>
      </c>
      <c r="V334" s="274">
        <v>100</v>
      </c>
      <c r="W334" s="274">
        <f>SUM($V$3:V334)</f>
        <v>33200</v>
      </c>
      <c r="Y334" s="274">
        <v>3320</v>
      </c>
    </row>
    <row r="335" spans="20:25">
      <c r="T335" s="274">
        <v>333</v>
      </c>
      <c r="U335" s="274">
        <v>1710</v>
      </c>
      <c r="V335" s="274">
        <v>100</v>
      </c>
      <c r="W335" s="274">
        <f>SUM($V$3:V335)</f>
        <v>33300</v>
      </c>
      <c r="Y335" s="274">
        <v>3330</v>
      </c>
    </row>
    <row r="336" spans="20:25">
      <c r="T336" s="274">
        <v>334</v>
      </c>
      <c r="U336" s="274">
        <v>1715</v>
      </c>
      <c r="V336" s="274">
        <v>100</v>
      </c>
      <c r="W336" s="274">
        <f>SUM($V$3:V336)</f>
        <v>33400</v>
      </c>
      <c r="Y336" s="274">
        <v>3340</v>
      </c>
    </row>
    <row r="337" spans="20:25">
      <c r="T337" s="274">
        <v>335</v>
      </c>
      <c r="U337" s="274">
        <v>1720</v>
      </c>
      <c r="V337" s="274">
        <v>100</v>
      </c>
      <c r="W337" s="274">
        <f>SUM($V$3:V337)</f>
        <v>33500</v>
      </c>
      <c r="Y337" s="274">
        <v>3350</v>
      </c>
    </row>
    <row r="338" spans="20:25">
      <c r="T338" s="274">
        <v>336</v>
      </c>
      <c r="U338" s="274">
        <v>1725</v>
      </c>
      <c r="V338" s="274">
        <v>100</v>
      </c>
      <c r="W338" s="274">
        <f>SUM($V$3:V338)</f>
        <v>33600</v>
      </c>
      <c r="Y338" s="274">
        <v>3360</v>
      </c>
    </row>
    <row r="339" spans="20:25">
      <c r="T339" s="274">
        <v>337</v>
      </c>
      <c r="U339" s="274">
        <v>1730</v>
      </c>
      <c r="V339" s="274">
        <v>100</v>
      </c>
      <c r="W339" s="274">
        <f>SUM($V$3:V339)</f>
        <v>33700</v>
      </c>
      <c r="Y339" s="274">
        <v>3370</v>
      </c>
    </row>
    <row r="340" spans="20:25">
      <c r="T340" s="274">
        <v>338</v>
      </c>
      <c r="U340" s="274">
        <v>1735</v>
      </c>
      <c r="V340" s="274">
        <v>100</v>
      </c>
      <c r="W340" s="274">
        <f>SUM($V$3:V340)</f>
        <v>33800</v>
      </c>
      <c r="Y340" s="274">
        <v>3380</v>
      </c>
    </row>
    <row r="341" spans="20:25">
      <c r="T341" s="274">
        <v>339</v>
      </c>
      <c r="U341" s="274">
        <v>1740</v>
      </c>
      <c r="V341" s="274">
        <v>100</v>
      </c>
      <c r="W341" s="274">
        <f>SUM($V$3:V341)</f>
        <v>33900</v>
      </c>
      <c r="Y341" s="274">
        <v>3390</v>
      </c>
    </row>
    <row r="342" spans="20:25">
      <c r="T342" s="274">
        <v>340</v>
      </c>
      <c r="U342" s="274">
        <v>1745</v>
      </c>
      <c r="V342" s="274">
        <v>100</v>
      </c>
      <c r="W342" s="274">
        <f>SUM($V$3:V342)</f>
        <v>34000</v>
      </c>
      <c r="Y342" s="274">
        <v>3400</v>
      </c>
    </row>
    <row r="343" spans="20:25">
      <c r="T343" s="274">
        <v>341</v>
      </c>
      <c r="U343" s="274">
        <v>1750</v>
      </c>
      <c r="V343" s="274">
        <v>100</v>
      </c>
      <c r="W343" s="274">
        <f>SUM($V$3:V343)</f>
        <v>34100</v>
      </c>
      <c r="Y343" s="274">
        <v>3410</v>
      </c>
    </row>
    <row r="344" spans="20:25">
      <c r="T344" s="274">
        <v>342</v>
      </c>
      <c r="U344" s="274">
        <v>1755</v>
      </c>
      <c r="V344" s="274">
        <v>100</v>
      </c>
      <c r="W344" s="274">
        <f>SUM($V$3:V344)</f>
        <v>34200</v>
      </c>
      <c r="Y344" s="274">
        <v>3420</v>
      </c>
    </row>
    <row r="345" spans="20:25">
      <c r="T345" s="274">
        <v>343</v>
      </c>
      <c r="U345" s="274">
        <v>1760</v>
      </c>
      <c r="V345" s="274">
        <v>100</v>
      </c>
      <c r="W345" s="274">
        <f>SUM($V$3:V345)</f>
        <v>34300</v>
      </c>
      <c r="Y345" s="274">
        <v>3430</v>
      </c>
    </row>
    <row r="346" spans="20:25">
      <c r="T346" s="274">
        <v>344</v>
      </c>
      <c r="U346" s="274">
        <v>1765</v>
      </c>
      <c r="V346" s="274">
        <v>100</v>
      </c>
      <c r="W346" s="274">
        <f>SUM($V$3:V346)</f>
        <v>34400</v>
      </c>
      <c r="Y346" s="274">
        <v>3440</v>
      </c>
    </row>
    <row r="347" spans="20:25">
      <c r="T347" s="274">
        <v>345</v>
      </c>
      <c r="U347" s="274">
        <v>1770</v>
      </c>
      <c r="V347" s="274">
        <v>100</v>
      </c>
      <c r="W347" s="274">
        <f>SUM($V$3:V347)</f>
        <v>34500</v>
      </c>
      <c r="Y347" s="274">
        <v>3450</v>
      </c>
    </row>
    <row r="348" spans="20:25">
      <c r="T348" s="274">
        <v>346</v>
      </c>
      <c r="U348" s="274">
        <v>1775</v>
      </c>
      <c r="V348" s="274">
        <v>100</v>
      </c>
      <c r="W348" s="274">
        <f>SUM($V$3:V348)</f>
        <v>34600</v>
      </c>
      <c r="Y348" s="274">
        <v>3460</v>
      </c>
    </row>
    <row r="349" spans="20:25">
      <c r="T349" s="274">
        <v>347</v>
      </c>
      <c r="U349" s="274">
        <v>1780</v>
      </c>
      <c r="V349" s="274">
        <v>100</v>
      </c>
      <c r="W349" s="274">
        <f>SUM($V$3:V349)</f>
        <v>34700</v>
      </c>
      <c r="Y349" s="274">
        <v>3470</v>
      </c>
    </row>
    <row r="350" spans="20:25">
      <c r="T350" s="274">
        <v>348</v>
      </c>
      <c r="U350" s="274">
        <v>1785</v>
      </c>
      <c r="V350" s="274">
        <v>100</v>
      </c>
      <c r="W350" s="274">
        <f>SUM($V$3:V350)</f>
        <v>34800</v>
      </c>
      <c r="Y350" s="274">
        <v>3480</v>
      </c>
    </row>
    <row r="351" spans="20:25">
      <c r="T351" s="274">
        <v>349</v>
      </c>
      <c r="U351" s="274">
        <v>1790</v>
      </c>
      <c r="V351" s="274">
        <v>100</v>
      </c>
      <c r="W351" s="274">
        <f>SUM($V$3:V351)</f>
        <v>34900</v>
      </c>
      <c r="Y351" s="274">
        <v>3490</v>
      </c>
    </row>
    <row r="352" spans="20:25">
      <c r="T352" s="274">
        <v>350</v>
      </c>
      <c r="U352" s="274">
        <v>1795</v>
      </c>
      <c r="V352" s="274">
        <v>100</v>
      </c>
      <c r="W352" s="274">
        <f>SUM($V$3:V352)</f>
        <v>35000</v>
      </c>
      <c r="Y352" s="274">
        <v>3500</v>
      </c>
    </row>
    <row r="353" spans="20:25">
      <c r="T353" s="274">
        <v>351</v>
      </c>
      <c r="U353" s="274">
        <v>1800</v>
      </c>
      <c r="V353" s="274">
        <v>100</v>
      </c>
      <c r="W353" s="274">
        <f>SUM($V$3:V353)</f>
        <v>35100</v>
      </c>
      <c r="Y353" s="274">
        <v>3510</v>
      </c>
    </row>
    <row r="354" spans="20:25">
      <c r="T354" s="274">
        <v>352</v>
      </c>
      <c r="U354" s="274">
        <v>1805</v>
      </c>
      <c r="V354" s="274">
        <v>100</v>
      </c>
      <c r="W354" s="274">
        <f>SUM($V$3:V354)</f>
        <v>35200</v>
      </c>
      <c r="Y354" s="274">
        <v>3520</v>
      </c>
    </row>
    <row r="355" spans="20:25">
      <c r="T355" s="274">
        <v>353</v>
      </c>
      <c r="U355" s="274">
        <v>1810</v>
      </c>
      <c r="V355" s="274">
        <v>100</v>
      </c>
      <c r="W355" s="274">
        <f>SUM($V$3:V355)</f>
        <v>35300</v>
      </c>
      <c r="Y355" s="274">
        <v>3530</v>
      </c>
    </row>
    <row r="356" spans="20:25">
      <c r="T356" s="274">
        <v>354</v>
      </c>
      <c r="U356" s="274">
        <v>1815</v>
      </c>
      <c r="V356" s="274">
        <v>100</v>
      </c>
      <c r="W356" s="274">
        <f>SUM($V$3:V356)</f>
        <v>35400</v>
      </c>
      <c r="Y356" s="274">
        <v>3540</v>
      </c>
    </row>
    <row r="357" spans="20:25">
      <c r="T357" s="274">
        <v>355</v>
      </c>
      <c r="U357" s="274">
        <v>1820</v>
      </c>
      <c r="V357" s="274">
        <v>100</v>
      </c>
      <c r="W357" s="274">
        <f>SUM($V$3:V357)</f>
        <v>35500</v>
      </c>
      <c r="Y357" s="274">
        <v>3550</v>
      </c>
    </row>
    <row r="358" spans="20:25">
      <c r="T358" s="274">
        <v>356</v>
      </c>
      <c r="U358" s="274">
        <v>1825</v>
      </c>
      <c r="V358" s="274">
        <v>100</v>
      </c>
      <c r="W358" s="274">
        <f>SUM($V$3:V358)</f>
        <v>35600</v>
      </c>
      <c r="Y358" s="274">
        <v>3560</v>
      </c>
    </row>
    <row r="359" spans="20:25">
      <c r="T359" s="274">
        <v>357</v>
      </c>
      <c r="U359" s="274">
        <v>1830</v>
      </c>
      <c r="V359" s="274">
        <v>100</v>
      </c>
      <c r="W359" s="274">
        <f>SUM($V$3:V359)</f>
        <v>35700</v>
      </c>
      <c r="Y359" s="274">
        <v>3570</v>
      </c>
    </row>
    <row r="360" spans="20:25">
      <c r="T360" s="274">
        <v>358</v>
      </c>
      <c r="U360" s="274">
        <v>1835</v>
      </c>
      <c r="V360" s="274">
        <v>100</v>
      </c>
      <c r="W360" s="274">
        <f>SUM($V$3:V360)</f>
        <v>35800</v>
      </c>
      <c r="Y360" s="274">
        <v>3580</v>
      </c>
    </row>
    <row r="361" spans="20:25">
      <c r="T361" s="274">
        <v>359</v>
      </c>
      <c r="U361" s="274">
        <v>1840</v>
      </c>
      <c r="V361" s="274">
        <v>100</v>
      </c>
      <c r="W361" s="274">
        <f>SUM($V$3:V361)</f>
        <v>35900</v>
      </c>
      <c r="Y361" s="274">
        <v>3590</v>
      </c>
    </row>
    <row r="362" spans="20:25">
      <c r="T362" s="274">
        <v>360</v>
      </c>
      <c r="U362" s="274">
        <v>1845</v>
      </c>
      <c r="V362" s="274">
        <v>100</v>
      </c>
      <c r="W362" s="274">
        <f>SUM($V$3:V362)</f>
        <v>36000</v>
      </c>
      <c r="Y362" s="274">
        <v>3600</v>
      </c>
    </row>
    <row r="363" spans="20:25">
      <c r="T363" s="274">
        <v>361</v>
      </c>
      <c r="U363" s="274">
        <v>1850</v>
      </c>
      <c r="V363" s="274">
        <v>100</v>
      </c>
      <c r="W363" s="274">
        <f>SUM($V$3:V363)</f>
        <v>36100</v>
      </c>
      <c r="Y363" s="274">
        <v>3610</v>
      </c>
    </row>
    <row r="364" spans="20:25">
      <c r="T364" s="274">
        <v>362</v>
      </c>
      <c r="U364" s="274">
        <v>1855</v>
      </c>
      <c r="V364" s="274">
        <v>100</v>
      </c>
      <c r="W364" s="274">
        <f>SUM($V$3:V364)</f>
        <v>36200</v>
      </c>
      <c r="Y364" s="274">
        <v>3620</v>
      </c>
    </row>
    <row r="365" spans="20:25">
      <c r="T365" s="274">
        <v>363</v>
      </c>
      <c r="U365" s="274">
        <v>1860</v>
      </c>
      <c r="V365" s="274">
        <v>100</v>
      </c>
      <c r="W365" s="274">
        <f>SUM($V$3:V365)</f>
        <v>36300</v>
      </c>
      <c r="Y365" s="274">
        <v>3630</v>
      </c>
    </row>
    <row r="366" spans="20:25">
      <c r="T366" s="274">
        <v>364</v>
      </c>
      <c r="U366" s="274">
        <v>1865</v>
      </c>
      <c r="V366" s="274">
        <v>100</v>
      </c>
      <c r="W366" s="274">
        <f>SUM($V$3:V366)</f>
        <v>36400</v>
      </c>
      <c r="Y366" s="274">
        <v>3640</v>
      </c>
    </row>
    <row r="367" spans="20:25">
      <c r="T367" s="274">
        <v>365</v>
      </c>
      <c r="U367" s="274">
        <v>1870</v>
      </c>
      <c r="V367" s="274">
        <v>100</v>
      </c>
      <c r="W367" s="274">
        <f>SUM($V$3:V367)</f>
        <v>36500</v>
      </c>
      <c r="Y367" s="274">
        <v>3650</v>
      </c>
    </row>
    <row r="368" spans="20:25">
      <c r="T368" s="274">
        <v>366</v>
      </c>
      <c r="U368" s="274">
        <v>1875</v>
      </c>
      <c r="V368" s="274">
        <v>100</v>
      </c>
      <c r="W368" s="274">
        <f>SUM($V$3:V368)</f>
        <v>36600</v>
      </c>
      <c r="Y368" s="274">
        <v>3660</v>
      </c>
    </row>
    <row r="369" spans="20:25">
      <c r="T369" s="274">
        <v>367</v>
      </c>
      <c r="U369" s="274">
        <v>1880</v>
      </c>
      <c r="V369" s="274">
        <v>100</v>
      </c>
      <c r="W369" s="274">
        <f>SUM($V$3:V369)</f>
        <v>36700</v>
      </c>
      <c r="Y369" s="274">
        <v>3670</v>
      </c>
    </row>
    <row r="370" spans="20:25">
      <c r="T370" s="274">
        <v>368</v>
      </c>
      <c r="U370" s="274">
        <v>1885</v>
      </c>
      <c r="V370" s="274">
        <v>100</v>
      </c>
      <c r="W370" s="274">
        <f>SUM($V$3:V370)</f>
        <v>36800</v>
      </c>
      <c r="Y370" s="274">
        <v>3680</v>
      </c>
    </row>
    <row r="371" spans="20:25">
      <c r="T371" s="274">
        <v>369</v>
      </c>
      <c r="U371" s="274">
        <v>1890</v>
      </c>
      <c r="V371" s="274">
        <v>100</v>
      </c>
      <c r="W371" s="274">
        <f>SUM($V$3:V371)</f>
        <v>36900</v>
      </c>
      <c r="Y371" s="274">
        <v>3690</v>
      </c>
    </row>
    <row r="372" spans="20:25">
      <c r="T372" s="274">
        <v>370</v>
      </c>
      <c r="U372" s="274">
        <v>1895</v>
      </c>
      <c r="V372" s="274">
        <v>100</v>
      </c>
      <c r="W372" s="274">
        <f>SUM($V$3:V372)</f>
        <v>37000</v>
      </c>
      <c r="Y372" s="274">
        <v>3700</v>
      </c>
    </row>
    <row r="373" spans="20:25">
      <c r="T373" s="274">
        <v>371</v>
      </c>
      <c r="U373" s="274">
        <v>1900</v>
      </c>
      <c r="V373" s="274">
        <v>100</v>
      </c>
      <c r="W373" s="274">
        <f>SUM($V$3:V373)</f>
        <v>37100</v>
      </c>
      <c r="Y373" s="274">
        <v>3710</v>
      </c>
    </row>
    <row r="374" spans="20:25">
      <c r="T374" s="274">
        <v>372</v>
      </c>
      <c r="U374" s="274">
        <v>1905</v>
      </c>
      <c r="V374" s="274">
        <v>100</v>
      </c>
      <c r="W374" s="274">
        <f>SUM($V$3:V374)</f>
        <v>37200</v>
      </c>
      <c r="Y374" s="274">
        <v>3720</v>
      </c>
    </row>
    <row r="375" spans="20:25">
      <c r="T375" s="274">
        <v>373</v>
      </c>
      <c r="U375" s="274">
        <v>1910</v>
      </c>
      <c r="V375" s="274">
        <v>100</v>
      </c>
      <c r="W375" s="274">
        <f>SUM($V$3:V375)</f>
        <v>37300</v>
      </c>
      <c r="Y375" s="274">
        <v>3730</v>
      </c>
    </row>
    <row r="376" spans="20:25">
      <c r="T376" s="274">
        <v>374</v>
      </c>
      <c r="U376" s="274">
        <v>1915</v>
      </c>
      <c r="V376" s="274">
        <v>100</v>
      </c>
      <c r="W376" s="274">
        <f>SUM($V$3:V376)</f>
        <v>37400</v>
      </c>
      <c r="Y376" s="274">
        <v>3740</v>
      </c>
    </row>
    <row r="377" spans="20:25">
      <c r="T377" s="274">
        <v>375</v>
      </c>
      <c r="U377" s="274">
        <v>1920</v>
      </c>
      <c r="V377" s="274">
        <v>100</v>
      </c>
      <c r="W377" s="274">
        <f>SUM($V$3:V377)</f>
        <v>37500</v>
      </c>
      <c r="Y377" s="274">
        <v>3750</v>
      </c>
    </row>
    <row r="378" spans="20:25">
      <c r="T378" s="274">
        <v>376</v>
      </c>
      <c r="U378" s="274">
        <v>1925</v>
      </c>
      <c r="V378" s="274">
        <v>100</v>
      </c>
      <c r="W378" s="274">
        <f>SUM($V$3:V378)</f>
        <v>37600</v>
      </c>
      <c r="Y378" s="274">
        <v>3760</v>
      </c>
    </row>
    <row r="379" spans="20:25">
      <c r="T379" s="274">
        <v>377</v>
      </c>
      <c r="U379" s="274">
        <v>1930</v>
      </c>
      <c r="V379" s="274">
        <v>100</v>
      </c>
      <c r="W379" s="274">
        <f>SUM($V$3:V379)</f>
        <v>37700</v>
      </c>
      <c r="Y379" s="274">
        <v>3770</v>
      </c>
    </row>
    <row r="380" spans="20:25">
      <c r="T380" s="274">
        <v>378</v>
      </c>
      <c r="U380" s="274">
        <v>1935</v>
      </c>
      <c r="V380" s="274">
        <v>100</v>
      </c>
      <c r="W380" s="274">
        <f>SUM($V$3:V380)</f>
        <v>37800</v>
      </c>
      <c r="Y380" s="274">
        <v>3780</v>
      </c>
    </row>
    <row r="381" spans="20:25">
      <c r="T381" s="274">
        <v>379</v>
      </c>
      <c r="U381" s="274">
        <v>1940</v>
      </c>
      <c r="V381" s="274">
        <v>100</v>
      </c>
      <c r="W381" s="274">
        <f>SUM($V$3:V381)</f>
        <v>37900</v>
      </c>
      <c r="Y381" s="274">
        <v>3790</v>
      </c>
    </row>
    <row r="382" spans="20:25">
      <c r="T382" s="274">
        <v>380</v>
      </c>
      <c r="U382" s="274">
        <v>1945</v>
      </c>
      <c r="V382" s="274">
        <v>100</v>
      </c>
      <c r="W382" s="274">
        <f>SUM($V$3:V382)</f>
        <v>38000</v>
      </c>
      <c r="Y382" s="274">
        <v>3800</v>
      </c>
    </row>
    <row r="383" spans="20:25">
      <c r="T383" s="274">
        <v>381</v>
      </c>
      <c r="U383" s="274">
        <v>1950</v>
      </c>
      <c r="V383" s="274">
        <v>100</v>
      </c>
      <c r="W383" s="274">
        <f>SUM($V$3:V383)</f>
        <v>38100</v>
      </c>
      <c r="Y383" s="274">
        <v>3810</v>
      </c>
    </row>
    <row r="384" spans="20:25">
      <c r="T384" s="274">
        <v>382</v>
      </c>
      <c r="U384" s="274">
        <v>1955</v>
      </c>
      <c r="V384" s="274">
        <v>100</v>
      </c>
      <c r="W384" s="274">
        <f>SUM($V$3:V384)</f>
        <v>38200</v>
      </c>
      <c r="Y384" s="274">
        <v>3820</v>
      </c>
    </row>
    <row r="385" spans="20:25">
      <c r="T385" s="274">
        <v>383</v>
      </c>
      <c r="U385" s="274">
        <v>1960</v>
      </c>
      <c r="V385" s="274">
        <v>100</v>
      </c>
      <c r="W385" s="274">
        <f>SUM($V$3:V385)</f>
        <v>38300</v>
      </c>
      <c r="Y385" s="274">
        <v>3830</v>
      </c>
    </row>
    <row r="386" spans="20:25">
      <c r="T386" s="274">
        <v>384</v>
      </c>
      <c r="U386" s="274">
        <v>1965</v>
      </c>
      <c r="V386" s="274">
        <v>100</v>
      </c>
      <c r="W386" s="274">
        <f>SUM($V$3:V386)</f>
        <v>38400</v>
      </c>
      <c r="Y386" s="274">
        <v>3840</v>
      </c>
    </row>
    <row r="387" spans="20:25">
      <c r="T387" s="274">
        <v>385</v>
      </c>
      <c r="U387" s="274">
        <v>1970</v>
      </c>
      <c r="V387" s="274">
        <v>100</v>
      </c>
      <c r="W387" s="274">
        <f>SUM($V$3:V387)</f>
        <v>38500</v>
      </c>
      <c r="Y387" s="274">
        <v>3850</v>
      </c>
    </row>
    <row r="388" spans="20:25">
      <c r="T388" s="274">
        <v>386</v>
      </c>
      <c r="U388" s="274">
        <v>1975</v>
      </c>
      <c r="V388" s="274">
        <v>100</v>
      </c>
      <c r="W388" s="274">
        <f>SUM($V$3:V388)</f>
        <v>38600</v>
      </c>
      <c r="Y388" s="274">
        <v>3860</v>
      </c>
    </row>
    <row r="389" spans="20:25">
      <c r="T389" s="274">
        <v>387</v>
      </c>
      <c r="U389" s="274">
        <v>1980</v>
      </c>
      <c r="V389" s="274">
        <v>100</v>
      </c>
      <c r="W389" s="274">
        <f>SUM($V$3:V389)</f>
        <v>38700</v>
      </c>
      <c r="Y389" s="274">
        <v>3870</v>
      </c>
    </row>
    <row r="390" spans="20:25">
      <c r="T390" s="274">
        <v>388</v>
      </c>
      <c r="U390" s="274">
        <v>1985</v>
      </c>
      <c r="V390" s="274">
        <v>100</v>
      </c>
      <c r="W390" s="274">
        <f>SUM($V$3:V390)</f>
        <v>38800</v>
      </c>
      <c r="Y390" s="274">
        <v>3880</v>
      </c>
    </row>
    <row r="391" spans="20:25">
      <c r="T391" s="274">
        <v>389</v>
      </c>
      <c r="U391" s="274">
        <v>1990</v>
      </c>
      <c r="V391" s="274">
        <v>100</v>
      </c>
      <c r="W391" s="274">
        <f>SUM($V$3:V391)</f>
        <v>38900</v>
      </c>
      <c r="Y391" s="274">
        <v>3890</v>
      </c>
    </row>
    <row r="392" spans="20:25">
      <c r="T392" s="274">
        <v>390</v>
      </c>
      <c r="U392" s="274">
        <v>1995</v>
      </c>
      <c r="V392" s="274">
        <v>100</v>
      </c>
      <c r="W392" s="274">
        <f>SUM($V$3:V392)</f>
        <v>39000</v>
      </c>
      <c r="Y392" s="274">
        <v>3900</v>
      </c>
    </row>
    <row r="393" spans="20:25">
      <c r="T393" s="274">
        <v>391</v>
      </c>
      <c r="U393" s="274">
        <v>2000</v>
      </c>
      <c r="V393" s="274">
        <v>100</v>
      </c>
      <c r="W393" s="274">
        <f>SUM($V$3:V393)</f>
        <v>39100</v>
      </c>
      <c r="Y393" s="274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M1" zoomScaleNormal="100" workbookViewId="0">
      <selection activeCell="Y225" sqref="Y225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 customWidth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U1" s="273" t="s">
        <v>2440</v>
      </c>
    </row>
    <row r="2" spans="1:26">
      <c r="A2" s="274">
        <v>1</v>
      </c>
      <c r="B2" s="274" t="s">
        <v>2480</v>
      </c>
      <c r="C2" s="274" t="s">
        <v>2481</v>
      </c>
      <c r="D2" s="275">
        <v>100</v>
      </c>
      <c r="E2" s="275"/>
      <c r="F2" s="274">
        <v>1</v>
      </c>
      <c r="G2" s="274" t="s">
        <v>2593</v>
      </c>
      <c r="H2" s="288">
        <v>1</v>
      </c>
      <c r="I2" s="274">
        <v>3</v>
      </c>
      <c r="J2" s="310">
        <v>80000</v>
      </c>
      <c r="K2" s="316">
        <f>J2*I2</f>
        <v>240000</v>
      </c>
      <c r="L2" s="315">
        <v>1600000</v>
      </c>
      <c r="M2" s="315">
        <f>H2*L2</f>
        <v>1600000</v>
      </c>
      <c r="N2" s="365">
        <f>M2/J2</f>
        <v>20</v>
      </c>
      <c r="U2" s="274" t="s">
        <v>2504</v>
      </c>
      <c r="V2" s="274" t="s">
        <v>69</v>
      </c>
      <c r="W2" s="274" t="s">
        <v>2450</v>
      </c>
      <c r="X2" s="274" t="s">
        <v>2460</v>
      </c>
      <c r="Z2" s="274" t="s">
        <v>2457</v>
      </c>
    </row>
    <row r="3" spans="1:26">
      <c r="A3" s="274">
        <v>2</v>
      </c>
      <c r="B3" s="274" t="s">
        <v>2443</v>
      </c>
      <c r="C3" s="274" t="s">
        <v>2453</v>
      </c>
      <c r="D3" s="275">
        <v>100</v>
      </c>
      <c r="E3" s="275"/>
      <c r="F3" s="274">
        <v>2</v>
      </c>
      <c r="G3" s="274" t="s">
        <v>2587</v>
      </c>
      <c r="H3" s="288">
        <v>1</v>
      </c>
      <c r="I3" s="274">
        <v>3</v>
      </c>
      <c r="J3" s="310">
        <v>45000</v>
      </c>
      <c r="K3" s="316">
        <f>J3*I3</f>
        <v>135000</v>
      </c>
      <c r="L3" s="315">
        <v>900000</v>
      </c>
      <c r="M3" s="315">
        <f>H3*L3</f>
        <v>900000</v>
      </c>
      <c r="N3" s="365">
        <f>M3/J3</f>
        <v>20</v>
      </c>
      <c r="U3" s="274">
        <v>1</v>
      </c>
      <c r="V3" s="274">
        <v>50</v>
      </c>
      <c r="W3" s="274">
        <v>50</v>
      </c>
      <c r="X3" s="274">
        <f>SUM($W$3:W3)</f>
        <v>50</v>
      </c>
      <c r="Z3" s="274">
        <v>10</v>
      </c>
    </row>
    <row r="4" spans="1:26">
      <c r="A4" s="274">
        <v>3</v>
      </c>
      <c r="B4" s="274" t="s">
        <v>2444</v>
      </c>
      <c r="C4" s="274" t="s">
        <v>2452</v>
      </c>
      <c r="D4" s="275">
        <v>100</v>
      </c>
      <c r="E4" s="275"/>
      <c r="F4" s="274">
        <v>3</v>
      </c>
      <c r="G4" s="274" t="s">
        <v>2592</v>
      </c>
      <c r="H4" s="288">
        <v>1</v>
      </c>
      <c r="I4" s="274">
        <v>3</v>
      </c>
      <c r="J4" s="310">
        <v>45000</v>
      </c>
      <c r="K4" s="316">
        <f>J4*I4</f>
        <v>135000</v>
      </c>
      <c r="L4" s="315">
        <v>900000</v>
      </c>
      <c r="M4" s="315">
        <f>H4*L4</f>
        <v>900000</v>
      </c>
      <c r="N4" s="365">
        <f>M4/J4</f>
        <v>20</v>
      </c>
      <c r="U4" s="274">
        <v>2</v>
      </c>
      <c r="V4" s="274">
        <v>55</v>
      </c>
      <c r="W4" s="274">
        <v>50</v>
      </c>
      <c r="X4" s="274">
        <f>SUM($W$3:W4)</f>
        <v>100</v>
      </c>
      <c r="Z4" s="274">
        <v>20</v>
      </c>
    </row>
    <row r="5" spans="1:26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>
        <v>4</v>
      </c>
      <c r="N5" s="366"/>
      <c r="U5" s="274">
        <v>3</v>
      </c>
      <c r="V5" s="274">
        <v>60</v>
      </c>
      <c r="W5" s="274">
        <v>50</v>
      </c>
      <c r="X5" s="274">
        <f>SUM($W$3:W5)</f>
        <v>150</v>
      </c>
      <c r="Z5" s="274">
        <v>30</v>
      </c>
    </row>
    <row r="6" spans="1:26">
      <c r="A6" s="274">
        <v>5</v>
      </c>
      <c r="B6" s="274" t="s">
        <v>2446</v>
      </c>
      <c r="C6" s="274" t="s">
        <v>2452</v>
      </c>
      <c r="D6" s="275">
        <v>100</v>
      </c>
      <c r="E6" s="275"/>
      <c r="F6" s="274">
        <v>5</v>
      </c>
      <c r="G6" s="274" t="s">
        <v>2594</v>
      </c>
      <c r="H6" s="288">
        <v>1</v>
      </c>
      <c r="I6" s="274">
        <v>5</v>
      </c>
      <c r="J6" s="310">
        <v>30000</v>
      </c>
      <c r="K6" s="316">
        <f>J6*I6</f>
        <v>150000</v>
      </c>
      <c r="L6" s="315">
        <v>600000</v>
      </c>
      <c r="M6" s="315">
        <f>H6*L6</f>
        <v>600000</v>
      </c>
      <c r="N6" s="365">
        <f>M6/J6</f>
        <v>20</v>
      </c>
      <c r="U6" s="274">
        <v>4</v>
      </c>
      <c r="V6" s="274">
        <v>65</v>
      </c>
      <c r="W6" s="274">
        <v>50</v>
      </c>
      <c r="X6" s="274">
        <f>SUM($W$3:W6)</f>
        <v>200</v>
      </c>
      <c r="Z6" s="274">
        <v>40</v>
      </c>
    </row>
    <row r="7" spans="1:26">
      <c r="A7" s="274">
        <v>6</v>
      </c>
      <c r="B7" s="274" t="s">
        <v>2447</v>
      </c>
      <c r="C7" s="274" t="s">
        <v>2454</v>
      </c>
      <c r="D7" s="275">
        <v>100</v>
      </c>
      <c r="E7" s="275"/>
      <c r="F7" s="274">
        <v>6</v>
      </c>
      <c r="G7" s="274" t="s">
        <v>2544</v>
      </c>
      <c r="H7" s="288">
        <v>1</v>
      </c>
      <c r="I7" s="274">
        <v>5</v>
      </c>
      <c r="J7" s="310">
        <v>20000</v>
      </c>
      <c r="K7" s="316">
        <f>J7*I7</f>
        <v>100000</v>
      </c>
      <c r="L7" s="315">
        <v>400000</v>
      </c>
      <c r="M7" s="315">
        <f>H7*L7</f>
        <v>400000</v>
      </c>
      <c r="N7" s="365">
        <f>M7/J7</f>
        <v>20</v>
      </c>
      <c r="U7" s="274">
        <v>5</v>
      </c>
      <c r="V7" s="274">
        <v>70</v>
      </c>
      <c r="W7" s="274">
        <v>50</v>
      </c>
      <c r="X7" s="274">
        <f>SUM($W$3:W7)</f>
        <v>250</v>
      </c>
      <c r="Z7" s="274">
        <v>50</v>
      </c>
    </row>
    <row r="8" spans="1:26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>
        <v>7</v>
      </c>
      <c r="G8" s="274" t="s">
        <v>2545</v>
      </c>
      <c r="H8" s="288">
        <v>1</v>
      </c>
      <c r="I8" s="274">
        <v>5</v>
      </c>
      <c r="J8" s="310">
        <v>20000</v>
      </c>
      <c r="K8" s="316">
        <f>J8*I8</f>
        <v>100000</v>
      </c>
      <c r="L8" s="315">
        <v>400000</v>
      </c>
      <c r="M8" s="315">
        <f>H8*L8</f>
        <v>400000</v>
      </c>
      <c r="N8" s="365">
        <f>M8/J8</f>
        <v>20</v>
      </c>
      <c r="U8" s="274">
        <v>6</v>
      </c>
      <c r="V8" s="274">
        <v>75</v>
      </c>
      <c r="W8" s="274">
        <v>50</v>
      </c>
      <c r="X8" s="274">
        <f>SUM($W$3:W8)</f>
        <v>300</v>
      </c>
      <c r="Z8" s="274">
        <v>60</v>
      </c>
    </row>
    <row r="9" spans="1:26">
      <c r="D9" s="277">
        <f>SUM(D2:D8)</f>
        <v>700</v>
      </c>
      <c r="E9" s="277"/>
      <c r="F9" s="274">
        <v>8</v>
      </c>
      <c r="N9" s="366"/>
      <c r="U9" s="274">
        <v>7</v>
      </c>
      <c r="V9" s="274">
        <v>80</v>
      </c>
      <c r="W9" s="274">
        <v>50</v>
      </c>
      <c r="X9" s="274">
        <f>SUM($W$3:W9)</f>
        <v>350</v>
      </c>
      <c r="Z9" s="274">
        <v>70</v>
      </c>
    </row>
    <row r="10" spans="1:26">
      <c r="F10" s="274">
        <v>9</v>
      </c>
      <c r="G10" s="274" t="s">
        <v>2484</v>
      </c>
      <c r="H10" s="288">
        <v>15</v>
      </c>
      <c r="I10" s="288">
        <v>40</v>
      </c>
      <c r="J10" s="312">
        <v>1500</v>
      </c>
      <c r="K10" s="316">
        <f>J10*I10</f>
        <v>60000</v>
      </c>
      <c r="L10" s="314">
        <v>2000</v>
      </c>
      <c r="M10" s="315">
        <f>L10*H10</f>
        <v>30000</v>
      </c>
      <c r="N10" s="365">
        <f>M10/J10</f>
        <v>20</v>
      </c>
      <c r="U10" s="274">
        <v>8</v>
      </c>
      <c r="V10" s="274">
        <v>85</v>
      </c>
      <c r="W10" s="274">
        <v>50</v>
      </c>
      <c r="X10" s="274">
        <f>SUM($W$3:W10)</f>
        <v>400</v>
      </c>
      <c r="Z10" s="274">
        <v>80</v>
      </c>
    </row>
    <row r="11" spans="1:26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>
        <v>10</v>
      </c>
      <c r="G11" s="274" t="s">
        <v>2486</v>
      </c>
      <c r="H11" s="288">
        <v>50</v>
      </c>
      <c r="I11" s="288">
        <v>20</v>
      </c>
      <c r="J11" s="311">
        <v>1200</v>
      </c>
      <c r="K11" s="316">
        <f>J11*I11</f>
        <v>24000</v>
      </c>
      <c r="L11" s="314">
        <v>500</v>
      </c>
      <c r="M11" s="315">
        <f>L11*H11</f>
        <v>25000</v>
      </c>
      <c r="N11" s="365">
        <f>M11/J11</f>
        <v>20.833333333333332</v>
      </c>
      <c r="U11" s="274">
        <v>9</v>
      </c>
      <c r="V11" s="274">
        <v>90</v>
      </c>
      <c r="W11" s="274">
        <v>50</v>
      </c>
      <c r="X11" s="274">
        <f>SUM($W$3:W11)</f>
        <v>450</v>
      </c>
      <c r="Z11" s="274">
        <v>90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F12" s="274">
        <v>11</v>
      </c>
      <c r="G12" s="274" t="s">
        <v>2487</v>
      </c>
      <c r="H12" s="288">
        <v>50</v>
      </c>
      <c r="I12" s="288">
        <v>20</v>
      </c>
      <c r="J12" s="311">
        <v>1200</v>
      </c>
      <c r="K12" s="316">
        <f>J12*I12</f>
        <v>24000</v>
      </c>
      <c r="L12" s="314">
        <v>500</v>
      </c>
      <c r="M12" s="315">
        <f>L12*H12</f>
        <v>25000</v>
      </c>
      <c r="N12" s="365">
        <f>M12/J12</f>
        <v>20.833333333333332</v>
      </c>
      <c r="U12" s="274">
        <v>10</v>
      </c>
      <c r="V12" s="274">
        <v>95</v>
      </c>
      <c r="W12" s="274">
        <v>50</v>
      </c>
      <c r="X12" s="274">
        <f>SUM($W$3:W12)</f>
        <v>500</v>
      </c>
      <c r="Z12" s="274">
        <v>100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F13" s="274">
        <v>12</v>
      </c>
      <c r="N13" s="366"/>
      <c r="U13" s="274">
        <v>11</v>
      </c>
      <c r="V13" s="274">
        <v>100</v>
      </c>
      <c r="W13" s="274">
        <v>50</v>
      </c>
      <c r="X13" s="274">
        <f>SUM($W$3:W13)</f>
        <v>550</v>
      </c>
      <c r="Z13" s="274">
        <v>110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F14" s="274">
        <v>13</v>
      </c>
      <c r="G14" s="274" t="s">
        <v>2539</v>
      </c>
      <c r="H14" s="288">
        <v>1</v>
      </c>
      <c r="I14" s="288">
        <v>10</v>
      </c>
      <c r="J14" s="313">
        <v>500</v>
      </c>
      <c r="K14" s="316">
        <f t="shared" ref="K14:K21" si="0">J14*I14</f>
        <v>5000</v>
      </c>
      <c r="L14" s="314">
        <v>10000</v>
      </c>
      <c r="M14" s="315">
        <f t="shared" ref="M14:M19" si="1">L14*H14</f>
        <v>10000</v>
      </c>
      <c r="N14" s="365">
        <f t="shared" ref="N14:N19" si="2">M14/J14</f>
        <v>20</v>
      </c>
      <c r="U14" s="274">
        <v>12</v>
      </c>
      <c r="V14" s="274">
        <v>105</v>
      </c>
      <c r="W14" s="274">
        <v>50</v>
      </c>
      <c r="X14" s="274">
        <f>SUM($W$3:W14)</f>
        <v>600</v>
      </c>
      <c r="Z14" s="274">
        <v>120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F15" s="274">
        <v>14</v>
      </c>
      <c r="G15" s="274" t="s">
        <v>2540</v>
      </c>
      <c r="H15" s="288">
        <v>1</v>
      </c>
      <c r="I15" s="288">
        <v>10</v>
      </c>
      <c r="J15" s="313">
        <v>500</v>
      </c>
      <c r="K15" s="316">
        <f t="shared" si="0"/>
        <v>5000</v>
      </c>
      <c r="L15" s="314">
        <v>10000</v>
      </c>
      <c r="M15" s="315">
        <f t="shared" si="1"/>
        <v>10000</v>
      </c>
      <c r="N15" s="365">
        <f t="shared" si="2"/>
        <v>20</v>
      </c>
      <c r="U15" s="274">
        <v>13</v>
      </c>
      <c r="V15" s="274">
        <v>110</v>
      </c>
      <c r="W15" s="274">
        <v>50</v>
      </c>
      <c r="X15" s="274">
        <f>SUM($W$3:W15)</f>
        <v>650</v>
      </c>
      <c r="Z15" s="274">
        <v>130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F16" s="274">
        <v>15</v>
      </c>
      <c r="G16" s="274" t="s">
        <v>2541</v>
      </c>
      <c r="H16" s="288">
        <v>1</v>
      </c>
      <c r="I16" s="288">
        <v>10</v>
      </c>
      <c r="J16" s="313">
        <v>500</v>
      </c>
      <c r="K16" s="316">
        <f t="shared" si="0"/>
        <v>5000</v>
      </c>
      <c r="L16" s="314">
        <v>10000</v>
      </c>
      <c r="M16" s="315">
        <f t="shared" si="1"/>
        <v>10000</v>
      </c>
      <c r="N16" s="365">
        <f t="shared" si="2"/>
        <v>20</v>
      </c>
      <c r="U16" s="274">
        <v>14</v>
      </c>
      <c r="V16" s="274">
        <v>115</v>
      </c>
      <c r="W16" s="274">
        <v>50</v>
      </c>
      <c r="X16" s="274">
        <f>SUM($W$3:W16)</f>
        <v>700</v>
      </c>
      <c r="Z16" s="274">
        <v>140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F17" s="274">
        <v>16</v>
      </c>
      <c r="G17" s="274" t="s">
        <v>2542</v>
      </c>
      <c r="H17" s="288">
        <v>1</v>
      </c>
      <c r="I17" s="288">
        <v>10</v>
      </c>
      <c r="J17" s="313">
        <v>500</v>
      </c>
      <c r="K17" s="316">
        <f t="shared" si="0"/>
        <v>5000</v>
      </c>
      <c r="L17" s="314">
        <v>10000</v>
      </c>
      <c r="M17" s="315">
        <f t="shared" si="1"/>
        <v>10000</v>
      </c>
      <c r="N17" s="365">
        <f t="shared" si="2"/>
        <v>20</v>
      </c>
      <c r="U17" s="274">
        <v>15</v>
      </c>
      <c r="V17" s="274">
        <v>120</v>
      </c>
      <c r="W17" s="274">
        <v>50</v>
      </c>
      <c r="X17" s="274">
        <f>SUM($W$3:W17)</f>
        <v>750</v>
      </c>
      <c r="Z17" s="274">
        <v>150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F18" s="274">
        <v>17</v>
      </c>
      <c r="G18" s="274" t="s">
        <v>2543</v>
      </c>
      <c r="H18" s="288">
        <v>1</v>
      </c>
      <c r="I18" s="288">
        <v>10</v>
      </c>
      <c r="J18" s="313">
        <v>500</v>
      </c>
      <c r="K18" s="316">
        <f t="shared" si="0"/>
        <v>5000</v>
      </c>
      <c r="L18" s="314">
        <v>10000</v>
      </c>
      <c r="M18" s="315">
        <f t="shared" si="1"/>
        <v>10000</v>
      </c>
      <c r="N18" s="365">
        <f t="shared" si="2"/>
        <v>20</v>
      </c>
      <c r="U18" s="274">
        <v>16</v>
      </c>
      <c r="V18" s="274">
        <v>125</v>
      </c>
      <c r="W18" s="274">
        <v>50</v>
      </c>
      <c r="X18" s="274">
        <f>SUM($W$3:W18)</f>
        <v>800</v>
      </c>
      <c r="Z18" s="274">
        <v>160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F19" s="274">
        <v>18</v>
      </c>
      <c r="G19" s="274" t="s">
        <v>2485</v>
      </c>
      <c r="H19" s="288">
        <v>30</v>
      </c>
      <c r="I19" s="288">
        <v>100</v>
      </c>
      <c r="J19" s="313">
        <v>220</v>
      </c>
      <c r="K19" s="316">
        <f t="shared" si="0"/>
        <v>22000</v>
      </c>
      <c r="L19" s="314">
        <v>150</v>
      </c>
      <c r="M19" s="315">
        <f t="shared" si="1"/>
        <v>4500</v>
      </c>
      <c r="N19" s="365">
        <f t="shared" si="2"/>
        <v>20.454545454545453</v>
      </c>
      <c r="U19" s="274">
        <v>17</v>
      </c>
      <c r="V19" s="274">
        <v>130</v>
      </c>
      <c r="W19" s="274">
        <v>50</v>
      </c>
      <c r="X19" s="274">
        <f>SUM($W$3:W19)</f>
        <v>850</v>
      </c>
      <c r="Z19" s="274">
        <v>170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F20" s="274">
        <v>19</v>
      </c>
      <c r="U20" s="274">
        <v>18</v>
      </c>
      <c r="V20" s="274">
        <v>135</v>
      </c>
      <c r="W20" s="274">
        <v>50</v>
      </c>
      <c r="X20" s="274">
        <f>SUM($W$3:W20)</f>
        <v>900</v>
      </c>
      <c r="Z20" s="274">
        <v>180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274">
        <v>20</v>
      </c>
      <c r="G21" s="274" t="s">
        <v>701</v>
      </c>
      <c r="H21" s="288">
        <v>500</v>
      </c>
      <c r="I21" s="288">
        <v>0</v>
      </c>
      <c r="J21" s="313">
        <v>50</v>
      </c>
      <c r="K21" s="316">
        <f t="shared" si="0"/>
        <v>0</v>
      </c>
      <c r="L21" s="314">
        <v>1</v>
      </c>
      <c r="M21" s="315">
        <f>L21*H21</f>
        <v>500</v>
      </c>
      <c r="N21" s="320">
        <f>M21/J21</f>
        <v>10</v>
      </c>
      <c r="U21" s="274">
        <v>19</v>
      </c>
      <c r="V21" s="274">
        <v>140</v>
      </c>
      <c r="W21" s="274">
        <v>50</v>
      </c>
      <c r="X21" s="274">
        <f>SUM($W$3:W21)</f>
        <v>950</v>
      </c>
      <c r="Z21" s="274">
        <v>190</v>
      </c>
    </row>
    <row r="22" spans="1:26">
      <c r="C22" s="277">
        <f>SUM(C12:C21)</f>
        <v>715</v>
      </c>
      <c r="K22" s="322">
        <f>SUM(K2:K21)</f>
        <v>1015000</v>
      </c>
      <c r="U22" s="274">
        <v>20</v>
      </c>
      <c r="V22" s="274">
        <v>145</v>
      </c>
      <c r="W22" s="274">
        <v>50</v>
      </c>
      <c r="X22" s="274">
        <f>SUM($W$3:W22)</f>
        <v>1000</v>
      </c>
      <c r="Z22" s="274">
        <v>200</v>
      </c>
    </row>
    <row r="23" spans="1:26">
      <c r="U23" s="274">
        <v>21</v>
      </c>
      <c r="V23" s="274">
        <v>150</v>
      </c>
      <c r="W23" s="274">
        <v>50</v>
      </c>
      <c r="X23" s="274">
        <f>SUM($W$3:W23)</f>
        <v>1050</v>
      </c>
      <c r="Z23" s="274">
        <v>210</v>
      </c>
    </row>
    <row r="24" spans="1:26">
      <c r="A24" s="304" t="s">
        <v>2440</v>
      </c>
      <c r="U24" s="274">
        <v>22</v>
      </c>
      <c r="V24" s="274">
        <v>155</v>
      </c>
      <c r="W24" s="274">
        <v>50</v>
      </c>
      <c r="X24" s="274">
        <f>SUM($W$3:W24)</f>
        <v>1100</v>
      </c>
      <c r="Z24" s="274">
        <v>220</v>
      </c>
    </row>
    <row r="25" spans="1:26">
      <c r="A25" s="280" t="s">
        <v>2489</v>
      </c>
      <c r="B25" s="280" t="s">
        <v>2497</v>
      </c>
      <c r="C25" s="280" t="s">
        <v>2490</v>
      </c>
      <c r="D25" s="280" t="s">
        <v>2582</v>
      </c>
      <c r="G25" s="349" t="s">
        <v>2482</v>
      </c>
      <c r="H25" s="350">
        <v>750</v>
      </c>
      <c r="I25" s="350">
        <v>5</v>
      </c>
      <c r="J25" s="351">
        <v>5000</v>
      </c>
      <c r="K25" s="352">
        <v>0</v>
      </c>
      <c r="L25" s="353">
        <v>200</v>
      </c>
      <c r="M25" s="354">
        <f>L25*H25</f>
        <v>150000</v>
      </c>
      <c r="N25" s="355">
        <f>M25/J25</f>
        <v>30</v>
      </c>
      <c r="U25" s="274">
        <v>23</v>
      </c>
      <c r="V25" s="274">
        <v>160</v>
      </c>
      <c r="W25" s="274">
        <v>50</v>
      </c>
      <c r="X25" s="274">
        <f>SUM($W$3:W25)</f>
        <v>1150</v>
      </c>
      <c r="Z25" s="274">
        <v>230</v>
      </c>
    </row>
    <row r="26" spans="1:26">
      <c r="A26" s="281" t="s">
        <v>2491</v>
      </c>
      <c r="B26" s="281">
        <v>31</v>
      </c>
      <c r="C26" s="303">
        <f>X33</f>
        <v>1550</v>
      </c>
      <c r="D26" s="282">
        <f t="shared" ref="D26:D32" si="3">C26*2</f>
        <v>3100</v>
      </c>
      <c r="E26" s="274" t="s">
        <v>2534</v>
      </c>
      <c r="G26" s="349" t="s">
        <v>2483</v>
      </c>
      <c r="H26" s="350">
        <v>750</v>
      </c>
      <c r="I26" s="350">
        <v>5</v>
      </c>
      <c r="J26" s="351">
        <v>5000</v>
      </c>
      <c r="K26" s="352">
        <v>0</v>
      </c>
      <c r="L26" s="353">
        <v>200</v>
      </c>
      <c r="M26" s="354">
        <f>L26*H26</f>
        <v>150000</v>
      </c>
      <c r="N26" s="355">
        <f>M26/J26</f>
        <v>30</v>
      </c>
      <c r="U26" s="274">
        <v>24</v>
      </c>
      <c r="V26" s="274">
        <v>165</v>
      </c>
      <c r="W26" s="274">
        <v>50</v>
      </c>
      <c r="X26" s="274">
        <f>SUM($W$3:W26)</f>
        <v>1200</v>
      </c>
      <c r="Z26" s="274">
        <v>240</v>
      </c>
    </row>
    <row r="27" spans="1:26">
      <c r="B27" s="274">
        <v>51</v>
      </c>
      <c r="C27" s="303">
        <f>X53</f>
        <v>2550</v>
      </c>
      <c r="D27" s="282">
        <f t="shared" si="3"/>
        <v>5100</v>
      </c>
      <c r="E27" s="274" t="s">
        <v>2546</v>
      </c>
      <c r="G27" s="349" t="s">
        <v>318</v>
      </c>
      <c r="H27" s="350">
        <v>5000</v>
      </c>
      <c r="I27" s="350">
        <v>0</v>
      </c>
      <c r="J27" s="356">
        <v>250</v>
      </c>
      <c r="K27" s="357">
        <f>J27*I27</f>
        <v>0</v>
      </c>
      <c r="L27" s="353">
        <v>0.5</v>
      </c>
      <c r="M27" s="354">
        <f>L27*H27</f>
        <v>2500</v>
      </c>
      <c r="N27" s="355">
        <f>M27/J27</f>
        <v>10</v>
      </c>
      <c r="U27" s="274">
        <v>25</v>
      </c>
      <c r="V27" s="274">
        <v>170</v>
      </c>
      <c r="W27" s="274">
        <v>50</v>
      </c>
      <c r="X27" s="274">
        <f>SUM($W$3:W27)</f>
        <v>1250</v>
      </c>
      <c r="Z27" s="274">
        <v>250</v>
      </c>
    </row>
    <row r="28" spans="1:26">
      <c r="A28" s="281" t="s">
        <v>2492</v>
      </c>
      <c r="B28" s="281">
        <v>71</v>
      </c>
      <c r="C28" s="303">
        <f>X73</f>
        <v>3550</v>
      </c>
      <c r="D28" s="282">
        <f t="shared" si="3"/>
        <v>7100</v>
      </c>
      <c r="E28" s="274" t="s">
        <v>2535</v>
      </c>
      <c r="G28" s="349" t="s">
        <v>319</v>
      </c>
      <c r="H28" s="350">
        <v>5000</v>
      </c>
      <c r="I28" s="350">
        <v>0</v>
      </c>
      <c r="J28" s="356">
        <v>250</v>
      </c>
      <c r="K28" s="357">
        <f>J28*I28</f>
        <v>0</v>
      </c>
      <c r="L28" s="353">
        <v>0.5</v>
      </c>
      <c r="M28" s="354">
        <f>L28*H28</f>
        <v>2500</v>
      </c>
      <c r="N28" s="355">
        <f>M28/J28</f>
        <v>10</v>
      </c>
      <c r="U28" s="274">
        <v>26</v>
      </c>
      <c r="V28" s="274">
        <v>175</v>
      </c>
      <c r="W28" s="274">
        <v>50</v>
      </c>
      <c r="X28" s="274">
        <f>SUM($W$3:W28)</f>
        <v>1300</v>
      </c>
      <c r="Z28" s="274">
        <v>260</v>
      </c>
    </row>
    <row r="29" spans="1:26">
      <c r="A29" s="281" t="s">
        <v>2597</v>
      </c>
      <c r="B29" s="281">
        <v>91</v>
      </c>
      <c r="C29" s="303">
        <f>X93</f>
        <v>4550</v>
      </c>
      <c r="D29" s="282">
        <f t="shared" si="3"/>
        <v>9100</v>
      </c>
      <c r="E29" s="274" t="s">
        <v>2598</v>
      </c>
      <c r="U29" s="274">
        <v>27</v>
      </c>
      <c r="V29" s="274">
        <v>180</v>
      </c>
      <c r="W29" s="274">
        <v>50</v>
      </c>
      <c r="X29" s="274">
        <f>SUM($W$3:W29)</f>
        <v>1350</v>
      </c>
      <c r="Z29" s="274">
        <v>270</v>
      </c>
    </row>
    <row r="30" spans="1:26">
      <c r="A30" s="281" t="s">
        <v>2493</v>
      </c>
      <c r="B30" s="281">
        <v>111</v>
      </c>
      <c r="C30" s="303">
        <f>X113</f>
        <v>5550</v>
      </c>
      <c r="D30" s="282">
        <f t="shared" si="3"/>
        <v>11100</v>
      </c>
      <c r="E30" s="274" t="s">
        <v>2536</v>
      </c>
      <c r="U30" s="274">
        <v>28</v>
      </c>
      <c r="V30" s="274">
        <v>185</v>
      </c>
      <c r="W30" s="274">
        <v>50</v>
      </c>
      <c r="X30" s="274">
        <f>SUM($W$3:W30)</f>
        <v>1400</v>
      </c>
      <c r="Z30" s="274">
        <v>280</v>
      </c>
    </row>
    <row r="31" spans="1:26">
      <c r="A31" s="281" t="s">
        <v>2494</v>
      </c>
      <c r="B31" s="281">
        <v>151</v>
      </c>
      <c r="C31" s="303">
        <f>X153</f>
        <v>7550</v>
      </c>
      <c r="D31" s="282">
        <f t="shared" si="3"/>
        <v>15100</v>
      </c>
      <c r="E31" s="274" t="s">
        <v>2537</v>
      </c>
      <c r="I31" s="274">
        <v>2454</v>
      </c>
      <c r="U31" s="274">
        <v>29</v>
      </c>
      <c r="V31" s="274">
        <v>190</v>
      </c>
      <c r="W31" s="274">
        <v>50</v>
      </c>
      <c r="X31" s="274">
        <f>SUM($W$3:W31)</f>
        <v>1450</v>
      </c>
      <c r="Z31" s="274">
        <v>290</v>
      </c>
    </row>
    <row r="32" spans="1:26">
      <c r="A32" s="281" t="s">
        <v>2495</v>
      </c>
      <c r="B32" s="281">
        <v>216</v>
      </c>
      <c r="C32" s="303">
        <f>X218</f>
        <v>10800</v>
      </c>
      <c r="D32" s="282">
        <f t="shared" si="3"/>
        <v>21600</v>
      </c>
      <c r="E32" s="274" t="s">
        <v>2538</v>
      </c>
      <c r="I32" s="274">
        <v>33</v>
      </c>
      <c r="J32" s="274">
        <v>37</v>
      </c>
      <c r="U32" s="274">
        <v>30</v>
      </c>
      <c r="V32" s="274">
        <v>195</v>
      </c>
      <c r="W32" s="274">
        <v>50</v>
      </c>
      <c r="X32" s="274">
        <f>SUM($W$3:W32)</f>
        <v>1500</v>
      </c>
      <c r="Z32" s="274">
        <v>300</v>
      </c>
    </row>
    <row r="33" spans="1:26">
      <c r="A33" s="304" t="s">
        <v>2441</v>
      </c>
      <c r="U33" s="309">
        <v>31</v>
      </c>
      <c r="V33" s="309">
        <v>200</v>
      </c>
      <c r="W33" s="274">
        <v>50</v>
      </c>
      <c r="X33" s="309">
        <f>SUM($W$3:W33)</f>
        <v>1550</v>
      </c>
      <c r="Y33" s="281" t="s">
        <v>2491</v>
      </c>
      <c r="Z33" s="302">
        <v>310</v>
      </c>
    </row>
    <row r="34" spans="1:26">
      <c r="A34" s="283" t="s">
        <v>2461</v>
      </c>
      <c r="B34" s="283" t="s">
        <v>2462</v>
      </c>
      <c r="C34" s="283" t="s">
        <v>2463</v>
      </c>
      <c r="D34" s="309" t="s">
        <v>2479</v>
      </c>
      <c r="E34" s="284" t="s">
        <v>701</v>
      </c>
      <c r="F34" s="285" t="s">
        <v>1151</v>
      </c>
      <c r="G34" s="286" t="s">
        <v>425</v>
      </c>
      <c r="H34" s="283" t="s">
        <v>2464</v>
      </c>
      <c r="I34" s="283" t="s">
        <v>2465</v>
      </c>
      <c r="J34" s="283" t="s">
        <v>2466</v>
      </c>
      <c r="K34" s="283" t="s">
        <v>2467</v>
      </c>
      <c r="L34" s="283" t="s">
        <v>2468</v>
      </c>
      <c r="N34" s="287"/>
      <c r="O34" s="367" t="s">
        <v>2585</v>
      </c>
      <c r="P34" s="368" t="s">
        <v>2583</v>
      </c>
      <c r="Q34" s="368" t="s">
        <v>2596</v>
      </c>
      <c r="R34" s="367" t="s">
        <v>2586</v>
      </c>
      <c r="S34" s="367" t="s">
        <v>2581</v>
      </c>
      <c r="T34" s="287" t="s">
        <v>2584</v>
      </c>
      <c r="U34" s="274">
        <v>32</v>
      </c>
      <c r="V34" s="274">
        <v>205</v>
      </c>
      <c r="W34" s="274">
        <v>50</v>
      </c>
      <c r="X34" s="274">
        <f>SUM($W$3:W34)</f>
        <v>1600</v>
      </c>
      <c r="Z34" s="274">
        <v>320</v>
      </c>
    </row>
    <row r="35" spans="1:26">
      <c r="B35" s="274" t="s">
        <v>317</v>
      </c>
      <c r="C35" s="274" t="s">
        <v>701</v>
      </c>
      <c r="E35" s="288"/>
      <c r="F35" s="289"/>
      <c r="G35" s="290">
        <f>250000/2</f>
        <v>125000</v>
      </c>
      <c r="H35" s="274">
        <v>59000</v>
      </c>
      <c r="J35" s="274">
        <f>H35/G35</f>
        <v>0.47199999999999998</v>
      </c>
      <c r="K35" s="291">
        <f>G35/H35</f>
        <v>2.1186440677966103</v>
      </c>
      <c r="L35" s="292">
        <f>K35/K$35</f>
        <v>1</v>
      </c>
      <c r="N35" s="369" t="s">
        <v>2529</v>
      </c>
      <c r="O35" s="370">
        <v>10500</v>
      </c>
      <c r="P35" s="370">
        <v>10500</v>
      </c>
      <c r="Q35" s="370">
        <v>10500</v>
      </c>
      <c r="R35" s="370">
        <v>10500</v>
      </c>
      <c r="S35" s="370">
        <v>10500</v>
      </c>
      <c r="T35" s="370">
        <v>10500</v>
      </c>
      <c r="U35" s="274">
        <v>33</v>
      </c>
      <c r="V35" s="274">
        <v>210</v>
      </c>
      <c r="W35" s="274">
        <v>50</v>
      </c>
      <c r="X35" s="274">
        <f>SUM($W$3:W35)</f>
        <v>1650</v>
      </c>
      <c r="Z35" s="274">
        <v>330</v>
      </c>
    </row>
    <row r="36" spans="1:26">
      <c r="G36" s="274">
        <v>600000</v>
      </c>
      <c r="H36" s="274">
        <v>33000</v>
      </c>
      <c r="J36" s="274">
        <f>H36/G36</f>
        <v>5.5E-2</v>
      </c>
      <c r="K36" s="291">
        <f>G36/H36</f>
        <v>18.181818181818183</v>
      </c>
      <c r="L36" s="292">
        <f>K36/K$35</f>
        <v>8.581818181818182</v>
      </c>
      <c r="N36" s="369" t="s">
        <v>2530</v>
      </c>
      <c r="O36" s="370">
        <v>10725</v>
      </c>
      <c r="P36" s="370">
        <v>10725</v>
      </c>
      <c r="Q36" s="370">
        <v>10725</v>
      </c>
      <c r="R36" s="370">
        <v>10725</v>
      </c>
      <c r="S36" s="370">
        <v>10725</v>
      </c>
      <c r="T36" s="370">
        <v>10725</v>
      </c>
      <c r="U36" s="274">
        <v>34</v>
      </c>
      <c r="V36" s="274">
        <v>215</v>
      </c>
      <c r="W36" s="274">
        <v>50</v>
      </c>
      <c r="X36" s="274">
        <f>SUM($W$3:W36)</f>
        <v>1700</v>
      </c>
      <c r="Z36" s="274">
        <v>340</v>
      </c>
    </row>
    <row r="37" spans="1:26">
      <c r="A37" s="294" t="s">
        <v>2571</v>
      </c>
      <c r="B37" s="295" t="s">
        <v>2558</v>
      </c>
      <c r="C37" s="294" t="s">
        <v>2562</v>
      </c>
      <c r="D37" s="294" t="s">
        <v>2563</v>
      </c>
      <c r="E37" s="294" t="s">
        <v>669</v>
      </c>
      <c r="F37" s="294" t="s">
        <v>2564</v>
      </c>
      <c r="G37" s="296" t="s">
        <v>2565</v>
      </c>
      <c r="H37" s="297" t="s">
        <v>2566</v>
      </c>
      <c r="I37" s="297" t="s">
        <v>2567</v>
      </c>
      <c r="J37" s="298" t="s">
        <v>2568</v>
      </c>
      <c r="K37" s="294" t="s">
        <v>2569</v>
      </c>
      <c r="L37" s="294" t="s">
        <v>2570</v>
      </c>
      <c r="N37" s="287" t="s">
        <v>2531</v>
      </c>
      <c r="O37" s="288">
        <f>D26</f>
        <v>3100</v>
      </c>
      <c r="P37" s="290">
        <f>D28</f>
        <v>7100</v>
      </c>
      <c r="Q37" s="288">
        <f>D29</f>
        <v>9100</v>
      </c>
      <c r="R37" s="290">
        <f>D30</f>
        <v>11100</v>
      </c>
      <c r="S37" s="290">
        <f>D31</f>
        <v>15100</v>
      </c>
      <c r="T37" s="375">
        <f>D32</f>
        <v>21600</v>
      </c>
      <c r="U37" s="274">
        <v>35</v>
      </c>
      <c r="V37" s="274">
        <v>220</v>
      </c>
      <c r="W37" s="274">
        <v>50</v>
      </c>
      <c r="X37" s="274">
        <f>SUM($W$3:W37)</f>
        <v>1750</v>
      </c>
      <c r="Z37" s="274">
        <v>350</v>
      </c>
    </row>
    <row r="38" spans="1:26">
      <c r="A38" s="274" t="s">
        <v>2469</v>
      </c>
      <c r="B38" s="325" t="s">
        <v>2595</v>
      </c>
      <c r="C38" s="325" t="s">
        <v>2572</v>
      </c>
      <c r="D38" s="361">
        <v>2000</v>
      </c>
      <c r="E38" s="328">
        <v>0</v>
      </c>
      <c r="F38" s="329">
        <v>100000</v>
      </c>
      <c r="G38" s="359">
        <f>(F38*3/4)+E38+(D38*20)</f>
        <v>115000</v>
      </c>
      <c r="H38" s="331">
        <v>5500</v>
      </c>
      <c r="I38" s="358">
        <f t="shared" ref="I38:I42" si="4">H38/10</f>
        <v>550</v>
      </c>
      <c r="J38" s="333">
        <f t="shared" ref="J38:J46" si="5">H38/G38</f>
        <v>4.7826086956521741E-2</v>
      </c>
      <c r="K38" s="333">
        <f t="shared" ref="K38:K46" si="6">G38/H38</f>
        <v>20.90909090909091</v>
      </c>
      <c r="L38" s="334">
        <f t="shared" ref="L38:L46" si="7">K38/K$35</f>
        <v>9.8690909090909091</v>
      </c>
      <c r="N38" s="287" t="s">
        <v>2550</v>
      </c>
      <c r="O38" s="376">
        <f t="shared" ref="O38" si="8">SUM(O35:O37)</f>
        <v>24325</v>
      </c>
      <c r="P38" s="376">
        <f>SUM(P35:P37)</f>
        <v>28325</v>
      </c>
      <c r="Q38" s="376">
        <f>SUM(Q35:Q37)</f>
        <v>30325</v>
      </c>
      <c r="R38" s="376">
        <f t="shared" ref="R38:T38" si="9">SUM(R35:R37)</f>
        <v>32325</v>
      </c>
      <c r="S38" s="376">
        <f t="shared" si="9"/>
        <v>36325</v>
      </c>
      <c r="T38" s="376">
        <f t="shared" si="9"/>
        <v>42825</v>
      </c>
      <c r="U38" s="274">
        <v>36</v>
      </c>
      <c r="V38" s="274">
        <v>225</v>
      </c>
      <c r="W38" s="274">
        <v>50</v>
      </c>
      <c r="X38" s="274">
        <f>SUM($W$3:W38)</f>
        <v>1800</v>
      </c>
      <c r="Z38" s="274">
        <v>360</v>
      </c>
    </row>
    <row r="39" spans="1:26">
      <c r="A39" s="274" t="s">
        <v>2469</v>
      </c>
      <c r="B39" s="325" t="s">
        <v>2588</v>
      </c>
      <c r="C39" s="325" t="s">
        <v>2573</v>
      </c>
      <c r="D39" s="361">
        <v>8500</v>
      </c>
      <c r="E39" s="328">
        <v>0</v>
      </c>
      <c r="F39" s="329">
        <v>600</v>
      </c>
      <c r="G39" s="359">
        <f>F39*100+E39+(D39*20)</f>
        <v>230000</v>
      </c>
      <c r="H39" s="331">
        <v>11000</v>
      </c>
      <c r="I39" s="358">
        <f t="shared" si="4"/>
        <v>1100</v>
      </c>
      <c r="J39" s="333">
        <f t="shared" si="5"/>
        <v>4.7826086956521741E-2</v>
      </c>
      <c r="K39" s="333">
        <f t="shared" si="6"/>
        <v>20.90909090909091</v>
      </c>
      <c r="L39" s="334">
        <f t="shared" si="7"/>
        <v>9.8690909090909091</v>
      </c>
      <c r="N39" s="373"/>
      <c r="O39" s="371"/>
      <c r="P39" s="371"/>
      <c r="Q39" s="371"/>
      <c r="R39" s="371"/>
      <c r="S39" s="371"/>
      <c r="T39" s="371"/>
      <c r="U39" s="274">
        <v>37</v>
      </c>
      <c r="V39" s="274">
        <v>230</v>
      </c>
      <c r="W39" s="274">
        <v>50</v>
      </c>
      <c r="X39" s="274">
        <f>SUM($W$3:W39)</f>
        <v>1850</v>
      </c>
      <c r="Z39" s="274">
        <v>370</v>
      </c>
    </row>
    <row r="40" spans="1:26">
      <c r="A40" s="274" t="s">
        <v>2469</v>
      </c>
      <c r="B40" s="325" t="s">
        <v>2588</v>
      </c>
      <c r="C40" s="325" t="s">
        <v>2574</v>
      </c>
      <c r="D40" s="361">
        <v>8500</v>
      </c>
      <c r="E40" s="328">
        <v>0</v>
      </c>
      <c r="F40" s="329">
        <v>600</v>
      </c>
      <c r="G40" s="359">
        <f>F40*100+E40+(D40*20)</f>
        <v>230000</v>
      </c>
      <c r="H40" s="331">
        <v>11000</v>
      </c>
      <c r="I40" s="358">
        <f t="shared" si="4"/>
        <v>1100</v>
      </c>
      <c r="J40" s="333">
        <f t="shared" si="5"/>
        <v>4.7826086956521741E-2</v>
      </c>
      <c r="K40" s="333">
        <f t="shared" si="6"/>
        <v>20.90909090909091</v>
      </c>
      <c r="L40" s="334">
        <f t="shared" si="7"/>
        <v>9.8690909090909091</v>
      </c>
      <c r="N40" s="372" t="s">
        <v>2552</v>
      </c>
      <c r="O40" s="374">
        <f t="shared" ref="O40:T40" si="10">O38/15</f>
        <v>1621.6666666666667</v>
      </c>
      <c r="P40" s="374">
        <f t="shared" si="10"/>
        <v>1888.3333333333333</v>
      </c>
      <c r="Q40" s="374">
        <f t="shared" si="10"/>
        <v>2021.6666666666667</v>
      </c>
      <c r="R40" s="374">
        <f t="shared" si="10"/>
        <v>2155</v>
      </c>
      <c r="S40" s="374">
        <f t="shared" si="10"/>
        <v>2421.6666666666665</v>
      </c>
      <c r="T40" s="374">
        <f t="shared" si="10"/>
        <v>2855</v>
      </c>
      <c r="U40" s="274">
        <v>38</v>
      </c>
      <c r="V40" s="274">
        <v>235</v>
      </c>
      <c r="W40" s="274">
        <v>50</v>
      </c>
      <c r="X40" s="274">
        <f>SUM($W$3:W40)</f>
        <v>1900</v>
      </c>
      <c r="Z40" s="274">
        <v>380</v>
      </c>
    </row>
    <row r="41" spans="1:26">
      <c r="A41" s="274" t="s">
        <v>2469</v>
      </c>
      <c r="B41" s="325" t="s">
        <v>2588</v>
      </c>
      <c r="C41" s="325" t="s">
        <v>2575</v>
      </c>
      <c r="D41" s="377">
        <v>25000</v>
      </c>
      <c r="E41" s="328">
        <v>0</v>
      </c>
      <c r="F41" s="336">
        <v>1400</v>
      </c>
      <c r="G41" s="360">
        <f>F41*150+E41+(D41*20)</f>
        <v>710000</v>
      </c>
      <c r="H41" s="331">
        <v>33000</v>
      </c>
      <c r="I41" s="358">
        <f t="shared" si="4"/>
        <v>3300</v>
      </c>
      <c r="J41" s="333">
        <f t="shared" si="5"/>
        <v>4.647887323943662E-2</v>
      </c>
      <c r="K41" s="333">
        <f t="shared" si="6"/>
        <v>21.515151515151516</v>
      </c>
      <c r="L41" s="334">
        <f t="shared" si="7"/>
        <v>10.155151515151514</v>
      </c>
      <c r="N41" s="291"/>
      <c r="O41" s="319"/>
      <c r="P41" s="319"/>
      <c r="Q41" s="319"/>
      <c r="R41" s="319"/>
      <c r="S41" s="319"/>
      <c r="U41" s="274">
        <v>39</v>
      </c>
      <c r="V41" s="274">
        <v>240</v>
      </c>
      <c r="W41" s="274">
        <v>50</v>
      </c>
      <c r="X41" s="274">
        <f>SUM($W$3:W41)</f>
        <v>1950</v>
      </c>
      <c r="Z41" s="274">
        <v>390</v>
      </c>
    </row>
    <row r="42" spans="1:26">
      <c r="A42" s="274" t="s">
        <v>2469</v>
      </c>
      <c r="B42" s="325" t="s">
        <v>2588</v>
      </c>
      <c r="C42" s="325" t="s">
        <v>2576</v>
      </c>
      <c r="D42" s="377">
        <v>25000</v>
      </c>
      <c r="E42" s="328">
        <v>0</v>
      </c>
      <c r="F42" s="329">
        <v>1400</v>
      </c>
      <c r="G42" s="359">
        <f>F42*150+E42+(D42*20)</f>
        <v>710000</v>
      </c>
      <c r="H42" s="331">
        <v>33000</v>
      </c>
      <c r="I42" s="358">
        <f t="shared" si="4"/>
        <v>3300</v>
      </c>
      <c r="J42" s="333">
        <f t="shared" si="5"/>
        <v>4.647887323943662E-2</v>
      </c>
      <c r="K42" s="333">
        <f t="shared" si="6"/>
        <v>21.515151515151516</v>
      </c>
      <c r="L42" s="334">
        <f t="shared" si="7"/>
        <v>10.155151515151514</v>
      </c>
      <c r="M42" s="274">
        <v>20</v>
      </c>
      <c r="N42" s="274" t="s">
        <v>2551</v>
      </c>
      <c r="O42" s="362">
        <f t="shared" ref="O42:T42" si="11">O40*$M42</f>
        <v>32433.333333333336</v>
      </c>
      <c r="P42" s="362">
        <f t="shared" si="11"/>
        <v>37766.666666666664</v>
      </c>
      <c r="Q42" s="362">
        <f t="shared" si="11"/>
        <v>40433.333333333336</v>
      </c>
      <c r="R42" s="362">
        <f t="shared" si="11"/>
        <v>43100</v>
      </c>
      <c r="S42" s="362">
        <f t="shared" si="11"/>
        <v>48433.333333333328</v>
      </c>
      <c r="T42" s="362">
        <f t="shared" si="11"/>
        <v>57100</v>
      </c>
      <c r="U42" s="274">
        <v>40</v>
      </c>
      <c r="V42" s="274">
        <v>245</v>
      </c>
      <c r="W42" s="274">
        <v>50</v>
      </c>
      <c r="X42" s="274">
        <f>SUM($W$3:W42)</f>
        <v>2000</v>
      </c>
      <c r="Z42" s="274">
        <v>400</v>
      </c>
    </row>
    <row r="43" spans="1:26">
      <c r="A43" s="274" t="s">
        <v>2469</v>
      </c>
      <c r="B43" s="325" t="s">
        <v>2588</v>
      </c>
      <c r="C43" s="325" t="s">
        <v>2589</v>
      </c>
      <c r="D43" s="377">
        <v>20000</v>
      </c>
      <c r="E43" s="328">
        <v>0</v>
      </c>
      <c r="F43" s="336">
        <v>350</v>
      </c>
      <c r="G43" s="360">
        <f>F43*850+E43+(D43*20)</f>
        <v>697500</v>
      </c>
      <c r="H43" s="331">
        <v>33000</v>
      </c>
      <c r="I43" s="358">
        <f>H43/10</f>
        <v>3300</v>
      </c>
      <c r="J43" s="333">
        <f t="shared" si="5"/>
        <v>4.7311827956989246E-2</v>
      </c>
      <c r="K43" s="333">
        <f t="shared" si="6"/>
        <v>21.136363636363637</v>
      </c>
      <c r="L43" s="334">
        <f t="shared" si="7"/>
        <v>9.9763636363636365</v>
      </c>
      <c r="O43" s="319"/>
      <c r="P43" s="319"/>
      <c r="Q43" s="319"/>
      <c r="R43" s="319"/>
      <c r="S43" s="319"/>
      <c r="U43" s="274">
        <v>41</v>
      </c>
      <c r="V43" s="274">
        <v>250</v>
      </c>
      <c r="W43" s="274">
        <v>50</v>
      </c>
      <c r="X43" s="274">
        <f>SUM($W$3:W43)</f>
        <v>2050</v>
      </c>
      <c r="Z43" s="274">
        <v>410</v>
      </c>
    </row>
    <row r="44" spans="1:26">
      <c r="A44" s="274" t="s">
        <v>2469</v>
      </c>
      <c r="B44" s="325" t="s">
        <v>2588</v>
      </c>
      <c r="C44" s="325" t="s">
        <v>2590</v>
      </c>
      <c r="D44" s="377">
        <v>20000</v>
      </c>
      <c r="E44" s="328">
        <v>0</v>
      </c>
      <c r="F44" s="336">
        <v>500</v>
      </c>
      <c r="G44" s="360">
        <f>F44*600+E44+(D44*20)</f>
        <v>700000</v>
      </c>
      <c r="H44" s="331">
        <v>33000</v>
      </c>
      <c r="I44" s="358">
        <f>H44/10</f>
        <v>3300</v>
      </c>
      <c r="J44" s="333">
        <f t="shared" si="5"/>
        <v>4.7142857142857146E-2</v>
      </c>
      <c r="K44" s="333">
        <f t="shared" si="6"/>
        <v>21.212121212121211</v>
      </c>
      <c r="L44" s="334">
        <f t="shared" si="7"/>
        <v>10.012121212121212</v>
      </c>
      <c r="M44" s="274" t="s">
        <v>2553</v>
      </c>
      <c r="N44" s="300">
        <v>50</v>
      </c>
      <c r="O44" s="319">
        <f t="shared" ref="O44:P47" si="12">O$38*$N44</f>
        <v>1216250</v>
      </c>
      <c r="P44" s="319">
        <f t="shared" si="12"/>
        <v>1416250</v>
      </c>
      <c r="Q44" s="319">
        <f t="shared" ref="Q44:S47" si="13">R$38*$N44</f>
        <v>1616250</v>
      </c>
      <c r="R44" s="319">
        <f t="shared" si="13"/>
        <v>1816250</v>
      </c>
      <c r="S44" s="319">
        <f t="shared" si="13"/>
        <v>2141250</v>
      </c>
      <c r="U44" s="274">
        <v>42</v>
      </c>
      <c r="V44" s="274">
        <v>255</v>
      </c>
      <c r="W44" s="274">
        <v>50</v>
      </c>
      <c r="X44" s="274">
        <f>SUM($W$3:W44)</f>
        <v>2100</v>
      </c>
      <c r="Z44" s="274">
        <v>420</v>
      </c>
    </row>
    <row r="45" spans="1:26">
      <c r="A45" s="274" t="s">
        <v>2469</v>
      </c>
      <c r="B45" s="325" t="s">
        <v>2588</v>
      </c>
      <c r="C45" s="325" t="s">
        <v>2572</v>
      </c>
      <c r="D45" s="377">
        <v>20000</v>
      </c>
      <c r="E45" s="328">
        <v>0</v>
      </c>
      <c r="F45" s="329">
        <v>400000</v>
      </c>
      <c r="G45" s="359">
        <f>(F45*3/4)+E45+(D45*20)</f>
        <v>700000</v>
      </c>
      <c r="H45" s="331">
        <v>33000</v>
      </c>
      <c r="I45" s="358">
        <f>H45/10</f>
        <v>3300</v>
      </c>
      <c r="J45" s="333">
        <f t="shared" si="5"/>
        <v>4.7142857142857146E-2</v>
      </c>
      <c r="K45" s="333">
        <f t="shared" si="6"/>
        <v>21.212121212121211</v>
      </c>
      <c r="L45" s="334">
        <f t="shared" si="7"/>
        <v>10.012121212121212</v>
      </c>
      <c r="N45" s="274">
        <v>30</v>
      </c>
      <c r="O45" s="319">
        <f t="shared" si="12"/>
        <v>729750</v>
      </c>
      <c r="P45" s="319">
        <f t="shared" si="12"/>
        <v>849750</v>
      </c>
      <c r="Q45" s="319">
        <f t="shared" si="13"/>
        <v>969750</v>
      </c>
      <c r="R45" s="319">
        <f t="shared" si="13"/>
        <v>1089750</v>
      </c>
      <c r="S45" s="319">
        <f t="shared" si="13"/>
        <v>1284750</v>
      </c>
      <c r="U45" s="274">
        <v>43</v>
      </c>
      <c r="V45" s="274">
        <v>260</v>
      </c>
      <c r="W45" s="274">
        <v>50</v>
      </c>
      <c r="X45" s="274">
        <f>SUM($W$3:W45)</f>
        <v>2150</v>
      </c>
      <c r="Z45" s="274">
        <v>430</v>
      </c>
    </row>
    <row r="46" spans="1:26">
      <c r="A46" s="274" t="s">
        <v>2469</v>
      </c>
      <c r="B46" s="325" t="s">
        <v>2588</v>
      </c>
      <c r="C46" s="325" t="s">
        <v>2591</v>
      </c>
      <c r="D46" s="377">
        <v>25000</v>
      </c>
      <c r="E46" s="328">
        <v>0</v>
      </c>
      <c r="F46" s="329">
        <v>1000</v>
      </c>
      <c r="G46" s="359">
        <f>(F46*200)+E46+(D46*20)</f>
        <v>700000</v>
      </c>
      <c r="H46" s="331">
        <v>33000</v>
      </c>
      <c r="I46" s="358">
        <f>H46/10</f>
        <v>3300</v>
      </c>
      <c r="J46" s="333">
        <f t="shared" si="5"/>
        <v>4.7142857142857146E-2</v>
      </c>
      <c r="K46" s="333">
        <f t="shared" si="6"/>
        <v>21.212121212121211</v>
      </c>
      <c r="L46" s="334">
        <f t="shared" si="7"/>
        <v>10.012121212121212</v>
      </c>
      <c r="N46" s="274">
        <v>25</v>
      </c>
      <c r="O46" s="319">
        <f t="shared" si="12"/>
        <v>608125</v>
      </c>
      <c r="P46" s="319">
        <f t="shared" si="12"/>
        <v>708125</v>
      </c>
      <c r="Q46" s="319">
        <f t="shared" si="13"/>
        <v>808125</v>
      </c>
      <c r="R46" s="319">
        <f t="shared" si="13"/>
        <v>908125</v>
      </c>
      <c r="S46" s="319">
        <f t="shared" si="13"/>
        <v>1070625</v>
      </c>
      <c r="U46" s="274">
        <v>44</v>
      </c>
      <c r="V46" s="274">
        <v>265</v>
      </c>
      <c r="W46" s="274">
        <v>50</v>
      </c>
      <c r="X46" s="274">
        <f>SUM($W$3:W46)</f>
        <v>2200</v>
      </c>
      <c r="Z46" s="274">
        <v>440</v>
      </c>
    </row>
    <row r="47" spans="1:26">
      <c r="D47" s="324">
        <f>SUM(D39:D46)*5+D38</f>
        <v>762000</v>
      </c>
      <c r="E47" s="288"/>
      <c r="F47" s="288"/>
      <c r="G47" s="338"/>
      <c r="H47" s="364">
        <f>SUM(H39:H46)*5+H38</f>
        <v>1105500</v>
      </c>
      <c r="I47" s="340"/>
      <c r="J47" s="291"/>
      <c r="K47" s="291"/>
      <c r="L47" s="334"/>
      <c r="N47" s="274">
        <v>10</v>
      </c>
      <c r="O47" s="319">
        <f t="shared" si="12"/>
        <v>243250</v>
      </c>
      <c r="P47" s="319">
        <f t="shared" si="12"/>
        <v>283250</v>
      </c>
      <c r="Q47" s="319">
        <f t="shared" si="13"/>
        <v>323250</v>
      </c>
      <c r="R47" s="319">
        <f t="shared" si="13"/>
        <v>363250</v>
      </c>
      <c r="S47" s="319">
        <f t="shared" si="13"/>
        <v>428250</v>
      </c>
      <c r="U47" s="274">
        <v>45</v>
      </c>
      <c r="V47" s="274">
        <v>270</v>
      </c>
      <c r="W47" s="274">
        <v>50</v>
      </c>
      <c r="X47" s="274">
        <f>SUM($W$3:W47)</f>
        <v>2250</v>
      </c>
      <c r="Z47" s="274">
        <v>450</v>
      </c>
    </row>
    <row r="48" spans="1:26">
      <c r="E48" s="288"/>
      <c r="F48" s="288"/>
      <c r="G48" s="338"/>
      <c r="I48" s="340"/>
      <c r="J48" s="291"/>
      <c r="K48" s="291"/>
      <c r="L48" s="334"/>
      <c r="O48" s="278"/>
      <c r="P48" s="278"/>
      <c r="R48" s="278"/>
      <c r="S48" s="278"/>
      <c r="T48" s="278"/>
      <c r="U48" s="274">
        <v>46</v>
      </c>
      <c r="V48" s="274">
        <v>275</v>
      </c>
      <c r="W48" s="274">
        <v>50</v>
      </c>
      <c r="X48" s="274">
        <f>SUM($W$3:W48)</f>
        <v>2300</v>
      </c>
      <c r="Z48" s="274">
        <v>460</v>
      </c>
    </row>
    <row r="49" spans="5:26">
      <c r="O49" s="278"/>
      <c r="P49" s="278"/>
      <c r="R49" s="278"/>
      <c r="S49" s="278"/>
      <c r="T49" s="278"/>
      <c r="U49" s="274">
        <v>47</v>
      </c>
      <c r="V49" s="274">
        <v>280</v>
      </c>
      <c r="W49" s="274">
        <v>50</v>
      </c>
      <c r="X49" s="274">
        <f>SUM($W$3:W49)</f>
        <v>2350</v>
      </c>
      <c r="Z49" s="274">
        <v>470</v>
      </c>
    </row>
    <row r="50" spans="5:26">
      <c r="O50" s="278"/>
      <c r="P50" s="278"/>
      <c r="R50" s="278"/>
      <c r="S50" s="278"/>
      <c r="T50" s="278"/>
      <c r="U50" s="274">
        <v>48</v>
      </c>
      <c r="V50" s="274">
        <v>285</v>
      </c>
      <c r="W50" s="274">
        <v>50</v>
      </c>
      <c r="X50" s="274">
        <f>SUM($W$3:W50)</f>
        <v>2400</v>
      </c>
      <c r="Z50" s="274">
        <v>480</v>
      </c>
    </row>
    <row r="51" spans="5:26">
      <c r="E51" s="288"/>
      <c r="P51" s="279"/>
      <c r="S51" s="276"/>
      <c r="T51" s="276"/>
      <c r="U51" s="274">
        <v>49</v>
      </c>
      <c r="V51" s="274">
        <v>290</v>
      </c>
      <c r="W51" s="274">
        <v>50</v>
      </c>
      <c r="X51" s="274">
        <f>SUM($W$3:W51)</f>
        <v>2450</v>
      </c>
      <c r="Z51" s="274">
        <v>490</v>
      </c>
    </row>
    <row r="52" spans="5:26">
      <c r="F52" s="288"/>
      <c r="G52" s="363"/>
      <c r="H52" s="339"/>
      <c r="I52" s="340"/>
      <c r="J52" s="291"/>
      <c r="K52" s="291"/>
      <c r="L52" s="334"/>
      <c r="O52" s="307"/>
      <c r="P52" s="307"/>
      <c r="R52" s="307"/>
      <c r="S52" s="307"/>
      <c r="U52" s="274">
        <v>50</v>
      </c>
      <c r="V52" s="274">
        <v>295</v>
      </c>
      <c r="W52" s="274">
        <v>50</v>
      </c>
      <c r="X52" s="274">
        <f>SUM($W$3:W52)</f>
        <v>2500</v>
      </c>
      <c r="Z52" s="274">
        <v>500</v>
      </c>
    </row>
    <row r="53" spans="5:26">
      <c r="E53" s="288"/>
      <c r="U53" s="309">
        <v>51</v>
      </c>
      <c r="V53" s="309">
        <v>300</v>
      </c>
      <c r="W53" s="274">
        <v>50</v>
      </c>
      <c r="X53" s="309">
        <f>SUM($W$3:W53)</f>
        <v>2550</v>
      </c>
      <c r="Y53" s="309"/>
      <c r="Z53" s="309">
        <v>510</v>
      </c>
    </row>
    <row r="54" spans="5:26">
      <c r="F54" s="293"/>
      <c r="G54" s="338"/>
      <c r="H54" s="339"/>
      <c r="I54" s="340"/>
      <c r="J54" s="291"/>
      <c r="K54" s="291"/>
      <c r="L54" s="334"/>
      <c r="M54" s="291"/>
      <c r="U54" s="274">
        <v>52</v>
      </c>
      <c r="V54" s="274">
        <v>305</v>
      </c>
      <c r="W54" s="274">
        <v>50</v>
      </c>
      <c r="X54" s="274">
        <f>SUM($W$3:W54)</f>
        <v>2600</v>
      </c>
      <c r="Z54" s="274">
        <v>520</v>
      </c>
    </row>
    <row r="55" spans="5:26">
      <c r="E55" s="288"/>
      <c r="M55" s="291"/>
      <c r="U55" s="274">
        <v>53</v>
      </c>
      <c r="V55" s="274">
        <v>310</v>
      </c>
      <c r="W55" s="274">
        <v>50</v>
      </c>
      <c r="X55" s="274">
        <f>SUM($W$3:W55)</f>
        <v>2650</v>
      </c>
      <c r="Z55" s="274">
        <v>530</v>
      </c>
    </row>
    <row r="56" spans="5:26">
      <c r="F56" s="293"/>
      <c r="G56" s="338"/>
      <c r="H56" s="339"/>
      <c r="I56" s="340"/>
      <c r="J56" s="291"/>
      <c r="K56" s="291"/>
      <c r="L56" s="334"/>
      <c r="U56" s="274">
        <v>54</v>
      </c>
      <c r="V56" s="274">
        <v>315</v>
      </c>
      <c r="W56" s="274">
        <v>50</v>
      </c>
      <c r="X56" s="274">
        <f>SUM($W$3:W56)</f>
        <v>2700</v>
      </c>
      <c r="Z56" s="274">
        <v>540</v>
      </c>
    </row>
    <row r="57" spans="5:26">
      <c r="E57" s="288"/>
      <c r="H57" s="326"/>
      <c r="U57" s="274">
        <v>55</v>
      </c>
      <c r="V57" s="274">
        <v>320</v>
      </c>
      <c r="W57" s="274">
        <v>50</v>
      </c>
      <c r="X57" s="274">
        <f>SUM($W$3:W57)</f>
        <v>2750</v>
      </c>
      <c r="Z57" s="274">
        <v>550</v>
      </c>
    </row>
    <row r="58" spans="5:26">
      <c r="U58" s="274">
        <v>56</v>
      </c>
      <c r="V58" s="274">
        <v>325</v>
      </c>
      <c r="W58" s="274">
        <v>50</v>
      </c>
      <c r="X58" s="274">
        <f>SUM($W$3:W58)</f>
        <v>2800</v>
      </c>
      <c r="Z58" s="274">
        <v>560</v>
      </c>
    </row>
    <row r="59" spans="5:26">
      <c r="K59" s="293"/>
      <c r="U59" s="274">
        <v>57</v>
      </c>
      <c r="V59" s="274">
        <v>330</v>
      </c>
      <c r="W59" s="274">
        <v>50</v>
      </c>
      <c r="X59" s="274">
        <f>SUM($W$3:W59)</f>
        <v>2850</v>
      </c>
      <c r="Z59" s="274">
        <v>570</v>
      </c>
    </row>
    <row r="60" spans="5:26">
      <c r="K60" s="293"/>
      <c r="U60" s="274">
        <v>58</v>
      </c>
      <c r="V60" s="274">
        <v>335</v>
      </c>
      <c r="W60" s="274">
        <v>50</v>
      </c>
      <c r="X60" s="274">
        <f>SUM($W$3:W60)</f>
        <v>2900</v>
      </c>
      <c r="Z60" s="274">
        <v>580</v>
      </c>
    </row>
    <row r="61" spans="5:26">
      <c r="K61" s="293"/>
      <c r="U61" s="274">
        <v>59</v>
      </c>
      <c r="V61" s="274">
        <v>340</v>
      </c>
      <c r="W61" s="274">
        <v>50</v>
      </c>
      <c r="X61" s="274">
        <f>SUM($W$3:W61)</f>
        <v>2950</v>
      </c>
      <c r="Z61" s="274">
        <v>590</v>
      </c>
    </row>
    <row r="62" spans="5:26">
      <c r="K62" s="293"/>
      <c r="U62" s="274">
        <v>60</v>
      </c>
      <c r="V62" s="274">
        <v>345</v>
      </c>
      <c r="W62" s="274">
        <v>50</v>
      </c>
      <c r="X62" s="274">
        <f>SUM($W$3:W62)</f>
        <v>3000</v>
      </c>
      <c r="Z62" s="274">
        <v>600</v>
      </c>
    </row>
    <row r="63" spans="5:26">
      <c r="G63" s="338"/>
      <c r="H63" s="339"/>
      <c r="I63" s="340"/>
      <c r="J63" s="291"/>
      <c r="K63" s="291"/>
      <c r="L63" s="334"/>
      <c r="U63" s="274">
        <v>61</v>
      </c>
      <c r="V63" s="274">
        <v>350</v>
      </c>
      <c r="W63" s="274">
        <v>50</v>
      </c>
      <c r="X63" s="274">
        <f>SUM($W$3:W63)</f>
        <v>3050</v>
      </c>
      <c r="Z63" s="274">
        <v>610</v>
      </c>
    </row>
    <row r="64" spans="5:26">
      <c r="E64" s="288"/>
      <c r="G64" s="338"/>
      <c r="H64" s="339"/>
      <c r="I64" s="340"/>
      <c r="J64" s="291"/>
      <c r="K64" s="291"/>
      <c r="L64" s="334"/>
      <c r="U64" s="274">
        <v>62</v>
      </c>
      <c r="V64" s="274">
        <v>355</v>
      </c>
      <c r="W64" s="274">
        <v>50</v>
      </c>
      <c r="X64" s="274">
        <f>SUM($W$3:W64)</f>
        <v>3100</v>
      </c>
      <c r="Z64" s="274">
        <v>620</v>
      </c>
    </row>
    <row r="65" spans="5:26">
      <c r="E65" s="288"/>
      <c r="K65" s="293"/>
      <c r="U65" s="274">
        <v>63</v>
      </c>
      <c r="V65" s="274">
        <v>360</v>
      </c>
      <c r="W65" s="274">
        <v>50</v>
      </c>
      <c r="X65" s="274">
        <f>SUM($W$3:W65)</f>
        <v>3150</v>
      </c>
      <c r="Z65" s="274">
        <v>630</v>
      </c>
    </row>
    <row r="66" spans="5:26">
      <c r="K66" s="293"/>
      <c r="U66" s="274">
        <v>64</v>
      </c>
      <c r="V66" s="274">
        <v>365</v>
      </c>
      <c r="W66" s="274">
        <v>50</v>
      </c>
      <c r="X66" s="274">
        <f>SUM($W$3:W66)</f>
        <v>3200</v>
      </c>
      <c r="Z66" s="274">
        <v>640</v>
      </c>
    </row>
    <row r="67" spans="5:26">
      <c r="K67" s="293"/>
      <c r="U67" s="274">
        <v>65</v>
      </c>
      <c r="V67" s="274">
        <v>370</v>
      </c>
      <c r="W67" s="274">
        <v>50</v>
      </c>
      <c r="X67" s="274">
        <f>SUM($W$3:W67)</f>
        <v>3250</v>
      </c>
      <c r="Z67" s="274">
        <v>650</v>
      </c>
    </row>
    <row r="68" spans="5:26">
      <c r="K68" s="293"/>
      <c r="U68" s="274">
        <v>66</v>
      </c>
      <c r="V68" s="274">
        <v>375</v>
      </c>
      <c r="W68" s="274">
        <v>50</v>
      </c>
      <c r="X68" s="274">
        <f>SUM($W$3:W68)</f>
        <v>3300</v>
      </c>
      <c r="Z68" s="274">
        <v>660</v>
      </c>
    </row>
    <row r="69" spans="5:26">
      <c r="K69" s="293"/>
      <c r="U69" s="274">
        <v>67</v>
      </c>
      <c r="V69" s="274">
        <v>380</v>
      </c>
      <c r="W69" s="274">
        <v>50</v>
      </c>
      <c r="X69" s="274">
        <f>SUM($W$3:W69)</f>
        <v>3350</v>
      </c>
      <c r="Z69" s="274">
        <v>670</v>
      </c>
    </row>
    <row r="70" spans="5:26">
      <c r="N70" s="291"/>
      <c r="O70" s="292"/>
      <c r="U70" s="274">
        <v>68</v>
      </c>
      <c r="V70" s="274">
        <v>385</v>
      </c>
      <c r="W70" s="274">
        <v>50</v>
      </c>
      <c r="X70" s="274">
        <f>SUM($W$3:W70)</f>
        <v>3400</v>
      </c>
      <c r="Z70" s="274">
        <v>680</v>
      </c>
    </row>
    <row r="71" spans="5:26">
      <c r="K71" s="293"/>
      <c r="N71" s="291"/>
      <c r="O71" s="292"/>
      <c r="U71" s="274">
        <v>69</v>
      </c>
      <c r="V71" s="274">
        <v>390</v>
      </c>
      <c r="W71" s="274">
        <v>50</v>
      </c>
      <c r="X71" s="274">
        <f>SUM($W$3:W71)</f>
        <v>3450</v>
      </c>
      <c r="Z71" s="274">
        <v>690</v>
      </c>
    </row>
    <row r="72" spans="5:26">
      <c r="K72" s="293"/>
      <c r="L72" s="306"/>
      <c r="N72" s="301"/>
      <c r="O72" s="292"/>
      <c r="U72" s="274">
        <v>70</v>
      </c>
      <c r="V72" s="274">
        <v>395</v>
      </c>
      <c r="W72" s="274">
        <v>50</v>
      </c>
      <c r="X72" s="274">
        <f>SUM($W$3:W72)</f>
        <v>3500</v>
      </c>
      <c r="Z72" s="274">
        <v>700</v>
      </c>
    </row>
    <row r="73" spans="5:26">
      <c r="K73" s="293"/>
      <c r="N73" s="291"/>
      <c r="O73" s="292"/>
      <c r="U73" s="302">
        <v>71</v>
      </c>
      <c r="V73" s="309">
        <v>400</v>
      </c>
      <c r="W73" s="274">
        <v>50</v>
      </c>
      <c r="X73" s="309">
        <f>SUM($W$3:W73)</f>
        <v>3550</v>
      </c>
      <c r="Y73" s="281" t="s">
        <v>2492</v>
      </c>
      <c r="Z73" s="302">
        <v>710</v>
      </c>
    </row>
    <row r="74" spans="5:26">
      <c r="K74" s="293"/>
      <c r="N74" s="291"/>
      <c r="O74" s="292"/>
      <c r="U74" s="274">
        <v>72</v>
      </c>
      <c r="V74" s="274">
        <v>405</v>
      </c>
      <c r="W74" s="274">
        <v>50</v>
      </c>
      <c r="X74" s="274">
        <f>SUM($W$3:W74)</f>
        <v>3600</v>
      </c>
      <c r="Z74" s="274">
        <v>720</v>
      </c>
    </row>
    <row r="75" spans="5:26">
      <c r="U75" s="274">
        <v>73</v>
      </c>
      <c r="V75" s="274">
        <v>410</v>
      </c>
      <c r="W75" s="274">
        <v>50</v>
      </c>
      <c r="X75" s="274">
        <f>SUM($W$3:W75)</f>
        <v>3650</v>
      </c>
      <c r="Z75" s="274">
        <v>730</v>
      </c>
    </row>
    <row r="76" spans="5:26">
      <c r="U76" s="274">
        <v>74</v>
      </c>
      <c r="V76" s="274">
        <v>415</v>
      </c>
      <c r="W76" s="274">
        <v>50</v>
      </c>
      <c r="X76" s="274">
        <f>SUM($W$3:W76)</f>
        <v>3700</v>
      </c>
      <c r="Z76" s="274">
        <v>740</v>
      </c>
    </row>
    <row r="77" spans="5:26">
      <c r="U77" s="274">
        <v>75</v>
      </c>
      <c r="V77" s="274">
        <v>420</v>
      </c>
      <c r="W77" s="274">
        <v>50</v>
      </c>
      <c r="X77" s="274">
        <f>SUM($W$3:W77)</f>
        <v>3750</v>
      </c>
      <c r="Z77" s="274">
        <v>750</v>
      </c>
    </row>
    <row r="78" spans="5:26">
      <c r="U78" s="274">
        <v>76</v>
      </c>
      <c r="V78" s="274">
        <v>425</v>
      </c>
      <c r="W78" s="274">
        <v>50</v>
      </c>
      <c r="X78" s="274">
        <f>SUM($W$3:W78)</f>
        <v>3800</v>
      </c>
      <c r="Z78" s="274">
        <v>760</v>
      </c>
    </row>
    <row r="79" spans="5:26">
      <c r="U79" s="274">
        <v>77</v>
      </c>
      <c r="V79" s="274">
        <v>430</v>
      </c>
      <c r="W79" s="274">
        <v>50</v>
      </c>
      <c r="X79" s="274">
        <f>SUM($W$3:W79)</f>
        <v>3850</v>
      </c>
      <c r="Z79" s="274">
        <v>770</v>
      </c>
    </row>
    <row r="80" spans="5:26">
      <c r="U80" s="274">
        <v>78</v>
      </c>
      <c r="V80" s="274">
        <v>435</v>
      </c>
      <c r="W80" s="274">
        <v>50</v>
      </c>
      <c r="X80" s="274">
        <f>SUM($W$3:W80)</f>
        <v>3900</v>
      </c>
      <c r="Z80" s="274">
        <v>780</v>
      </c>
    </row>
    <row r="81" spans="1:26">
      <c r="U81" s="274">
        <v>79</v>
      </c>
      <c r="V81" s="274">
        <v>440</v>
      </c>
      <c r="W81" s="274">
        <v>50</v>
      </c>
      <c r="X81" s="274">
        <f>SUM($W$3:W81)</f>
        <v>3950</v>
      </c>
      <c r="Z81" s="274">
        <v>790</v>
      </c>
    </row>
    <row r="82" spans="1:26">
      <c r="U82" s="274">
        <v>80</v>
      </c>
      <c r="V82" s="274">
        <v>445</v>
      </c>
      <c r="W82" s="274">
        <v>50</v>
      </c>
      <c r="X82" s="274">
        <f>SUM($W$3:W82)</f>
        <v>4000</v>
      </c>
      <c r="Z82" s="274">
        <v>800</v>
      </c>
    </row>
    <row r="83" spans="1:26">
      <c r="U83" s="274">
        <v>81</v>
      </c>
      <c r="V83" s="274">
        <v>450</v>
      </c>
      <c r="W83" s="274">
        <v>50</v>
      </c>
      <c r="X83" s="274">
        <f>SUM($W$3:W83)</f>
        <v>4050</v>
      </c>
      <c r="Z83" s="274">
        <v>810</v>
      </c>
    </row>
    <row r="84" spans="1:26">
      <c r="U84" s="274">
        <v>82</v>
      </c>
      <c r="V84" s="274">
        <v>455</v>
      </c>
      <c r="W84" s="274">
        <v>50</v>
      </c>
      <c r="X84" s="274">
        <f>SUM($W$3:W84)</f>
        <v>4100</v>
      </c>
      <c r="Z84" s="274">
        <v>820</v>
      </c>
    </row>
    <row r="85" spans="1:26">
      <c r="U85" s="274">
        <v>83</v>
      </c>
      <c r="V85" s="274">
        <v>460</v>
      </c>
      <c r="W85" s="274">
        <v>50</v>
      </c>
      <c r="X85" s="274">
        <f>SUM($W$3:W85)</f>
        <v>4150</v>
      </c>
      <c r="Z85" s="274">
        <v>830</v>
      </c>
    </row>
    <row r="86" spans="1:26">
      <c r="U86" s="274">
        <v>84</v>
      </c>
      <c r="V86" s="274">
        <v>465</v>
      </c>
      <c r="W86" s="274">
        <v>50</v>
      </c>
      <c r="X86" s="274">
        <f>SUM($W$3:W86)</f>
        <v>4200</v>
      </c>
      <c r="Z86" s="274">
        <v>840</v>
      </c>
    </row>
    <row r="87" spans="1:26">
      <c r="U87" s="274">
        <v>85</v>
      </c>
      <c r="V87" s="274">
        <v>470</v>
      </c>
      <c r="W87" s="274">
        <v>50</v>
      </c>
      <c r="X87" s="274">
        <f>SUM($W$3:W87)</f>
        <v>4250</v>
      </c>
      <c r="Z87" s="274">
        <v>850</v>
      </c>
    </row>
    <row r="88" spans="1:26" ht="33">
      <c r="A88" s="304" t="s">
        <v>2502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U88" s="274">
        <v>86</v>
      </c>
      <c r="V88" s="274">
        <v>475</v>
      </c>
      <c r="W88" s="274">
        <v>50</v>
      </c>
      <c r="X88" s="274">
        <f>SUM($W$3:W88)</f>
        <v>4300</v>
      </c>
      <c r="Z88" s="274">
        <v>860</v>
      </c>
    </row>
    <row r="89" spans="1:26" ht="33">
      <c r="A89" s="343" t="s">
        <v>2505</v>
      </c>
      <c r="B89" s="343" t="s">
        <v>2503</v>
      </c>
      <c r="C89" s="343" t="s">
        <v>2514</v>
      </c>
      <c r="D89" s="343" t="s">
        <v>2513</v>
      </c>
      <c r="E89" s="343" t="s">
        <v>2515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14">B90+D90+F89+I89</f>
        <v>1224800</v>
      </c>
      <c r="U89" s="274">
        <v>87</v>
      </c>
      <c r="V89" s="274">
        <v>480</v>
      </c>
      <c r="W89" s="274">
        <v>50</v>
      </c>
      <c r="X89" s="274">
        <f>SUM($W$3:W89)</f>
        <v>4350</v>
      </c>
      <c r="Z89" s="274">
        <v>870</v>
      </c>
    </row>
    <row r="90" spans="1:26">
      <c r="A90" s="344" t="s">
        <v>2506</v>
      </c>
      <c r="B90" s="345">
        <v>210000</v>
      </c>
      <c r="C90" s="346">
        <v>300</v>
      </c>
      <c r="D90" s="345">
        <v>225000</v>
      </c>
      <c r="E90" s="346">
        <v>20</v>
      </c>
      <c r="F90" s="345">
        <v>29000</v>
      </c>
      <c r="G90" s="346">
        <v>150</v>
      </c>
      <c r="H90" s="347">
        <v>113250</v>
      </c>
      <c r="I90" s="306">
        <f t="shared" ref="I90:I98" si="15">H90*4</f>
        <v>453000</v>
      </c>
      <c r="J90" s="348">
        <f t="shared" si="14"/>
        <v>811000</v>
      </c>
      <c r="U90" s="274">
        <v>88</v>
      </c>
      <c r="V90" s="274">
        <v>485</v>
      </c>
      <c r="W90" s="274">
        <v>50</v>
      </c>
      <c r="X90" s="274">
        <f>SUM($W$3:W90)</f>
        <v>4400</v>
      </c>
      <c r="Z90" s="274">
        <v>880</v>
      </c>
    </row>
    <row r="91" spans="1:26">
      <c r="A91" s="344" t="s">
        <v>2507</v>
      </c>
      <c r="B91" s="345">
        <v>189000</v>
      </c>
      <c r="C91" s="346">
        <v>150</v>
      </c>
      <c r="D91" s="345">
        <v>140000</v>
      </c>
      <c r="E91" s="346">
        <v>13</v>
      </c>
      <c r="F91" s="345">
        <v>19000</v>
      </c>
      <c r="G91" s="346">
        <v>180</v>
      </c>
      <c r="H91" s="347">
        <v>162900</v>
      </c>
      <c r="I91" s="306">
        <f t="shared" si="15"/>
        <v>651600</v>
      </c>
      <c r="J91" s="348">
        <f t="shared" si="14"/>
        <v>948600</v>
      </c>
      <c r="U91" s="274">
        <v>89</v>
      </c>
      <c r="V91" s="274">
        <v>490</v>
      </c>
      <c r="W91" s="274">
        <v>50</v>
      </c>
      <c r="X91" s="274">
        <f>SUM($W$3:W91)</f>
        <v>4450</v>
      </c>
      <c r="Z91" s="274">
        <v>890</v>
      </c>
    </row>
    <row r="92" spans="1:26">
      <c r="A92" s="344" t="s">
        <v>2508</v>
      </c>
      <c r="B92" s="345">
        <v>203000</v>
      </c>
      <c r="C92" s="346">
        <v>70</v>
      </c>
      <c r="D92" s="345">
        <v>75000</v>
      </c>
      <c r="E92" s="346">
        <v>10</v>
      </c>
      <c r="F92" s="345">
        <v>29000</v>
      </c>
      <c r="G92" s="346">
        <v>114</v>
      </c>
      <c r="H92" s="347">
        <v>65550</v>
      </c>
      <c r="I92" s="306">
        <f t="shared" si="15"/>
        <v>262200</v>
      </c>
      <c r="J92" s="348">
        <f t="shared" si="14"/>
        <v>641200</v>
      </c>
      <c r="U92" s="274">
        <v>90</v>
      </c>
      <c r="V92" s="274">
        <v>495</v>
      </c>
      <c r="W92" s="274">
        <v>50</v>
      </c>
      <c r="X92" s="274">
        <f>SUM($W$3:W92)</f>
        <v>4500</v>
      </c>
      <c r="Z92" s="274">
        <v>900</v>
      </c>
    </row>
    <row r="93" spans="1:26">
      <c r="A93" s="344" t="s">
        <v>2509</v>
      </c>
      <c r="B93" s="345">
        <v>210000</v>
      </c>
      <c r="C93" s="346">
        <v>150</v>
      </c>
      <c r="D93" s="345">
        <v>140000</v>
      </c>
      <c r="E93" s="346">
        <v>13</v>
      </c>
      <c r="F93" s="345">
        <v>64000</v>
      </c>
      <c r="G93" s="346">
        <v>184</v>
      </c>
      <c r="H93" s="347">
        <v>170200</v>
      </c>
      <c r="I93" s="306">
        <f t="shared" si="15"/>
        <v>680800</v>
      </c>
      <c r="J93" s="348">
        <f t="shared" si="14"/>
        <v>969800</v>
      </c>
      <c r="U93" s="302">
        <v>91</v>
      </c>
      <c r="V93" s="302">
        <v>500</v>
      </c>
      <c r="W93" s="274">
        <v>50</v>
      </c>
      <c r="X93" s="302">
        <f>SUM($W$3:W93)</f>
        <v>4550</v>
      </c>
      <c r="Y93" s="302"/>
      <c r="Z93" s="302">
        <v>910</v>
      </c>
    </row>
    <row r="94" spans="1:26">
      <c r="A94" s="344" t="s">
        <v>2510</v>
      </c>
      <c r="B94" s="345">
        <v>210000</v>
      </c>
      <c r="C94" s="346">
        <v>10</v>
      </c>
      <c r="D94" s="345">
        <v>15000</v>
      </c>
      <c r="E94" s="346">
        <v>20</v>
      </c>
      <c r="F94" s="345">
        <v>6000</v>
      </c>
      <c r="G94" s="346">
        <v>157</v>
      </c>
      <c r="H94" s="347">
        <v>124030</v>
      </c>
      <c r="I94" s="306">
        <f t="shared" si="15"/>
        <v>496120</v>
      </c>
      <c r="J94" s="348">
        <f t="shared" si="14"/>
        <v>817120</v>
      </c>
      <c r="U94" s="274">
        <v>92</v>
      </c>
      <c r="V94" s="274">
        <v>505</v>
      </c>
      <c r="W94" s="274">
        <v>50</v>
      </c>
      <c r="X94" s="274">
        <f>SUM($W$3:W94)</f>
        <v>4600</v>
      </c>
      <c r="Z94" s="274">
        <v>920</v>
      </c>
    </row>
    <row r="95" spans="1:26">
      <c r="A95" s="344" t="s">
        <v>2511</v>
      </c>
      <c r="B95" s="345">
        <v>210000</v>
      </c>
      <c r="C95" s="346">
        <v>100</v>
      </c>
      <c r="D95" s="345">
        <v>105000</v>
      </c>
      <c r="E95" s="346">
        <v>5</v>
      </c>
      <c r="F95" s="345">
        <v>44000</v>
      </c>
      <c r="G95" s="346">
        <v>135</v>
      </c>
      <c r="H95" s="347">
        <v>91800</v>
      </c>
      <c r="I95" s="306">
        <f t="shared" si="15"/>
        <v>367200</v>
      </c>
      <c r="J95" s="348">
        <f t="shared" si="14"/>
        <v>761200</v>
      </c>
      <c r="U95" s="274">
        <v>93</v>
      </c>
      <c r="V95" s="274">
        <v>510</v>
      </c>
      <c r="W95" s="274">
        <v>50</v>
      </c>
      <c r="X95" s="274">
        <f>SUM($W$3:W95)</f>
        <v>4650</v>
      </c>
      <c r="Z95" s="274">
        <v>930</v>
      </c>
    </row>
    <row r="96" spans="1:26">
      <c r="A96" s="344" t="s">
        <v>2512</v>
      </c>
      <c r="B96" s="345">
        <v>210000</v>
      </c>
      <c r="C96" s="346">
        <v>150</v>
      </c>
      <c r="D96" s="345">
        <v>140000</v>
      </c>
      <c r="E96" s="346">
        <v>16</v>
      </c>
      <c r="F96" s="345">
        <v>144000</v>
      </c>
      <c r="G96" s="346">
        <v>216</v>
      </c>
      <c r="H96" s="347">
        <v>234360</v>
      </c>
      <c r="I96" s="306">
        <f t="shared" si="15"/>
        <v>937440</v>
      </c>
      <c r="J96" s="348">
        <f t="shared" si="14"/>
        <v>1566440</v>
      </c>
      <c r="U96" s="274">
        <v>94</v>
      </c>
      <c r="V96" s="274">
        <v>515</v>
      </c>
      <c r="W96" s="274">
        <v>50</v>
      </c>
      <c r="X96" s="274">
        <f>SUM($W$3:W96)</f>
        <v>4700</v>
      </c>
      <c r="Z96" s="274">
        <v>940</v>
      </c>
    </row>
    <row r="97" spans="1:26">
      <c r="A97" s="344" t="s">
        <v>2521</v>
      </c>
      <c r="B97" s="345">
        <v>210000</v>
      </c>
      <c r="C97" s="346">
        <v>500</v>
      </c>
      <c r="D97" s="345">
        <v>275000</v>
      </c>
      <c r="E97" s="346">
        <v>30</v>
      </c>
      <c r="F97" s="346">
        <v>44000</v>
      </c>
      <c r="G97" s="346">
        <v>150</v>
      </c>
      <c r="H97" s="346">
        <v>113250</v>
      </c>
      <c r="I97" s="345">
        <f t="shared" si="15"/>
        <v>453000</v>
      </c>
      <c r="J97" s="348">
        <f t="shared" si="14"/>
        <v>777000</v>
      </c>
      <c r="U97" s="274">
        <v>95</v>
      </c>
      <c r="V97" s="274">
        <v>520</v>
      </c>
      <c r="W97" s="274">
        <v>50</v>
      </c>
      <c r="X97" s="274">
        <f>SUM($W$3:W97)</f>
        <v>4750</v>
      </c>
      <c r="Z97" s="274">
        <v>950</v>
      </c>
    </row>
    <row r="98" spans="1:26">
      <c r="A98" s="344" t="s">
        <v>2522</v>
      </c>
      <c r="B98" s="345">
        <v>140000</v>
      </c>
      <c r="C98" s="346">
        <v>150</v>
      </c>
      <c r="D98" s="346">
        <v>140000</v>
      </c>
      <c r="E98" s="346">
        <v>16</v>
      </c>
      <c r="F98" s="345">
        <v>144000</v>
      </c>
      <c r="G98" s="346">
        <v>81</v>
      </c>
      <c r="H98" s="346">
        <v>33210</v>
      </c>
      <c r="I98" s="345">
        <f t="shared" si="15"/>
        <v>132840</v>
      </c>
      <c r="J98" s="348">
        <f t="shared" si="14"/>
        <v>761840</v>
      </c>
      <c r="U98" s="274">
        <v>96</v>
      </c>
      <c r="V98" s="274">
        <v>525</v>
      </c>
      <c r="W98" s="274">
        <v>50</v>
      </c>
      <c r="X98" s="274">
        <f>SUM($W$3:W98)</f>
        <v>4800</v>
      </c>
      <c r="Z98" s="274">
        <v>960</v>
      </c>
    </row>
    <row r="99" spans="1:26">
      <c r="A99" s="344" t="s">
        <v>2523</v>
      </c>
      <c r="B99" s="345">
        <v>210000</v>
      </c>
      <c r="C99" s="346">
        <v>500</v>
      </c>
      <c r="D99" s="345">
        <v>275000</v>
      </c>
      <c r="E99" s="346">
        <v>30</v>
      </c>
      <c r="U99" s="274">
        <v>97</v>
      </c>
      <c r="V99" s="274">
        <v>530</v>
      </c>
      <c r="W99" s="274">
        <v>50</v>
      </c>
      <c r="X99" s="274">
        <f>SUM($W$3:W99)</f>
        <v>4850</v>
      </c>
      <c r="Z99" s="274">
        <v>970</v>
      </c>
    </row>
    <row r="100" spans="1:26">
      <c r="U100" s="274">
        <v>98</v>
      </c>
      <c r="V100" s="274">
        <v>535</v>
      </c>
      <c r="W100" s="274">
        <v>50</v>
      </c>
      <c r="X100" s="274">
        <f>SUM($W$3:W100)</f>
        <v>4900</v>
      </c>
      <c r="Z100" s="274">
        <v>980</v>
      </c>
    </row>
    <row r="101" spans="1:26">
      <c r="U101" s="274">
        <v>99</v>
      </c>
      <c r="V101" s="274">
        <v>540</v>
      </c>
      <c r="W101" s="274">
        <v>50</v>
      </c>
      <c r="X101" s="274">
        <f>SUM($W$3:W101)</f>
        <v>4950</v>
      </c>
      <c r="Z101" s="274">
        <v>990</v>
      </c>
    </row>
    <row r="102" spans="1:26">
      <c r="U102" s="274">
        <v>100</v>
      </c>
      <c r="V102" s="274">
        <v>545</v>
      </c>
      <c r="W102" s="274">
        <v>50</v>
      </c>
      <c r="X102" s="274">
        <f>SUM($W$3:W102)</f>
        <v>5000</v>
      </c>
      <c r="Z102" s="274">
        <v>1000</v>
      </c>
    </row>
    <row r="103" spans="1:26">
      <c r="U103" s="274">
        <v>101</v>
      </c>
      <c r="V103" s="274">
        <v>550</v>
      </c>
      <c r="W103" s="274">
        <v>50</v>
      </c>
      <c r="X103" s="274">
        <f>SUM($W$3:W103)</f>
        <v>5050</v>
      </c>
      <c r="Z103" s="274">
        <v>1010</v>
      </c>
    </row>
    <row r="104" spans="1:26">
      <c r="U104" s="274">
        <v>102</v>
      </c>
      <c r="V104" s="274">
        <v>555</v>
      </c>
      <c r="W104" s="274">
        <v>50</v>
      </c>
      <c r="X104" s="274">
        <f>SUM($W$3:W104)</f>
        <v>5100</v>
      </c>
      <c r="Z104" s="274">
        <v>1020</v>
      </c>
    </row>
    <row r="105" spans="1:26">
      <c r="U105" s="274">
        <v>103</v>
      </c>
      <c r="V105" s="274">
        <v>560</v>
      </c>
      <c r="W105" s="274">
        <v>50</v>
      </c>
      <c r="X105" s="274">
        <f>SUM($W$3:W105)</f>
        <v>5150</v>
      </c>
      <c r="Z105" s="274">
        <v>1030</v>
      </c>
    </row>
    <row r="106" spans="1:26">
      <c r="U106" s="274">
        <v>104</v>
      </c>
      <c r="V106" s="274">
        <v>565</v>
      </c>
      <c r="W106" s="274">
        <v>50</v>
      </c>
      <c r="X106" s="274">
        <f>SUM($W$3:W106)</f>
        <v>5200</v>
      </c>
      <c r="Z106" s="274">
        <v>1040</v>
      </c>
    </row>
    <row r="107" spans="1:26">
      <c r="U107" s="274">
        <v>105</v>
      </c>
      <c r="V107" s="274">
        <v>570</v>
      </c>
      <c r="W107" s="274">
        <v>50</v>
      </c>
      <c r="X107" s="274">
        <f>SUM($W$3:W107)</f>
        <v>5250</v>
      </c>
      <c r="Z107" s="274">
        <v>1050</v>
      </c>
    </row>
    <row r="108" spans="1:26">
      <c r="U108" s="274">
        <v>106</v>
      </c>
      <c r="V108" s="274">
        <v>575</v>
      </c>
      <c r="W108" s="274">
        <v>50</v>
      </c>
      <c r="X108" s="274">
        <f>SUM($W$3:W108)</f>
        <v>5300</v>
      </c>
      <c r="Z108" s="274">
        <v>1060</v>
      </c>
    </row>
    <row r="109" spans="1:26">
      <c r="U109" s="274">
        <v>107</v>
      </c>
      <c r="V109" s="274">
        <v>580</v>
      </c>
      <c r="W109" s="274">
        <v>50</v>
      </c>
      <c r="X109" s="274">
        <f>SUM($W$3:W109)</f>
        <v>5350</v>
      </c>
      <c r="Z109" s="274">
        <v>1070</v>
      </c>
    </row>
    <row r="110" spans="1:26">
      <c r="U110" s="274">
        <v>108</v>
      </c>
      <c r="V110" s="274">
        <v>585</v>
      </c>
      <c r="W110" s="274">
        <v>50</v>
      </c>
      <c r="X110" s="274">
        <f>SUM($W$3:W110)</f>
        <v>5400</v>
      </c>
      <c r="Z110" s="274">
        <v>1080</v>
      </c>
    </row>
    <row r="111" spans="1:26">
      <c r="U111" s="274">
        <v>109</v>
      </c>
      <c r="V111" s="274">
        <v>590</v>
      </c>
      <c r="W111" s="274">
        <v>50</v>
      </c>
      <c r="X111" s="274">
        <f>SUM($W$3:W111)</f>
        <v>5450</v>
      </c>
      <c r="Z111" s="274">
        <v>1090</v>
      </c>
    </row>
    <row r="112" spans="1:26">
      <c r="U112" s="274">
        <v>110</v>
      </c>
      <c r="V112" s="274">
        <v>595</v>
      </c>
      <c r="W112" s="274">
        <v>50</v>
      </c>
      <c r="X112" s="274">
        <f>SUM($W$3:W112)</f>
        <v>5500</v>
      </c>
      <c r="Z112" s="274">
        <v>1100</v>
      </c>
    </row>
    <row r="113" spans="21:26">
      <c r="U113" s="305">
        <v>111</v>
      </c>
      <c r="V113" s="309">
        <v>600</v>
      </c>
      <c r="W113" s="274">
        <v>50</v>
      </c>
      <c r="X113" s="309">
        <f>SUM($W$3:W113)</f>
        <v>5550</v>
      </c>
      <c r="Y113" s="281" t="s">
        <v>2493</v>
      </c>
      <c r="Z113" s="305">
        <v>1110</v>
      </c>
    </row>
    <row r="114" spans="21:26">
      <c r="U114" s="274">
        <v>112</v>
      </c>
      <c r="V114" s="274">
        <v>605</v>
      </c>
      <c r="W114" s="274">
        <v>50</v>
      </c>
      <c r="X114" s="274">
        <f>SUM($W$3:W114)</f>
        <v>5600</v>
      </c>
      <c r="Z114" s="274">
        <v>1120</v>
      </c>
    </row>
    <row r="115" spans="21:26">
      <c r="U115" s="274">
        <v>113</v>
      </c>
      <c r="V115" s="274">
        <v>610</v>
      </c>
      <c r="W115" s="274">
        <v>50</v>
      </c>
      <c r="X115" s="274">
        <f>SUM($W$3:W115)</f>
        <v>5650</v>
      </c>
      <c r="Z115" s="274">
        <v>1130</v>
      </c>
    </row>
    <row r="116" spans="21:26">
      <c r="U116" s="274">
        <v>114</v>
      </c>
      <c r="V116" s="274">
        <v>615</v>
      </c>
      <c r="W116" s="274">
        <v>50</v>
      </c>
      <c r="X116" s="274">
        <f>SUM($W$3:W116)</f>
        <v>5700</v>
      </c>
      <c r="Z116" s="274">
        <v>1140</v>
      </c>
    </row>
    <row r="117" spans="21:26">
      <c r="U117" s="274">
        <v>115</v>
      </c>
      <c r="V117" s="274">
        <v>620</v>
      </c>
      <c r="W117" s="274">
        <v>50</v>
      </c>
      <c r="X117" s="274">
        <f>SUM($W$3:W117)</f>
        <v>5750</v>
      </c>
      <c r="Z117" s="274">
        <v>1150</v>
      </c>
    </row>
    <row r="118" spans="21:26">
      <c r="U118" s="274">
        <v>116</v>
      </c>
      <c r="V118" s="274">
        <v>625</v>
      </c>
      <c r="W118" s="274">
        <v>50</v>
      </c>
      <c r="X118" s="274">
        <f>SUM($W$3:W118)</f>
        <v>5800</v>
      </c>
      <c r="Z118" s="274">
        <v>1160</v>
      </c>
    </row>
    <row r="119" spans="21:26">
      <c r="U119" s="274">
        <v>117</v>
      </c>
      <c r="V119" s="274">
        <v>630</v>
      </c>
      <c r="W119" s="274">
        <v>50</v>
      </c>
      <c r="X119" s="274">
        <f>SUM($W$3:W119)</f>
        <v>5850</v>
      </c>
      <c r="Z119" s="274">
        <v>1170</v>
      </c>
    </row>
    <row r="120" spans="21:26">
      <c r="U120" s="274">
        <v>118</v>
      </c>
      <c r="V120" s="274">
        <v>635</v>
      </c>
      <c r="W120" s="274">
        <v>50</v>
      </c>
      <c r="X120" s="274">
        <f>SUM($W$3:W120)</f>
        <v>5900</v>
      </c>
      <c r="Z120" s="274">
        <v>1180</v>
      </c>
    </row>
    <row r="121" spans="21:26">
      <c r="U121" s="274">
        <v>119</v>
      </c>
      <c r="V121" s="274">
        <v>640</v>
      </c>
      <c r="W121" s="274">
        <v>50</v>
      </c>
      <c r="X121" s="274">
        <f>SUM($W$3:W121)</f>
        <v>5950</v>
      </c>
      <c r="Z121" s="274">
        <v>1190</v>
      </c>
    </row>
    <row r="122" spans="21:26">
      <c r="U122" s="274">
        <v>120</v>
      </c>
      <c r="V122" s="274">
        <v>645</v>
      </c>
      <c r="W122" s="274">
        <v>50</v>
      </c>
      <c r="X122" s="274">
        <f>SUM($W$3:W122)</f>
        <v>6000</v>
      </c>
      <c r="Z122" s="274">
        <v>1200</v>
      </c>
    </row>
    <row r="123" spans="21:26">
      <c r="U123" s="274">
        <v>121</v>
      </c>
      <c r="V123" s="274">
        <v>650</v>
      </c>
      <c r="W123" s="274">
        <v>50</v>
      </c>
      <c r="X123" s="274">
        <f>SUM($W$3:W123)</f>
        <v>6050</v>
      </c>
      <c r="Z123" s="274">
        <v>1210</v>
      </c>
    </row>
    <row r="124" spans="21:26">
      <c r="U124" s="274">
        <v>122</v>
      </c>
      <c r="V124" s="274">
        <v>655</v>
      </c>
      <c r="W124" s="274">
        <v>50</v>
      </c>
      <c r="X124" s="274">
        <f>SUM($W$3:W124)</f>
        <v>6100</v>
      </c>
      <c r="Z124" s="274">
        <v>1220</v>
      </c>
    </row>
    <row r="125" spans="21:26">
      <c r="U125" s="274">
        <v>123</v>
      </c>
      <c r="V125" s="274">
        <v>660</v>
      </c>
      <c r="W125" s="274">
        <v>50</v>
      </c>
      <c r="X125" s="274">
        <f>SUM($W$3:W125)</f>
        <v>6150</v>
      </c>
      <c r="Z125" s="274">
        <v>1230</v>
      </c>
    </row>
    <row r="126" spans="21:26">
      <c r="U126" s="274">
        <v>124</v>
      </c>
      <c r="V126" s="274">
        <v>665</v>
      </c>
      <c r="W126" s="274">
        <v>50</v>
      </c>
      <c r="X126" s="274">
        <f>SUM($W$3:W126)</f>
        <v>6200</v>
      </c>
      <c r="Z126" s="274">
        <v>1240</v>
      </c>
    </row>
    <row r="127" spans="21:26">
      <c r="U127" s="274">
        <v>125</v>
      </c>
      <c r="V127" s="274">
        <v>670</v>
      </c>
      <c r="W127" s="274">
        <v>50</v>
      </c>
      <c r="X127" s="274">
        <f>SUM($W$3:W127)</f>
        <v>6250</v>
      </c>
      <c r="Z127" s="274">
        <v>1250</v>
      </c>
    </row>
    <row r="128" spans="21:26">
      <c r="U128" s="274">
        <v>126</v>
      </c>
      <c r="V128" s="274">
        <v>675</v>
      </c>
      <c r="W128" s="274">
        <v>50</v>
      </c>
      <c r="X128" s="274">
        <f>SUM($W$3:W128)</f>
        <v>6300</v>
      </c>
      <c r="Z128" s="274">
        <v>1260</v>
      </c>
    </row>
    <row r="129" spans="21:26">
      <c r="U129" s="274">
        <v>127</v>
      </c>
      <c r="V129" s="274">
        <v>680</v>
      </c>
      <c r="W129" s="274">
        <v>50</v>
      </c>
      <c r="X129" s="274">
        <f>SUM($W$3:W129)</f>
        <v>6350</v>
      </c>
      <c r="Z129" s="274">
        <v>1270</v>
      </c>
    </row>
    <row r="130" spans="21:26">
      <c r="U130" s="274">
        <v>128</v>
      </c>
      <c r="V130" s="274">
        <v>685</v>
      </c>
      <c r="W130" s="274">
        <v>50</v>
      </c>
      <c r="X130" s="274">
        <f>SUM($W$3:W130)</f>
        <v>6400</v>
      </c>
      <c r="Z130" s="274">
        <v>1280</v>
      </c>
    </row>
    <row r="131" spans="21:26">
      <c r="U131" s="274">
        <v>129</v>
      </c>
      <c r="V131" s="274">
        <v>690</v>
      </c>
      <c r="W131" s="274">
        <v>50</v>
      </c>
      <c r="X131" s="274">
        <f>SUM($W$3:W131)</f>
        <v>6450</v>
      </c>
      <c r="Z131" s="274">
        <v>1290</v>
      </c>
    </row>
    <row r="132" spans="21:26">
      <c r="U132" s="274">
        <v>130</v>
      </c>
      <c r="V132" s="274">
        <v>695</v>
      </c>
      <c r="W132" s="274">
        <v>50</v>
      </c>
      <c r="X132" s="274">
        <f>SUM($W$3:W132)</f>
        <v>6500</v>
      </c>
      <c r="Z132" s="274">
        <v>1300</v>
      </c>
    </row>
    <row r="133" spans="21:26">
      <c r="U133" s="274">
        <v>131</v>
      </c>
      <c r="V133" s="274">
        <v>700</v>
      </c>
      <c r="W133" s="274">
        <v>50</v>
      </c>
      <c r="X133" s="274">
        <f>SUM($W$3:W133)</f>
        <v>6550</v>
      </c>
      <c r="Z133" s="274">
        <v>1310</v>
      </c>
    </row>
    <row r="134" spans="21:26">
      <c r="U134" s="274">
        <v>132</v>
      </c>
      <c r="V134" s="274">
        <v>705</v>
      </c>
      <c r="W134" s="274">
        <v>50</v>
      </c>
      <c r="X134" s="274">
        <f>SUM($W$3:W134)</f>
        <v>6600</v>
      </c>
      <c r="Z134" s="274">
        <v>1320</v>
      </c>
    </row>
    <row r="135" spans="21:26">
      <c r="U135" s="274">
        <v>133</v>
      </c>
      <c r="V135" s="274">
        <v>710</v>
      </c>
      <c r="W135" s="274">
        <v>50</v>
      </c>
      <c r="X135" s="274">
        <f>SUM($W$3:W135)</f>
        <v>6650</v>
      </c>
      <c r="Z135" s="274">
        <v>1330</v>
      </c>
    </row>
    <row r="136" spans="21:26">
      <c r="U136" s="274">
        <v>134</v>
      </c>
      <c r="V136" s="274">
        <v>715</v>
      </c>
      <c r="W136" s="274">
        <v>50</v>
      </c>
      <c r="X136" s="274">
        <f>SUM($W$3:W136)</f>
        <v>6700</v>
      </c>
      <c r="Z136" s="274">
        <v>1340</v>
      </c>
    </row>
    <row r="137" spans="21:26">
      <c r="U137" s="274">
        <v>135</v>
      </c>
      <c r="V137" s="274">
        <v>720</v>
      </c>
      <c r="W137" s="274">
        <v>50</v>
      </c>
      <c r="X137" s="274">
        <f>SUM($W$3:W137)</f>
        <v>6750</v>
      </c>
      <c r="Z137" s="274">
        <v>1350</v>
      </c>
    </row>
    <row r="138" spans="21:26">
      <c r="U138" s="274">
        <v>136</v>
      </c>
      <c r="V138" s="274">
        <v>725</v>
      </c>
      <c r="W138" s="274">
        <v>50</v>
      </c>
      <c r="X138" s="274">
        <f>SUM($W$3:W138)</f>
        <v>6800</v>
      </c>
      <c r="Z138" s="274">
        <v>1360</v>
      </c>
    </row>
    <row r="139" spans="21:26">
      <c r="U139" s="274">
        <v>137</v>
      </c>
      <c r="V139" s="274">
        <v>730</v>
      </c>
      <c r="W139" s="274">
        <v>50</v>
      </c>
      <c r="X139" s="274">
        <f>SUM($W$3:W139)</f>
        <v>6850</v>
      </c>
      <c r="Z139" s="274">
        <v>1370</v>
      </c>
    </row>
    <row r="140" spans="21:26">
      <c r="U140" s="274">
        <v>138</v>
      </c>
      <c r="V140" s="274">
        <v>735</v>
      </c>
      <c r="W140" s="274">
        <v>50</v>
      </c>
      <c r="X140" s="274">
        <f>SUM($W$3:W140)</f>
        <v>6900</v>
      </c>
      <c r="Z140" s="274">
        <v>1380</v>
      </c>
    </row>
    <row r="141" spans="21:26">
      <c r="U141" s="274">
        <v>139</v>
      </c>
      <c r="V141" s="274">
        <v>740</v>
      </c>
      <c r="W141" s="274">
        <v>50</v>
      </c>
      <c r="X141" s="274">
        <f>SUM($W$3:W141)</f>
        <v>6950</v>
      </c>
      <c r="Z141" s="274">
        <v>1390</v>
      </c>
    </row>
    <row r="142" spans="21:26">
      <c r="U142" s="274">
        <v>140</v>
      </c>
      <c r="V142" s="274">
        <v>745</v>
      </c>
      <c r="W142" s="274">
        <v>50</v>
      </c>
      <c r="X142" s="274">
        <f>SUM($W$3:W142)</f>
        <v>7000</v>
      </c>
      <c r="Z142" s="274">
        <v>1400</v>
      </c>
    </row>
    <row r="143" spans="21:26">
      <c r="U143" s="274">
        <v>141</v>
      </c>
      <c r="V143" s="274">
        <v>750</v>
      </c>
      <c r="W143" s="274">
        <v>50</v>
      </c>
      <c r="X143" s="274">
        <f>SUM($W$3:W143)</f>
        <v>7050</v>
      </c>
      <c r="Z143" s="274">
        <v>1410</v>
      </c>
    </row>
    <row r="144" spans="21:26">
      <c r="U144" s="274">
        <v>142</v>
      </c>
      <c r="V144" s="274">
        <v>755</v>
      </c>
      <c r="W144" s="274">
        <v>50</v>
      </c>
      <c r="X144" s="274">
        <f>SUM($W$3:W144)</f>
        <v>7100</v>
      </c>
      <c r="Z144" s="274">
        <v>1420</v>
      </c>
    </row>
    <row r="145" spans="21:26">
      <c r="U145" s="274">
        <v>143</v>
      </c>
      <c r="V145" s="274">
        <v>760</v>
      </c>
      <c r="W145" s="274">
        <v>50</v>
      </c>
      <c r="X145" s="274">
        <f>SUM($W$3:W145)</f>
        <v>7150</v>
      </c>
      <c r="Z145" s="274">
        <v>1430</v>
      </c>
    </row>
    <row r="146" spans="21:26">
      <c r="U146" s="274">
        <v>144</v>
      </c>
      <c r="V146" s="274">
        <v>765</v>
      </c>
      <c r="W146" s="274">
        <v>50</v>
      </c>
      <c r="X146" s="274">
        <f>SUM($W$3:W146)</f>
        <v>7200</v>
      </c>
      <c r="Z146" s="274">
        <v>1440</v>
      </c>
    </row>
    <row r="147" spans="21:26">
      <c r="U147" s="274">
        <v>145</v>
      </c>
      <c r="V147" s="274">
        <v>770</v>
      </c>
      <c r="W147" s="274">
        <v>50</v>
      </c>
      <c r="X147" s="274">
        <f>SUM($W$3:W147)</f>
        <v>7250</v>
      </c>
      <c r="Z147" s="274">
        <v>1450</v>
      </c>
    </row>
    <row r="148" spans="21:26">
      <c r="U148" s="274">
        <v>146</v>
      </c>
      <c r="V148" s="274">
        <v>775</v>
      </c>
      <c r="W148" s="274">
        <v>50</v>
      </c>
      <c r="X148" s="274">
        <f>SUM($W$3:W148)</f>
        <v>7300</v>
      </c>
      <c r="Z148" s="274">
        <v>1460</v>
      </c>
    </row>
    <row r="149" spans="21:26">
      <c r="U149" s="274">
        <v>147</v>
      </c>
      <c r="V149" s="274">
        <v>780</v>
      </c>
      <c r="W149" s="274">
        <v>50</v>
      </c>
      <c r="X149" s="274">
        <f>SUM($W$3:W149)</f>
        <v>7350</v>
      </c>
      <c r="Z149" s="274">
        <v>1470</v>
      </c>
    </row>
    <row r="150" spans="21:26">
      <c r="U150" s="274">
        <v>148</v>
      </c>
      <c r="V150" s="274">
        <v>785</v>
      </c>
      <c r="W150" s="274">
        <v>50</v>
      </c>
      <c r="X150" s="274">
        <f>SUM($W$3:W150)</f>
        <v>7400</v>
      </c>
      <c r="Z150" s="274">
        <v>1480</v>
      </c>
    </row>
    <row r="151" spans="21:26">
      <c r="U151" s="274">
        <v>149</v>
      </c>
      <c r="V151" s="274">
        <v>790</v>
      </c>
      <c r="W151" s="274">
        <v>50</v>
      </c>
      <c r="X151" s="274">
        <f>SUM($W$3:W151)</f>
        <v>7450</v>
      </c>
      <c r="Z151" s="274">
        <v>1490</v>
      </c>
    </row>
    <row r="152" spans="21:26">
      <c r="U152" s="274">
        <v>150</v>
      </c>
      <c r="V152" s="274">
        <v>795</v>
      </c>
      <c r="W152" s="274">
        <v>50</v>
      </c>
      <c r="X152" s="274">
        <f>SUM($W$3:W152)</f>
        <v>7500</v>
      </c>
      <c r="Z152" s="274">
        <v>1500</v>
      </c>
    </row>
    <row r="153" spans="21:26">
      <c r="U153" s="302">
        <v>151</v>
      </c>
      <c r="V153" s="309">
        <v>800</v>
      </c>
      <c r="W153" s="274">
        <v>50</v>
      </c>
      <c r="X153" s="309">
        <f>SUM($W$3:W153)</f>
        <v>7550</v>
      </c>
      <c r="Y153" s="274" t="s">
        <v>2498</v>
      </c>
      <c r="Z153" s="302">
        <v>1510</v>
      </c>
    </row>
    <row r="154" spans="21:26">
      <c r="U154" s="274">
        <v>152</v>
      </c>
      <c r="V154" s="274">
        <v>805</v>
      </c>
      <c r="W154" s="274">
        <v>50</v>
      </c>
      <c r="X154" s="274">
        <f>SUM($W$3:W154)</f>
        <v>7600</v>
      </c>
      <c r="Z154" s="274">
        <v>1520</v>
      </c>
    </row>
    <row r="155" spans="21:26">
      <c r="U155" s="274">
        <v>153</v>
      </c>
      <c r="V155" s="274">
        <v>810</v>
      </c>
      <c r="W155" s="274">
        <v>50</v>
      </c>
      <c r="X155" s="274">
        <f>SUM($W$3:W155)</f>
        <v>7650</v>
      </c>
      <c r="Z155" s="274">
        <v>1530</v>
      </c>
    </row>
    <row r="156" spans="21:26">
      <c r="U156" s="274">
        <v>154</v>
      </c>
      <c r="V156" s="274">
        <v>815</v>
      </c>
      <c r="W156" s="274">
        <v>50</v>
      </c>
      <c r="X156" s="274">
        <f>SUM($W$3:W156)</f>
        <v>7700</v>
      </c>
      <c r="Z156" s="274">
        <v>1540</v>
      </c>
    </row>
    <row r="157" spans="21:26">
      <c r="U157" s="274">
        <v>155</v>
      </c>
      <c r="V157" s="274">
        <v>820</v>
      </c>
      <c r="W157" s="274">
        <v>50</v>
      </c>
      <c r="X157" s="274">
        <f>SUM($W$3:W157)</f>
        <v>7750</v>
      </c>
      <c r="Z157" s="274">
        <v>1550</v>
      </c>
    </row>
    <row r="158" spans="21:26">
      <c r="U158" s="274">
        <v>156</v>
      </c>
      <c r="V158" s="274">
        <v>825</v>
      </c>
      <c r="W158" s="274">
        <v>50</v>
      </c>
      <c r="X158" s="274">
        <f>SUM($W$3:W158)</f>
        <v>7800</v>
      </c>
      <c r="Z158" s="274">
        <v>1560</v>
      </c>
    </row>
    <row r="159" spans="21:26">
      <c r="U159" s="274">
        <v>157</v>
      </c>
      <c r="V159" s="274">
        <v>830</v>
      </c>
      <c r="W159" s="274">
        <v>50</v>
      </c>
      <c r="X159" s="274">
        <f>SUM($W$3:W159)</f>
        <v>7850</v>
      </c>
      <c r="Z159" s="274">
        <v>1570</v>
      </c>
    </row>
    <row r="160" spans="21:26">
      <c r="U160" s="274">
        <v>158</v>
      </c>
      <c r="V160" s="274">
        <v>835</v>
      </c>
      <c r="W160" s="274">
        <v>50</v>
      </c>
      <c r="X160" s="274">
        <f>SUM($W$3:W160)</f>
        <v>7900</v>
      </c>
      <c r="Z160" s="274">
        <v>1580</v>
      </c>
    </row>
    <row r="161" spans="21:26">
      <c r="U161" s="274">
        <v>159</v>
      </c>
      <c r="V161" s="274">
        <v>840</v>
      </c>
      <c r="W161" s="274">
        <v>50</v>
      </c>
      <c r="X161" s="274">
        <f>SUM($W$3:W161)</f>
        <v>7950</v>
      </c>
      <c r="Z161" s="274">
        <v>1590</v>
      </c>
    </row>
    <row r="162" spans="21:26">
      <c r="U162" s="274">
        <v>160</v>
      </c>
      <c r="V162" s="274">
        <v>845</v>
      </c>
      <c r="W162" s="274">
        <v>50</v>
      </c>
      <c r="X162" s="274">
        <f>SUM($W$3:W162)</f>
        <v>8000</v>
      </c>
      <c r="Z162" s="274">
        <v>1600</v>
      </c>
    </row>
    <row r="163" spans="21:26">
      <c r="U163" s="274">
        <v>161</v>
      </c>
      <c r="V163" s="274">
        <v>850</v>
      </c>
      <c r="W163" s="274">
        <v>50</v>
      </c>
      <c r="X163" s="274">
        <f>SUM($W$3:W163)</f>
        <v>8050</v>
      </c>
      <c r="Z163" s="274">
        <v>1610</v>
      </c>
    </row>
    <row r="164" spans="21:26">
      <c r="U164" s="274">
        <v>162</v>
      </c>
      <c r="V164" s="274">
        <v>855</v>
      </c>
      <c r="W164" s="274">
        <v>50</v>
      </c>
      <c r="X164" s="274">
        <f>SUM($W$3:W164)</f>
        <v>8100</v>
      </c>
      <c r="Z164" s="274">
        <v>1620</v>
      </c>
    </row>
    <row r="165" spans="21:26">
      <c r="U165" s="274">
        <v>163</v>
      </c>
      <c r="V165" s="274">
        <v>860</v>
      </c>
      <c r="W165" s="274">
        <v>50</v>
      </c>
      <c r="X165" s="274">
        <f>SUM($W$3:W165)</f>
        <v>8150</v>
      </c>
      <c r="Z165" s="274">
        <v>1630</v>
      </c>
    </row>
    <row r="166" spans="21:26">
      <c r="U166" s="274">
        <v>164</v>
      </c>
      <c r="V166" s="274">
        <v>865</v>
      </c>
      <c r="W166" s="274">
        <v>50</v>
      </c>
      <c r="X166" s="274">
        <f>SUM($W$3:W166)</f>
        <v>8200</v>
      </c>
      <c r="Z166" s="274">
        <v>1640</v>
      </c>
    </row>
    <row r="167" spans="21:26">
      <c r="U167" s="274">
        <v>165</v>
      </c>
      <c r="V167" s="274">
        <v>870</v>
      </c>
      <c r="W167" s="274">
        <v>50</v>
      </c>
      <c r="X167" s="274">
        <f>SUM($W$3:W167)</f>
        <v>8250</v>
      </c>
      <c r="Z167" s="274">
        <v>1650</v>
      </c>
    </row>
    <row r="168" spans="21:26">
      <c r="U168" s="274">
        <v>166</v>
      </c>
      <c r="V168" s="274">
        <v>875</v>
      </c>
      <c r="W168" s="274">
        <v>50</v>
      </c>
      <c r="X168" s="274">
        <f>SUM($W$3:W168)</f>
        <v>8300</v>
      </c>
      <c r="Z168" s="274">
        <v>1660</v>
      </c>
    </row>
    <row r="169" spans="21:26">
      <c r="U169" s="274">
        <v>167</v>
      </c>
      <c r="V169" s="274">
        <v>880</v>
      </c>
      <c r="W169" s="274">
        <v>50</v>
      </c>
      <c r="X169" s="274">
        <f>SUM($W$3:W169)</f>
        <v>8350</v>
      </c>
      <c r="Z169" s="274">
        <v>1670</v>
      </c>
    </row>
    <row r="170" spans="21:26">
      <c r="U170" s="274">
        <v>168</v>
      </c>
      <c r="V170" s="274">
        <v>885</v>
      </c>
      <c r="W170" s="274">
        <v>50</v>
      </c>
      <c r="X170" s="274">
        <f>SUM($W$3:W170)</f>
        <v>8400</v>
      </c>
      <c r="Z170" s="274">
        <v>1680</v>
      </c>
    </row>
    <row r="171" spans="21:26">
      <c r="U171" s="274">
        <v>169</v>
      </c>
      <c r="V171" s="274">
        <v>890</v>
      </c>
      <c r="W171" s="274">
        <v>50</v>
      </c>
      <c r="X171" s="274">
        <f>SUM($W$3:W171)</f>
        <v>8450</v>
      </c>
      <c r="Z171" s="274">
        <v>1690</v>
      </c>
    </row>
    <row r="172" spans="21:26">
      <c r="U172" s="274">
        <v>170</v>
      </c>
      <c r="V172" s="274">
        <v>895</v>
      </c>
      <c r="W172" s="274">
        <v>50</v>
      </c>
      <c r="X172" s="274">
        <f>SUM($W$3:W172)</f>
        <v>8500</v>
      </c>
      <c r="Z172" s="274">
        <v>1700</v>
      </c>
    </row>
    <row r="173" spans="21:26">
      <c r="U173" s="274">
        <v>171</v>
      </c>
      <c r="V173" s="274">
        <v>900</v>
      </c>
      <c r="W173" s="274">
        <v>50</v>
      </c>
      <c r="X173" s="274">
        <f>SUM($W$3:W173)</f>
        <v>8550</v>
      </c>
      <c r="Z173" s="274">
        <v>1710</v>
      </c>
    </row>
    <row r="174" spans="21:26">
      <c r="U174" s="274">
        <v>172</v>
      </c>
      <c r="V174" s="274">
        <v>905</v>
      </c>
      <c r="W174" s="274">
        <v>50</v>
      </c>
      <c r="X174" s="274">
        <f>SUM($W$3:W174)</f>
        <v>8600</v>
      </c>
      <c r="Z174" s="274">
        <v>1720</v>
      </c>
    </row>
    <row r="175" spans="21:26">
      <c r="U175" s="274">
        <v>173</v>
      </c>
      <c r="V175" s="274">
        <v>910</v>
      </c>
      <c r="W175" s="274">
        <v>50</v>
      </c>
      <c r="X175" s="274">
        <f>SUM($W$3:W175)</f>
        <v>8650</v>
      </c>
      <c r="Z175" s="274">
        <v>1730</v>
      </c>
    </row>
    <row r="176" spans="21:26">
      <c r="U176" s="274">
        <v>174</v>
      </c>
      <c r="V176" s="274">
        <v>915</v>
      </c>
      <c r="W176" s="274">
        <v>50</v>
      </c>
      <c r="X176" s="274">
        <f>SUM($W$3:W176)</f>
        <v>8700</v>
      </c>
      <c r="Z176" s="274">
        <v>1740</v>
      </c>
    </row>
    <row r="177" spans="21:26">
      <c r="U177" s="274">
        <v>175</v>
      </c>
      <c r="V177" s="274">
        <v>920</v>
      </c>
      <c r="W177" s="274">
        <v>50</v>
      </c>
      <c r="X177" s="274">
        <f>SUM($W$3:W177)</f>
        <v>8750</v>
      </c>
      <c r="Z177" s="274">
        <v>1750</v>
      </c>
    </row>
    <row r="178" spans="21:26">
      <c r="U178" s="274">
        <v>176</v>
      </c>
      <c r="V178" s="274">
        <v>925</v>
      </c>
      <c r="W178" s="274">
        <v>50</v>
      </c>
      <c r="X178" s="274">
        <f>SUM($W$3:W178)</f>
        <v>8800</v>
      </c>
      <c r="Z178" s="274">
        <v>1760</v>
      </c>
    </row>
    <row r="179" spans="21:26">
      <c r="U179" s="274">
        <v>177</v>
      </c>
      <c r="V179" s="274">
        <v>930</v>
      </c>
      <c r="W179" s="274">
        <v>50</v>
      </c>
      <c r="X179" s="274">
        <f>SUM($W$3:W179)</f>
        <v>8850</v>
      </c>
      <c r="Z179" s="274">
        <v>1770</v>
      </c>
    </row>
    <row r="180" spans="21:26">
      <c r="U180" s="274">
        <v>178</v>
      </c>
      <c r="V180" s="274">
        <v>935</v>
      </c>
      <c r="W180" s="274">
        <v>50</v>
      </c>
      <c r="X180" s="274">
        <f>SUM($W$3:W180)</f>
        <v>8900</v>
      </c>
      <c r="Z180" s="274">
        <v>1780</v>
      </c>
    </row>
    <row r="181" spans="21:26">
      <c r="U181" s="274">
        <v>179</v>
      </c>
      <c r="V181" s="274">
        <v>940</v>
      </c>
      <c r="W181" s="274">
        <v>50</v>
      </c>
      <c r="X181" s="274">
        <f>SUM($W$3:W181)</f>
        <v>8950</v>
      </c>
      <c r="Z181" s="274">
        <v>1790</v>
      </c>
    </row>
    <row r="182" spans="21:26">
      <c r="U182" s="274">
        <v>180</v>
      </c>
      <c r="V182" s="274">
        <v>945</v>
      </c>
      <c r="W182" s="274">
        <v>50</v>
      </c>
      <c r="X182" s="274">
        <f>SUM($W$3:W182)</f>
        <v>9000</v>
      </c>
      <c r="Z182" s="274">
        <v>1800</v>
      </c>
    </row>
    <row r="183" spans="21:26">
      <c r="U183" s="274">
        <v>181</v>
      </c>
      <c r="V183" s="274">
        <v>950</v>
      </c>
      <c r="W183" s="274">
        <v>50</v>
      </c>
      <c r="X183" s="274">
        <f>SUM($W$3:W183)</f>
        <v>9050</v>
      </c>
      <c r="Z183" s="274">
        <v>1810</v>
      </c>
    </row>
    <row r="184" spans="21:26">
      <c r="U184" s="274">
        <v>182</v>
      </c>
      <c r="V184" s="274">
        <v>955</v>
      </c>
      <c r="W184" s="274">
        <v>50</v>
      </c>
      <c r="X184" s="274">
        <f>SUM($W$3:W184)</f>
        <v>9100</v>
      </c>
      <c r="Z184" s="274">
        <v>1820</v>
      </c>
    </row>
    <row r="185" spans="21:26">
      <c r="U185" s="274">
        <v>183</v>
      </c>
      <c r="V185" s="274">
        <v>960</v>
      </c>
      <c r="W185" s="274">
        <v>50</v>
      </c>
      <c r="X185" s="274">
        <f>SUM($W$3:W185)</f>
        <v>9150</v>
      </c>
      <c r="Z185" s="274">
        <v>1830</v>
      </c>
    </row>
    <row r="186" spans="21:26">
      <c r="U186" s="274">
        <v>184</v>
      </c>
      <c r="V186" s="274">
        <v>965</v>
      </c>
      <c r="W186" s="274">
        <v>50</v>
      </c>
      <c r="X186" s="274">
        <f>SUM($W$3:W186)</f>
        <v>9200</v>
      </c>
      <c r="Z186" s="274">
        <v>1840</v>
      </c>
    </row>
    <row r="187" spans="21:26">
      <c r="U187" s="274">
        <v>185</v>
      </c>
      <c r="V187" s="274">
        <v>970</v>
      </c>
      <c r="W187" s="274">
        <v>50</v>
      </c>
      <c r="X187" s="274">
        <f>SUM($W$3:W187)</f>
        <v>9250</v>
      </c>
      <c r="Z187" s="274">
        <v>1850</v>
      </c>
    </row>
    <row r="188" spans="21:26">
      <c r="U188" s="274">
        <v>186</v>
      </c>
      <c r="V188" s="274">
        <v>975</v>
      </c>
      <c r="W188" s="274">
        <v>50</v>
      </c>
      <c r="X188" s="274">
        <f>SUM($W$3:W188)</f>
        <v>9300</v>
      </c>
      <c r="Z188" s="274">
        <v>1860</v>
      </c>
    </row>
    <row r="189" spans="21:26">
      <c r="U189" s="274">
        <v>187</v>
      </c>
      <c r="V189" s="274">
        <v>980</v>
      </c>
      <c r="W189" s="274">
        <v>50</v>
      </c>
      <c r="X189" s="274">
        <f>SUM($W$3:W189)</f>
        <v>9350</v>
      </c>
      <c r="Z189" s="274">
        <v>1870</v>
      </c>
    </row>
    <row r="190" spans="21:26">
      <c r="U190" s="274">
        <v>188</v>
      </c>
      <c r="V190" s="274">
        <v>985</v>
      </c>
      <c r="W190" s="274">
        <v>50</v>
      </c>
      <c r="X190" s="274">
        <f>SUM($W$3:W190)</f>
        <v>9400</v>
      </c>
      <c r="Z190" s="274">
        <v>1880</v>
      </c>
    </row>
    <row r="191" spans="21:26">
      <c r="U191" s="274">
        <v>189</v>
      </c>
      <c r="V191" s="274">
        <v>990</v>
      </c>
      <c r="W191" s="274">
        <v>50</v>
      </c>
      <c r="X191" s="274">
        <f>SUM($W$3:W191)</f>
        <v>9450</v>
      </c>
      <c r="Z191" s="274">
        <v>1890</v>
      </c>
    </row>
    <row r="192" spans="21:26">
      <c r="U192" s="274">
        <v>190</v>
      </c>
      <c r="V192" s="274">
        <v>995</v>
      </c>
      <c r="W192" s="274">
        <v>50</v>
      </c>
      <c r="X192" s="274">
        <f>SUM($W$3:W192)</f>
        <v>9500</v>
      </c>
      <c r="Z192" s="274">
        <v>1900</v>
      </c>
    </row>
    <row r="193" spans="21:26">
      <c r="U193" s="274">
        <v>191</v>
      </c>
      <c r="V193" s="274">
        <v>1000</v>
      </c>
      <c r="W193" s="274">
        <v>50</v>
      </c>
      <c r="X193" s="274">
        <f>SUM($W$3:W193)</f>
        <v>9550</v>
      </c>
      <c r="Z193" s="274">
        <v>1910</v>
      </c>
    </row>
    <row r="194" spans="21:26">
      <c r="U194" s="274">
        <v>192</v>
      </c>
      <c r="V194" s="274">
        <v>1005</v>
      </c>
      <c r="W194" s="274">
        <v>50</v>
      </c>
      <c r="X194" s="274">
        <f>SUM($W$3:W194)</f>
        <v>9600</v>
      </c>
      <c r="Z194" s="274">
        <v>1920</v>
      </c>
    </row>
    <row r="195" spans="21:26">
      <c r="U195" s="274">
        <v>193</v>
      </c>
      <c r="V195" s="274">
        <v>1010</v>
      </c>
      <c r="W195" s="274">
        <v>50</v>
      </c>
      <c r="X195" s="274">
        <f>SUM($W$3:W195)</f>
        <v>9650</v>
      </c>
      <c r="Z195" s="274">
        <v>1930</v>
      </c>
    </row>
    <row r="196" spans="21:26">
      <c r="U196" s="274">
        <v>194</v>
      </c>
      <c r="V196" s="274">
        <v>1015</v>
      </c>
      <c r="W196" s="274">
        <v>50</v>
      </c>
      <c r="X196" s="274">
        <f>SUM($W$3:W196)</f>
        <v>9700</v>
      </c>
      <c r="Z196" s="274">
        <v>1940</v>
      </c>
    </row>
    <row r="197" spans="21:26">
      <c r="U197" s="274">
        <v>195</v>
      </c>
      <c r="V197" s="274">
        <v>1020</v>
      </c>
      <c r="W197" s="274">
        <v>50</v>
      </c>
      <c r="X197" s="274">
        <f>SUM($W$3:W197)</f>
        <v>9750</v>
      </c>
      <c r="Z197" s="274">
        <v>1950</v>
      </c>
    </row>
    <row r="198" spans="21:26">
      <c r="U198" s="274">
        <v>196</v>
      </c>
      <c r="V198" s="274">
        <v>1025</v>
      </c>
      <c r="W198" s="274">
        <v>50</v>
      </c>
      <c r="X198" s="274">
        <f>SUM($W$3:W198)</f>
        <v>9800</v>
      </c>
      <c r="Z198" s="274">
        <v>1960</v>
      </c>
    </row>
    <row r="199" spans="21:26">
      <c r="U199" s="274">
        <v>197</v>
      </c>
      <c r="V199" s="274">
        <v>1030</v>
      </c>
      <c r="W199" s="274">
        <v>50</v>
      </c>
      <c r="X199" s="274">
        <f>SUM($W$3:W199)</f>
        <v>9850</v>
      </c>
      <c r="Z199" s="274">
        <v>1970</v>
      </c>
    </row>
    <row r="200" spans="21:26">
      <c r="U200" s="274">
        <v>198</v>
      </c>
      <c r="V200" s="274">
        <v>1035</v>
      </c>
      <c r="W200" s="274">
        <v>50</v>
      </c>
      <c r="X200" s="274">
        <f>SUM($W$3:W200)</f>
        <v>9900</v>
      </c>
      <c r="Z200" s="274">
        <v>1980</v>
      </c>
    </row>
    <row r="201" spans="21:26">
      <c r="U201" s="274">
        <v>199</v>
      </c>
      <c r="V201" s="274">
        <v>1040</v>
      </c>
      <c r="W201" s="274">
        <v>50</v>
      </c>
      <c r="X201" s="274">
        <f>SUM($W$3:W201)</f>
        <v>9950</v>
      </c>
      <c r="Z201" s="274">
        <v>1990</v>
      </c>
    </row>
    <row r="202" spans="21:26">
      <c r="U202" s="274">
        <v>200</v>
      </c>
      <c r="V202" s="274">
        <v>1045</v>
      </c>
      <c r="W202" s="274">
        <v>50</v>
      </c>
      <c r="X202" s="274">
        <f>SUM($W$3:W202)</f>
        <v>10000</v>
      </c>
      <c r="Z202" s="274">
        <v>2000</v>
      </c>
    </row>
    <row r="203" spans="21:26">
      <c r="U203" s="274">
        <v>201</v>
      </c>
      <c r="V203" s="274">
        <v>1050</v>
      </c>
      <c r="W203" s="274">
        <v>50</v>
      </c>
      <c r="X203" s="274">
        <f>SUM($W$3:W203)</f>
        <v>10050</v>
      </c>
      <c r="Z203" s="274">
        <v>2010</v>
      </c>
    </row>
    <row r="204" spans="21:26">
      <c r="U204" s="274">
        <v>202</v>
      </c>
      <c r="V204" s="274">
        <v>1055</v>
      </c>
      <c r="W204" s="274">
        <v>50</v>
      </c>
      <c r="X204" s="274">
        <f>SUM($W$3:W204)</f>
        <v>10100</v>
      </c>
      <c r="Z204" s="274">
        <v>2020</v>
      </c>
    </row>
    <row r="205" spans="21:26">
      <c r="U205" s="274">
        <v>203</v>
      </c>
      <c r="V205" s="274">
        <v>1060</v>
      </c>
      <c r="W205" s="274">
        <v>50</v>
      </c>
      <c r="X205" s="274">
        <f>SUM($W$3:W205)</f>
        <v>10150</v>
      </c>
      <c r="Z205" s="274">
        <v>2030</v>
      </c>
    </row>
    <row r="206" spans="21:26">
      <c r="U206" s="274">
        <v>204</v>
      </c>
      <c r="V206" s="274">
        <v>1065</v>
      </c>
      <c r="W206" s="274">
        <v>50</v>
      </c>
      <c r="X206" s="274">
        <f>SUM($W$3:W206)</f>
        <v>10200</v>
      </c>
      <c r="Z206" s="274">
        <v>2040</v>
      </c>
    </row>
    <row r="207" spans="21:26">
      <c r="U207" s="274">
        <v>205</v>
      </c>
      <c r="V207" s="274">
        <v>1070</v>
      </c>
      <c r="W207" s="274">
        <v>50</v>
      </c>
      <c r="X207" s="274">
        <f>SUM($W$3:W207)</f>
        <v>10250</v>
      </c>
      <c r="Z207" s="274">
        <v>2050</v>
      </c>
    </row>
    <row r="208" spans="21:26">
      <c r="U208" s="274">
        <v>206</v>
      </c>
      <c r="V208" s="274">
        <v>1075</v>
      </c>
      <c r="W208" s="274">
        <v>50</v>
      </c>
      <c r="X208" s="274">
        <f>SUM($W$3:W208)</f>
        <v>10300</v>
      </c>
      <c r="Z208" s="274">
        <v>2060</v>
      </c>
    </row>
    <row r="209" spans="21:26">
      <c r="U209" s="274">
        <v>207</v>
      </c>
      <c r="V209" s="274">
        <v>1080</v>
      </c>
      <c r="W209" s="274">
        <v>50</v>
      </c>
      <c r="X209" s="274">
        <f>SUM($W$3:W209)</f>
        <v>10350</v>
      </c>
      <c r="Z209" s="274">
        <v>2070</v>
      </c>
    </row>
    <row r="210" spans="21:26">
      <c r="U210" s="274">
        <v>208</v>
      </c>
      <c r="V210" s="274">
        <v>1085</v>
      </c>
      <c r="W210" s="274">
        <v>50</v>
      </c>
      <c r="X210" s="274">
        <f>SUM($W$3:W210)</f>
        <v>10400</v>
      </c>
      <c r="Z210" s="274">
        <v>2080</v>
      </c>
    </row>
    <row r="211" spans="21:26">
      <c r="U211" s="274">
        <v>209</v>
      </c>
      <c r="V211" s="274">
        <v>1090</v>
      </c>
      <c r="W211" s="274">
        <v>50</v>
      </c>
      <c r="X211" s="274">
        <f>SUM($W$3:W211)</f>
        <v>10450</v>
      </c>
      <c r="Z211" s="274">
        <v>2090</v>
      </c>
    </row>
    <row r="212" spans="21:26">
      <c r="U212" s="274">
        <v>210</v>
      </c>
      <c r="V212" s="274">
        <v>1095</v>
      </c>
      <c r="W212" s="274">
        <v>50</v>
      </c>
      <c r="X212" s="274">
        <f>SUM($W$3:W212)</f>
        <v>10500</v>
      </c>
      <c r="Z212" s="274">
        <v>2100</v>
      </c>
    </row>
    <row r="213" spans="21:26">
      <c r="U213" s="274">
        <v>211</v>
      </c>
      <c r="V213" s="274">
        <v>1100</v>
      </c>
      <c r="W213" s="274">
        <v>50</v>
      </c>
      <c r="X213" s="274">
        <f>SUM($W$3:W213)</f>
        <v>10550</v>
      </c>
      <c r="Z213" s="274">
        <v>2110</v>
      </c>
    </row>
    <row r="214" spans="21:26">
      <c r="U214" s="274">
        <v>212</v>
      </c>
      <c r="V214" s="274">
        <v>1105</v>
      </c>
      <c r="W214" s="274">
        <v>50</v>
      </c>
      <c r="X214" s="274">
        <f>SUM($W$3:W214)</f>
        <v>10600</v>
      </c>
      <c r="Z214" s="274">
        <v>2120</v>
      </c>
    </row>
    <row r="215" spans="21:26">
      <c r="U215" s="274">
        <v>213</v>
      </c>
      <c r="V215" s="274">
        <v>1110</v>
      </c>
      <c r="W215" s="274">
        <v>50</v>
      </c>
      <c r="X215" s="274">
        <f>SUM($W$3:W215)</f>
        <v>10650</v>
      </c>
      <c r="Z215" s="274">
        <v>2130</v>
      </c>
    </row>
    <row r="216" spans="21:26">
      <c r="U216" s="274">
        <v>214</v>
      </c>
      <c r="V216" s="274">
        <v>1115</v>
      </c>
      <c r="W216" s="274">
        <v>50</v>
      </c>
      <c r="X216" s="274">
        <f>SUM($W$3:W216)</f>
        <v>10700</v>
      </c>
      <c r="Z216" s="274">
        <v>2140</v>
      </c>
    </row>
    <row r="217" spans="21:26">
      <c r="U217" s="274">
        <v>215</v>
      </c>
      <c r="V217" s="274">
        <v>1120</v>
      </c>
      <c r="W217" s="274">
        <v>50</v>
      </c>
      <c r="X217" s="274">
        <f>SUM($W$3:W217)</f>
        <v>10750</v>
      </c>
      <c r="Z217" s="274">
        <v>2150</v>
      </c>
    </row>
    <row r="218" spans="21:26">
      <c r="U218" s="309">
        <v>216</v>
      </c>
      <c r="V218" s="309">
        <v>1125</v>
      </c>
      <c r="W218" s="274">
        <v>50</v>
      </c>
      <c r="X218" s="309">
        <f>SUM($W$3:W218)</f>
        <v>10800</v>
      </c>
      <c r="Y218" s="274" t="s">
        <v>2499</v>
      </c>
      <c r="Z218" s="302">
        <v>2160</v>
      </c>
    </row>
    <row r="219" spans="21:26">
      <c r="U219" s="274">
        <v>217</v>
      </c>
      <c r="V219" s="274">
        <v>1130</v>
      </c>
      <c r="W219" s="274">
        <v>50</v>
      </c>
      <c r="X219" s="274">
        <v>10800</v>
      </c>
      <c r="Z219" s="274">
        <v>2170</v>
      </c>
    </row>
    <row r="220" spans="21:26">
      <c r="U220" s="274">
        <v>218</v>
      </c>
      <c r="V220" s="274">
        <v>1135</v>
      </c>
      <c r="W220" s="274">
        <v>50</v>
      </c>
      <c r="X220" s="274">
        <v>10800</v>
      </c>
      <c r="Z220" s="274">
        <v>2180</v>
      </c>
    </row>
    <row r="221" spans="21:26">
      <c r="U221" s="274">
        <v>219</v>
      </c>
      <c r="V221" s="274">
        <v>1140</v>
      </c>
      <c r="W221" s="274">
        <v>50</v>
      </c>
      <c r="X221" s="274">
        <v>10800</v>
      </c>
      <c r="Z221" s="274">
        <v>2190</v>
      </c>
    </row>
    <row r="222" spans="21:26">
      <c r="U222" s="274">
        <v>220</v>
      </c>
      <c r="V222" s="274">
        <v>1145</v>
      </c>
      <c r="W222" s="274">
        <v>50</v>
      </c>
      <c r="X222" s="274">
        <v>10800</v>
      </c>
      <c r="Z222" s="274">
        <v>2200</v>
      </c>
    </row>
    <row r="223" spans="21:26">
      <c r="U223" s="274">
        <v>221</v>
      </c>
      <c r="V223" s="274">
        <v>1150</v>
      </c>
      <c r="W223" s="274">
        <v>50</v>
      </c>
      <c r="X223" s="274">
        <v>10800</v>
      </c>
      <c r="Z223" s="274">
        <v>2210</v>
      </c>
    </row>
    <row r="224" spans="21:26">
      <c r="U224" s="274">
        <v>222</v>
      </c>
      <c r="V224" s="274">
        <v>1155</v>
      </c>
      <c r="W224" s="274">
        <v>50</v>
      </c>
      <c r="X224" s="274">
        <v>10800</v>
      </c>
      <c r="Z224" s="274">
        <v>2220</v>
      </c>
    </row>
    <row r="225" spans="21:26">
      <c r="U225" s="274">
        <v>223</v>
      </c>
      <c r="V225" s="274">
        <v>1160</v>
      </c>
      <c r="W225" s="274">
        <v>50</v>
      </c>
      <c r="X225" s="274">
        <v>10800</v>
      </c>
      <c r="Z225" s="274">
        <v>2230</v>
      </c>
    </row>
    <row r="226" spans="21:26">
      <c r="U226" s="274">
        <v>224</v>
      </c>
      <c r="V226" s="274">
        <v>1165</v>
      </c>
      <c r="W226" s="274">
        <v>50</v>
      </c>
      <c r="X226" s="274">
        <v>10800</v>
      </c>
      <c r="Z226" s="274">
        <v>2240</v>
      </c>
    </row>
    <row r="227" spans="21:26">
      <c r="U227" s="274">
        <v>225</v>
      </c>
      <c r="V227" s="274">
        <v>1170</v>
      </c>
      <c r="W227" s="274">
        <v>50</v>
      </c>
      <c r="X227" s="274">
        <v>10800</v>
      </c>
      <c r="Z227" s="274">
        <v>2250</v>
      </c>
    </row>
    <row r="228" spans="21:26">
      <c r="U228" s="274">
        <v>226</v>
      </c>
      <c r="V228" s="274">
        <v>1175</v>
      </c>
      <c r="W228" s="274">
        <v>50</v>
      </c>
      <c r="X228" s="274">
        <v>10800</v>
      </c>
      <c r="Z228" s="274">
        <v>2260</v>
      </c>
    </row>
    <row r="229" spans="21:26">
      <c r="U229" s="274">
        <v>227</v>
      </c>
      <c r="V229" s="274">
        <v>1180</v>
      </c>
      <c r="W229" s="274">
        <v>50</v>
      </c>
      <c r="X229" s="274">
        <v>10800</v>
      </c>
      <c r="Z229" s="274">
        <v>2270</v>
      </c>
    </row>
    <row r="230" spans="21:26">
      <c r="U230" s="274">
        <v>228</v>
      </c>
      <c r="V230" s="274">
        <v>1185</v>
      </c>
      <c r="W230" s="274">
        <v>50</v>
      </c>
      <c r="X230" s="274">
        <v>10800</v>
      </c>
      <c r="Z230" s="274">
        <v>2280</v>
      </c>
    </row>
    <row r="231" spans="21:26">
      <c r="U231" s="274">
        <v>229</v>
      </c>
      <c r="V231" s="274">
        <v>1190</v>
      </c>
      <c r="W231" s="274">
        <v>50</v>
      </c>
      <c r="X231" s="274">
        <v>10800</v>
      </c>
      <c r="Z231" s="274">
        <v>2290</v>
      </c>
    </row>
    <row r="232" spans="21:26">
      <c r="U232" s="274">
        <v>230</v>
      </c>
      <c r="V232" s="274">
        <v>1195</v>
      </c>
      <c r="W232" s="274">
        <v>50</v>
      </c>
      <c r="X232" s="274">
        <v>10800</v>
      </c>
      <c r="Z232" s="274">
        <v>2300</v>
      </c>
    </row>
    <row r="233" spans="21:26">
      <c r="U233" s="274">
        <v>231</v>
      </c>
      <c r="V233" s="274">
        <v>1200</v>
      </c>
      <c r="W233" s="274">
        <v>50</v>
      </c>
      <c r="X233" s="274">
        <v>10800</v>
      </c>
      <c r="Z233" s="274">
        <v>2310</v>
      </c>
    </row>
    <row r="234" spans="21:26">
      <c r="U234" s="274">
        <v>232</v>
      </c>
      <c r="V234" s="274">
        <v>1205</v>
      </c>
      <c r="W234" s="274">
        <v>50</v>
      </c>
      <c r="X234" s="274">
        <v>10800</v>
      </c>
      <c r="Z234" s="274">
        <v>2320</v>
      </c>
    </row>
    <row r="235" spans="21:26">
      <c r="U235" s="274">
        <v>233</v>
      </c>
      <c r="V235" s="274">
        <v>1210</v>
      </c>
      <c r="W235" s="274">
        <v>50</v>
      </c>
      <c r="X235" s="274">
        <v>10800</v>
      </c>
      <c r="Z235" s="274">
        <v>2330</v>
      </c>
    </row>
    <row r="236" spans="21:26">
      <c r="U236" s="274">
        <v>234</v>
      </c>
      <c r="V236" s="274">
        <v>1215</v>
      </c>
      <c r="W236" s="274">
        <v>50</v>
      </c>
      <c r="X236" s="274">
        <v>10800</v>
      </c>
      <c r="Z236" s="274">
        <v>2340</v>
      </c>
    </row>
    <row r="237" spans="21:26">
      <c r="U237" s="274">
        <v>235</v>
      </c>
      <c r="V237" s="274">
        <v>1220</v>
      </c>
      <c r="W237" s="274">
        <v>50</v>
      </c>
      <c r="X237" s="274">
        <v>10800</v>
      </c>
      <c r="Z237" s="274">
        <v>2350</v>
      </c>
    </row>
    <row r="238" spans="21:26">
      <c r="U238" s="274">
        <v>236</v>
      </c>
      <c r="V238" s="274">
        <v>1225</v>
      </c>
      <c r="W238" s="274">
        <v>50</v>
      </c>
      <c r="X238" s="274">
        <v>10800</v>
      </c>
      <c r="Z238" s="274">
        <v>2360</v>
      </c>
    </row>
    <row r="239" spans="21:26">
      <c r="U239" s="274">
        <v>237</v>
      </c>
      <c r="V239" s="274">
        <v>1230</v>
      </c>
      <c r="W239" s="274">
        <v>50</v>
      </c>
      <c r="X239" s="274">
        <v>10800</v>
      </c>
      <c r="Z239" s="274">
        <v>2370</v>
      </c>
    </row>
    <row r="240" spans="21:26">
      <c r="U240" s="274">
        <v>238</v>
      </c>
      <c r="V240" s="274">
        <v>1235</v>
      </c>
      <c r="W240" s="274">
        <v>50</v>
      </c>
      <c r="X240" s="274">
        <v>10800</v>
      </c>
      <c r="Z240" s="274">
        <v>2380</v>
      </c>
    </row>
    <row r="241" spans="21:26">
      <c r="U241" s="274">
        <v>239</v>
      </c>
      <c r="V241" s="274">
        <v>1240</v>
      </c>
      <c r="W241" s="274">
        <v>50</v>
      </c>
      <c r="X241" s="274">
        <v>10800</v>
      </c>
      <c r="Z241" s="274">
        <v>2390</v>
      </c>
    </row>
    <row r="242" spans="21:26">
      <c r="U242" s="274">
        <v>240</v>
      </c>
      <c r="V242" s="274">
        <v>1245</v>
      </c>
      <c r="W242" s="274">
        <v>50</v>
      </c>
      <c r="X242" s="274">
        <v>10800</v>
      </c>
      <c r="Z242" s="274">
        <v>2400</v>
      </c>
    </row>
    <row r="243" spans="21:26">
      <c r="U243" s="274">
        <v>241</v>
      </c>
      <c r="V243" s="274">
        <v>1250</v>
      </c>
      <c r="W243" s="274">
        <v>50</v>
      </c>
      <c r="X243" s="274">
        <v>10800</v>
      </c>
      <c r="Z243" s="274">
        <v>2410</v>
      </c>
    </row>
    <row r="244" spans="21:26">
      <c r="U244" s="274">
        <v>242</v>
      </c>
      <c r="V244" s="274">
        <v>1255</v>
      </c>
      <c r="W244" s="274">
        <v>50</v>
      </c>
      <c r="X244" s="274">
        <v>10800</v>
      </c>
      <c r="Z244" s="274">
        <v>2420</v>
      </c>
    </row>
    <row r="245" spans="21:26">
      <c r="U245" s="274">
        <v>243</v>
      </c>
      <c r="V245" s="274">
        <v>1260</v>
      </c>
      <c r="W245" s="274">
        <v>50</v>
      </c>
      <c r="X245" s="274">
        <v>10800</v>
      </c>
      <c r="Z245" s="274">
        <v>2430</v>
      </c>
    </row>
    <row r="246" spans="21:26">
      <c r="U246" s="274">
        <v>244</v>
      </c>
      <c r="V246" s="274">
        <v>1265</v>
      </c>
      <c r="W246" s="274">
        <v>50</v>
      </c>
      <c r="X246" s="274">
        <v>10800</v>
      </c>
      <c r="Z246" s="274">
        <v>2440</v>
      </c>
    </row>
    <row r="247" spans="21:26">
      <c r="U247" s="274">
        <v>245</v>
      </c>
      <c r="V247" s="274">
        <v>1270</v>
      </c>
      <c r="W247" s="274">
        <v>50</v>
      </c>
      <c r="X247" s="274">
        <v>10800</v>
      </c>
      <c r="Z247" s="274">
        <v>2450</v>
      </c>
    </row>
    <row r="248" spans="21:26">
      <c r="U248" s="274">
        <v>246</v>
      </c>
      <c r="V248" s="274">
        <v>1275</v>
      </c>
      <c r="W248" s="274">
        <v>50</v>
      </c>
      <c r="X248" s="274">
        <v>10800</v>
      </c>
      <c r="Z248" s="274">
        <v>2460</v>
      </c>
    </row>
    <row r="249" spans="21:26">
      <c r="U249" s="274">
        <v>247</v>
      </c>
      <c r="V249" s="274">
        <v>1280</v>
      </c>
      <c r="W249" s="274">
        <v>50</v>
      </c>
      <c r="X249" s="274">
        <v>10800</v>
      </c>
      <c r="Z249" s="274">
        <v>2470</v>
      </c>
    </row>
    <row r="250" spans="21:26">
      <c r="U250" s="274">
        <v>248</v>
      </c>
      <c r="V250" s="274">
        <v>1285</v>
      </c>
      <c r="W250" s="274">
        <v>50</v>
      </c>
      <c r="X250" s="274">
        <v>10800</v>
      </c>
      <c r="Z250" s="274">
        <v>2480</v>
      </c>
    </row>
    <row r="251" spans="21:26">
      <c r="U251" s="274">
        <v>249</v>
      </c>
      <c r="V251" s="274">
        <v>1290</v>
      </c>
      <c r="W251" s="274">
        <v>50</v>
      </c>
      <c r="X251" s="274">
        <v>10800</v>
      </c>
      <c r="Z251" s="274">
        <v>2490</v>
      </c>
    </row>
    <row r="252" spans="21:26">
      <c r="U252" s="274">
        <v>250</v>
      </c>
      <c r="V252" s="274">
        <v>1295</v>
      </c>
      <c r="W252" s="274">
        <v>50</v>
      </c>
      <c r="X252" s="274">
        <v>10800</v>
      </c>
      <c r="Z252" s="274">
        <v>2500</v>
      </c>
    </row>
    <row r="253" spans="21:26">
      <c r="U253" s="274">
        <v>251</v>
      </c>
      <c r="V253" s="274">
        <v>1300</v>
      </c>
      <c r="W253" s="274">
        <v>50</v>
      </c>
      <c r="X253" s="274">
        <v>10800</v>
      </c>
      <c r="Z253" s="274">
        <v>2510</v>
      </c>
    </row>
    <row r="254" spans="21:26">
      <c r="U254" s="274">
        <v>252</v>
      </c>
      <c r="V254" s="274">
        <v>1305</v>
      </c>
      <c r="W254" s="274">
        <v>50</v>
      </c>
      <c r="X254" s="274">
        <v>10800</v>
      </c>
      <c r="Z254" s="274">
        <v>2520</v>
      </c>
    </row>
    <row r="255" spans="21:26">
      <c r="U255" s="274">
        <v>253</v>
      </c>
      <c r="V255" s="274">
        <v>1310</v>
      </c>
      <c r="W255" s="274">
        <v>50</v>
      </c>
      <c r="X255" s="274">
        <v>10800</v>
      </c>
      <c r="Z255" s="274">
        <v>2530</v>
      </c>
    </row>
    <row r="256" spans="21:26">
      <c r="U256" s="274">
        <v>254</v>
      </c>
      <c r="V256" s="274">
        <v>1315</v>
      </c>
      <c r="W256" s="274">
        <v>50</v>
      </c>
      <c r="X256" s="274">
        <v>10800</v>
      </c>
      <c r="Z256" s="274">
        <v>2540</v>
      </c>
    </row>
    <row r="257" spans="21:26">
      <c r="U257" s="274">
        <v>255</v>
      </c>
      <c r="V257" s="274">
        <v>1320</v>
      </c>
      <c r="W257" s="274">
        <v>50</v>
      </c>
      <c r="X257" s="274">
        <v>10800</v>
      </c>
      <c r="Z257" s="274">
        <v>2550</v>
      </c>
    </row>
    <row r="258" spans="21:26">
      <c r="U258" s="274">
        <v>256</v>
      </c>
      <c r="V258" s="274">
        <v>1325</v>
      </c>
      <c r="W258" s="274">
        <v>50</v>
      </c>
      <c r="X258" s="274">
        <v>10800</v>
      </c>
      <c r="Z258" s="274">
        <v>2560</v>
      </c>
    </row>
    <row r="259" spans="21:26">
      <c r="U259" s="274">
        <v>257</v>
      </c>
      <c r="V259" s="274">
        <v>1330</v>
      </c>
      <c r="W259" s="274">
        <v>50</v>
      </c>
      <c r="X259" s="274">
        <v>10800</v>
      </c>
      <c r="Z259" s="274">
        <v>2570</v>
      </c>
    </row>
    <row r="260" spans="21:26">
      <c r="U260" s="274">
        <v>258</v>
      </c>
      <c r="V260" s="274">
        <v>1335</v>
      </c>
      <c r="W260" s="274">
        <v>50</v>
      </c>
      <c r="X260" s="274">
        <v>10800</v>
      </c>
      <c r="Z260" s="274">
        <v>2580</v>
      </c>
    </row>
    <row r="261" spans="21:26">
      <c r="U261" s="274">
        <v>259</v>
      </c>
      <c r="V261" s="274">
        <v>1340</v>
      </c>
      <c r="W261" s="274">
        <v>50</v>
      </c>
      <c r="X261" s="274">
        <v>10800</v>
      </c>
      <c r="Z261" s="274">
        <v>2590</v>
      </c>
    </row>
    <row r="262" spans="21:26">
      <c r="U262" s="274">
        <v>260</v>
      </c>
      <c r="V262" s="274">
        <v>1345</v>
      </c>
      <c r="W262" s="274">
        <v>50</v>
      </c>
      <c r="X262" s="274">
        <v>10800</v>
      </c>
      <c r="Z262" s="274">
        <v>2600</v>
      </c>
    </row>
    <row r="263" spans="21:26">
      <c r="U263" s="274">
        <v>261</v>
      </c>
      <c r="V263" s="274">
        <v>1350</v>
      </c>
      <c r="W263" s="274">
        <v>50</v>
      </c>
      <c r="X263" s="274">
        <v>10800</v>
      </c>
      <c r="Z263" s="274">
        <v>2610</v>
      </c>
    </row>
    <row r="264" spans="21:26">
      <c r="U264" s="274">
        <v>262</v>
      </c>
      <c r="V264" s="274">
        <v>1355</v>
      </c>
      <c r="W264" s="274">
        <v>50</v>
      </c>
      <c r="X264" s="274">
        <v>10800</v>
      </c>
      <c r="Z264" s="274">
        <v>2620</v>
      </c>
    </row>
    <row r="265" spans="21:26">
      <c r="U265" s="274">
        <v>263</v>
      </c>
      <c r="V265" s="274">
        <v>1360</v>
      </c>
      <c r="W265" s="274">
        <v>50</v>
      </c>
      <c r="X265" s="274">
        <v>10800</v>
      </c>
      <c r="Z265" s="274">
        <v>2630</v>
      </c>
    </row>
    <row r="266" spans="21:26">
      <c r="U266" s="274">
        <v>264</v>
      </c>
      <c r="V266" s="274">
        <v>1365</v>
      </c>
      <c r="W266" s="274">
        <v>50</v>
      </c>
      <c r="X266" s="274">
        <v>10800</v>
      </c>
      <c r="Z266" s="274">
        <v>2640</v>
      </c>
    </row>
    <row r="267" spans="21:26">
      <c r="U267" s="274">
        <v>265</v>
      </c>
      <c r="V267" s="274">
        <v>1370</v>
      </c>
      <c r="W267" s="274">
        <v>50</v>
      </c>
      <c r="X267" s="274">
        <v>10800</v>
      </c>
      <c r="Z267" s="274">
        <v>2650</v>
      </c>
    </row>
    <row r="268" spans="21:26">
      <c r="U268" s="274">
        <v>266</v>
      </c>
      <c r="V268" s="274">
        <v>1375</v>
      </c>
      <c r="W268" s="274">
        <v>50</v>
      </c>
      <c r="X268" s="274">
        <v>10800</v>
      </c>
      <c r="Z268" s="274">
        <v>2660</v>
      </c>
    </row>
    <row r="269" spans="21:26">
      <c r="U269" s="274">
        <v>267</v>
      </c>
      <c r="V269" s="274">
        <v>1380</v>
      </c>
      <c r="W269" s="274">
        <v>50</v>
      </c>
      <c r="X269" s="274">
        <v>10800</v>
      </c>
      <c r="Z269" s="274">
        <v>2670</v>
      </c>
    </row>
    <row r="270" spans="21:26">
      <c r="U270" s="274">
        <v>268</v>
      </c>
      <c r="V270" s="274">
        <v>1385</v>
      </c>
      <c r="W270" s="274">
        <v>50</v>
      </c>
      <c r="X270" s="274">
        <v>10800</v>
      </c>
      <c r="Z270" s="274">
        <v>2680</v>
      </c>
    </row>
    <row r="271" spans="21:26">
      <c r="U271" s="274">
        <v>269</v>
      </c>
      <c r="V271" s="274">
        <v>1390</v>
      </c>
      <c r="W271" s="274">
        <v>50</v>
      </c>
      <c r="X271" s="274">
        <v>10800</v>
      </c>
      <c r="Z271" s="274">
        <v>2690</v>
      </c>
    </row>
    <row r="272" spans="21:26">
      <c r="U272" s="274">
        <v>270</v>
      </c>
      <c r="V272" s="274">
        <v>1395</v>
      </c>
      <c r="W272" s="274">
        <v>50</v>
      </c>
      <c r="X272" s="274">
        <v>10800</v>
      </c>
      <c r="Z272" s="274">
        <v>2700</v>
      </c>
    </row>
    <row r="273" spans="21:26">
      <c r="U273" s="274">
        <v>271</v>
      </c>
      <c r="V273" s="274">
        <v>1400</v>
      </c>
      <c r="W273" s="274">
        <v>50</v>
      </c>
      <c r="X273" s="274">
        <v>10800</v>
      </c>
      <c r="Z273" s="274">
        <v>2710</v>
      </c>
    </row>
    <row r="274" spans="21:26">
      <c r="U274" s="274">
        <v>272</v>
      </c>
      <c r="V274" s="274">
        <v>1405</v>
      </c>
      <c r="W274" s="274">
        <v>50</v>
      </c>
      <c r="X274" s="274">
        <v>10800</v>
      </c>
      <c r="Z274" s="274">
        <v>2720</v>
      </c>
    </row>
    <row r="275" spans="21:26">
      <c r="U275" s="274">
        <v>273</v>
      </c>
      <c r="V275" s="274">
        <v>1410</v>
      </c>
      <c r="W275" s="274">
        <v>50</v>
      </c>
      <c r="X275" s="274">
        <v>10800</v>
      </c>
      <c r="Z275" s="274">
        <v>2730</v>
      </c>
    </row>
    <row r="276" spans="21:26">
      <c r="U276" s="274">
        <v>274</v>
      </c>
      <c r="V276" s="274">
        <v>1415</v>
      </c>
      <c r="W276" s="274">
        <v>50</v>
      </c>
      <c r="X276" s="274">
        <v>10800</v>
      </c>
      <c r="Z276" s="274">
        <v>2740</v>
      </c>
    </row>
    <row r="277" spans="21:26">
      <c r="U277" s="274">
        <v>275</v>
      </c>
      <c r="V277" s="274">
        <v>1420</v>
      </c>
      <c r="W277" s="274">
        <v>50</v>
      </c>
      <c r="X277" s="274">
        <v>10800</v>
      </c>
      <c r="Z277" s="274">
        <v>2750</v>
      </c>
    </row>
    <row r="278" spans="21:26">
      <c r="U278" s="274">
        <v>276</v>
      </c>
      <c r="V278" s="274">
        <v>1425</v>
      </c>
      <c r="W278" s="274">
        <v>50</v>
      </c>
      <c r="X278" s="274">
        <v>10800</v>
      </c>
      <c r="Z278" s="274">
        <v>2760</v>
      </c>
    </row>
    <row r="279" spans="21:26">
      <c r="U279" s="274">
        <v>277</v>
      </c>
      <c r="V279" s="274">
        <v>1430</v>
      </c>
      <c r="W279" s="274">
        <v>50</v>
      </c>
      <c r="X279" s="274">
        <v>10800</v>
      </c>
      <c r="Z279" s="274">
        <v>2770</v>
      </c>
    </row>
    <row r="280" spans="21:26">
      <c r="U280" s="274">
        <v>278</v>
      </c>
      <c r="V280" s="274">
        <v>1435</v>
      </c>
      <c r="W280" s="274">
        <v>50</v>
      </c>
      <c r="X280" s="274">
        <v>10800</v>
      </c>
      <c r="Z280" s="274">
        <v>2780</v>
      </c>
    </row>
    <row r="281" spans="21:26">
      <c r="U281" s="274">
        <v>279</v>
      </c>
      <c r="V281" s="274">
        <v>1440</v>
      </c>
      <c r="W281" s="274">
        <v>50</v>
      </c>
      <c r="X281" s="274">
        <v>10800</v>
      </c>
      <c r="Z281" s="274">
        <v>2790</v>
      </c>
    </row>
    <row r="282" spans="21:26">
      <c r="U282" s="274">
        <v>280</v>
      </c>
      <c r="V282" s="274">
        <v>1445</v>
      </c>
      <c r="W282" s="274">
        <v>50</v>
      </c>
      <c r="X282" s="274">
        <v>10800</v>
      </c>
      <c r="Z282" s="274">
        <v>2800</v>
      </c>
    </row>
    <row r="283" spans="21:26">
      <c r="U283" s="274">
        <v>281</v>
      </c>
      <c r="V283" s="274">
        <v>1450</v>
      </c>
      <c r="W283" s="274">
        <v>50</v>
      </c>
      <c r="X283" s="274">
        <v>10800</v>
      </c>
      <c r="Z283" s="274">
        <v>2810</v>
      </c>
    </row>
    <row r="284" spans="21:26">
      <c r="U284" s="274">
        <v>282</v>
      </c>
      <c r="V284" s="274">
        <v>1455</v>
      </c>
      <c r="W284" s="274">
        <v>50</v>
      </c>
      <c r="X284" s="274">
        <v>10800</v>
      </c>
      <c r="Z284" s="274">
        <v>2820</v>
      </c>
    </row>
    <row r="285" spans="21:26">
      <c r="U285" s="274">
        <v>283</v>
      </c>
      <c r="V285" s="274">
        <v>1460</v>
      </c>
      <c r="W285" s="274">
        <v>50</v>
      </c>
      <c r="X285" s="274">
        <v>10800</v>
      </c>
      <c r="Z285" s="274">
        <v>2830</v>
      </c>
    </row>
    <row r="286" spans="21:26">
      <c r="U286" s="274">
        <v>284</v>
      </c>
      <c r="V286" s="274">
        <v>1465</v>
      </c>
      <c r="W286" s="274">
        <v>50</v>
      </c>
      <c r="X286" s="274">
        <v>10800</v>
      </c>
      <c r="Z286" s="274">
        <v>2840</v>
      </c>
    </row>
    <row r="287" spans="21:26">
      <c r="U287" s="274">
        <v>285</v>
      </c>
      <c r="V287" s="274">
        <v>1470</v>
      </c>
      <c r="W287" s="274">
        <v>50</v>
      </c>
      <c r="X287" s="274">
        <v>10800</v>
      </c>
      <c r="Z287" s="274">
        <v>2850</v>
      </c>
    </row>
    <row r="288" spans="21:26">
      <c r="U288" s="274">
        <v>286</v>
      </c>
      <c r="V288" s="274">
        <v>1475</v>
      </c>
      <c r="W288" s="274">
        <v>50</v>
      </c>
      <c r="X288" s="274">
        <v>10800</v>
      </c>
      <c r="Z288" s="274">
        <v>2860</v>
      </c>
    </row>
    <row r="289" spans="21:26">
      <c r="U289" s="274">
        <v>287</v>
      </c>
      <c r="V289" s="274">
        <v>1480</v>
      </c>
      <c r="W289" s="274">
        <v>50</v>
      </c>
      <c r="X289" s="274">
        <v>10800</v>
      </c>
      <c r="Z289" s="274">
        <v>2870</v>
      </c>
    </row>
    <row r="290" spans="21:26">
      <c r="U290" s="274">
        <v>288</v>
      </c>
      <c r="V290" s="274">
        <v>1485</v>
      </c>
      <c r="W290" s="274">
        <v>50</v>
      </c>
      <c r="X290" s="274">
        <v>10800</v>
      </c>
      <c r="Z290" s="274">
        <v>2880</v>
      </c>
    </row>
    <row r="291" spans="21:26">
      <c r="U291" s="274">
        <v>289</v>
      </c>
      <c r="V291" s="274">
        <v>1490</v>
      </c>
      <c r="W291" s="274">
        <v>50</v>
      </c>
      <c r="X291" s="274">
        <v>10800</v>
      </c>
      <c r="Z291" s="274">
        <v>2890</v>
      </c>
    </row>
    <row r="292" spans="21:26">
      <c r="U292" s="274">
        <v>290</v>
      </c>
      <c r="V292" s="274">
        <v>1495</v>
      </c>
      <c r="W292" s="274">
        <v>50</v>
      </c>
      <c r="X292" s="274">
        <v>10800</v>
      </c>
      <c r="Z292" s="274">
        <v>2900</v>
      </c>
    </row>
    <row r="293" spans="21:26">
      <c r="U293" s="274">
        <v>291</v>
      </c>
      <c r="V293" s="274">
        <v>1500</v>
      </c>
      <c r="W293" s="274">
        <v>50</v>
      </c>
      <c r="X293" s="274">
        <v>10800</v>
      </c>
      <c r="Z293" s="274">
        <v>2910</v>
      </c>
    </row>
    <row r="294" spans="21:26">
      <c r="U294" s="274">
        <v>292</v>
      </c>
      <c r="V294" s="274">
        <v>1505</v>
      </c>
      <c r="W294" s="274">
        <v>50</v>
      </c>
      <c r="X294" s="274">
        <v>10800</v>
      </c>
      <c r="Z294" s="274">
        <v>2920</v>
      </c>
    </row>
    <row r="295" spans="21:26">
      <c r="U295" s="274">
        <v>293</v>
      </c>
      <c r="V295" s="274">
        <v>1510</v>
      </c>
      <c r="W295" s="274">
        <v>50</v>
      </c>
      <c r="X295" s="274">
        <v>10800</v>
      </c>
      <c r="Z295" s="274">
        <v>2930</v>
      </c>
    </row>
    <row r="296" spans="21:26">
      <c r="U296" s="274">
        <v>294</v>
      </c>
      <c r="V296" s="274">
        <v>1515</v>
      </c>
      <c r="W296" s="274">
        <v>50</v>
      </c>
      <c r="X296" s="274">
        <v>10800</v>
      </c>
      <c r="Z296" s="274">
        <v>2940</v>
      </c>
    </row>
    <row r="297" spans="21:26">
      <c r="U297" s="274">
        <v>295</v>
      </c>
      <c r="V297" s="274">
        <v>1520</v>
      </c>
      <c r="W297" s="274">
        <v>50</v>
      </c>
      <c r="X297" s="274">
        <v>10800</v>
      </c>
      <c r="Z297" s="274">
        <v>2950</v>
      </c>
    </row>
    <row r="298" spans="21:26">
      <c r="U298" s="274">
        <v>296</v>
      </c>
      <c r="V298" s="274">
        <v>1525</v>
      </c>
      <c r="W298" s="274">
        <v>50</v>
      </c>
      <c r="X298" s="274">
        <v>10800</v>
      </c>
      <c r="Z298" s="274">
        <v>2960</v>
      </c>
    </row>
    <row r="299" spans="21:26">
      <c r="U299" s="274">
        <v>297</v>
      </c>
      <c r="V299" s="274">
        <v>1530</v>
      </c>
      <c r="W299" s="274">
        <v>50</v>
      </c>
      <c r="X299" s="274">
        <v>10800</v>
      </c>
      <c r="Z299" s="274">
        <v>2970</v>
      </c>
    </row>
    <row r="300" spans="21:26">
      <c r="U300" s="274">
        <v>298</v>
      </c>
      <c r="V300" s="274">
        <v>1535</v>
      </c>
      <c r="W300" s="274">
        <v>50</v>
      </c>
      <c r="X300" s="274">
        <v>10800</v>
      </c>
      <c r="Z300" s="274">
        <v>2980</v>
      </c>
    </row>
    <row r="301" spans="21:26">
      <c r="U301" s="274">
        <v>299</v>
      </c>
      <c r="V301" s="274">
        <v>1540</v>
      </c>
      <c r="W301" s="274">
        <v>50</v>
      </c>
      <c r="X301" s="274">
        <v>10800</v>
      </c>
      <c r="Z301" s="274">
        <v>2990</v>
      </c>
    </row>
    <row r="302" spans="21:26">
      <c r="U302" s="274">
        <v>300</v>
      </c>
      <c r="V302" s="274">
        <v>1545</v>
      </c>
      <c r="W302" s="274">
        <v>50</v>
      </c>
      <c r="X302" s="274">
        <v>10800</v>
      </c>
      <c r="Z302" s="274">
        <v>3000</v>
      </c>
    </row>
    <row r="303" spans="21:26">
      <c r="U303" s="274">
        <v>301</v>
      </c>
      <c r="V303" s="274">
        <v>1550</v>
      </c>
      <c r="W303" s="274">
        <v>50</v>
      </c>
      <c r="X303" s="274">
        <v>10800</v>
      </c>
      <c r="Z303" s="274">
        <v>3010</v>
      </c>
    </row>
    <row r="304" spans="21:26">
      <c r="U304" s="274">
        <v>302</v>
      </c>
      <c r="V304" s="274">
        <v>1555</v>
      </c>
      <c r="W304" s="274">
        <v>50</v>
      </c>
      <c r="X304" s="274">
        <v>10800</v>
      </c>
      <c r="Z304" s="274">
        <v>3020</v>
      </c>
    </row>
    <row r="305" spans="21:26">
      <c r="U305" s="274">
        <v>303</v>
      </c>
      <c r="V305" s="274">
        <v>1560</v>
      </c>
      <c r="W305" s="274">
        <v>50</v>
      </c>
      <c r="X305" s="274">
        <v>10800</v>
      </c>
      <c r="Z305" s="274">
        <v>3030</v>
      </c>
    </row>
    <row r="306" spans="21:26">
      <c r="U306" s="274">
        <v>304</v>
      </c>
      <c r="V306" s="274">
        <v>1565</v>
      </c>
      <c r="W306" s="274">
        <v>50</v>
      </c>
      <c r="X306" s="274">
        <v>10800</v>
      </c>
      <c r="Z306" s="274">
        <v>3040</v>
      </c>
    </row>
    <row r="307" spans="21:26">
      <c r="U307" s="274">
        <v>305</v>
      </c>
      <c r="V307" s="274">
        <v>1570</v>
      </c>
      <c r="W307" s="274">
        <v>50</v>
      </c>
      <c r="X307" s="274">
        <v>10800</v>
      </c>
      <c r="Z307" s="274">
        <v>3050</v>
      </c>
    </row>
    <row r="308" spans="21:26">
      <c r="U308" s="274">
        <v>306</v>
      </c>
      <c r="V308" s="274">
        <v>1575</v>
      </c>
      <c r="W308" s="274">
        <v>50</v>
      </c>
      <c r="X308" s="274">
        <v>10800</v>
      </c>
      <c r="Z308" s="274">
        <v>3060</v>
      </c>
    </row>
    <row r="309" spans="21:26">
      <c r="U309" s="274">
        <v>307</v>
      </c>
      <c r="V309" s="274">
        <v>1580</v>
      </c>
      <c r="W309" s="274">
        <v>50</v>
      </c>
      <c r="X309" s="274">
        <v>10800</v>
      </c>
      <c r="Z309" s="274">
        <v>3070</v>
      </c>
    </row>
    <row r="310" spans="21:26">
      <c r="U310" s="274">
        <v>308</v>
      </c>
      <c r="V310" s="274">
        <v>1585</v>
      </c>
      <c r="W310" s="274">
        <v>50</v>
      </c>
      <c r="X310" s="274">
        <v>10800</v>
      </c>
      <c r="Z310" s="274">
        <v>3080</v>
      </c>
    </row>
    <row r="311" spans="21:26">
      <c r="U311" s="274">
        <v>309</v>
      </c>
      <c r="V311" s="274">
        <v>1590</v>
      </c>
      <c r="W311" s="274">
        <v>50</v>
      </c>
      <c r="X311" s="274">
        <v>10800</v>
      </c>
      <c r="Z311" s="274">
        <v>3090</v>
      </c>
    </row>
    <row r="312" spans="21:26">
      <c r="U312" s="274">
        <v>310</v>
      </c>
      <c r="V312" s="274">
        <v>1595</v>
      </c>
      <c r="W312" s="274">
        <v>50</v>
      </c>
      <c r="X312" s="274">
        <v>10800</v>
      </c>
      <c r="Z312" s="274">
        <v>3100</v>
      </c>
    </row>
    <row r="313" spans="21:26">
      <c r="U313" s="274">
        <v>311</v>
      </c>
      <c r="V313" s="274">
        <v>1600</v>
      </c>
      <c r="W313" s="274">
        <v>50</v>
      </c>
      <c r="X313" s="274">
        <v>10800</v>
      </c>
      <c r="Z313" s="274">
        <v>3110</v>
      </c>
    </row>
    <row r="314" spans="21:26">
      <c r="U314" s="274">
        <v>312</v>
      </c>
      <c r="V314" s="274">
        <v>1605</v>
      </c>
      <c r="W314" s="274">
        <v>50</v>
      </c>
      <c r="X314" s="274">
        <v>10800</v>
      </c>
      <c r="Z314" s="274">
        <v>3120</v>
      </c>
    </row>
    <row r="315" spans="21:26">
      <c r="U315" s="274">
        <v>313</v>
      </c>
      <c r="V315" s="274">
        <v>1610</v>
      </c>
      <c r="W315" s="274">
        <v>50</v>
      </c>
      <c r="X315" s="274">
        <v>10800</v>
      </c>
      <c r="Z315" s="274">
        <v>3130</v>
      </c>
    </row>
    <row r="316" spans="21:26">
      <c r="U316" s="274">
        <v>314</v>
      </c>
      <c r="V316" s="274">
        <v>1615</v>
      </c>
      <c r="W316" s="274">
        <v>50</v>
      </c>
      <c r="X316" s="274">
        <v>10800</v>
      </c>
      <c r="Z316" s="274">
        <v>3140</v>
      </c>
    </row>
    <row r="317" spans="21:26">
      <c r="U317" s="274">
        <v>315</v>
      </c>
      <c r="V317" s="274">
        <v>1620</v>
      </c>
      <c r="W317" s="274">
        <v>50</v>
      </c>
      <c r="X317" s="274">
        <v>10800</v>
      </c>
      <c r="Z317" s="274">
        <v>3150</v>
      </c>
    </row>
    <row r="318" spans="21:26">
      <c r="U318" s="274">
        <v>316</v>
      </c>
      <c r="V318" s="274">
        <v>1625</v>
      </c>
      <c r="W318" s="274">
        <v>50</v>
      </c>
      <c r="X318" s="274">
        <v>10800</v>
      </c>
      <c r="Z318" s="274">
        <v>3160</v>
      </c>
    </row>
    <row r="319" spans="21:26">
      <c r="U319" s="274">
        <v>317</v>
      </c>
      <c r="V319" s="274">
        <v>1630</v>
      </c>
      <c r="W319" s="274">
        <v>50</v>
      </c>
      <c r="X319" s="274">
        <v>10800</v>
      </c>
      <c r="Z319" s="274">
        <v>3170</v>
      </c>
    </row>
    <row r="320" spans="21:26">
      <c r="U320" s="274">
        <v>318</v>
      </c>
      <c r="V320" s="274">
        <v>1635</v>
      </c>
      <c r="W320" s="274">
        <v>50</v>
      </c>
      <c r="X320" s="274">
        <v>10800</v>
      </c>
      <c r="Z320" s="274">
        <v>3180</v>
      </c>
    </row>
    <row r="321" spans="21:26">
      <c r="U321" s="274">
        <v>319</v>
      </c>
      <c r="V321" s="274">
        <v>1640</v>
      </c>
      <c r="W321" s="274">
        <v>50</v>
      </c>
      <c r="X321" s="274">
        <v>10800</v>
      </c>
      <c r="Z321" s="274">
        <v>3190</v>
      </c>
    </row>
    <row r="322" spans="21:26">
      <c r="U322" s="274">
        <v>320</v>
      </c>
      <c r="V322" s="274">
        <v>1645</v>
      </c>
      <c r="W322" s="274">
        <v>50</v>
      </c>
      <c r="X322" s="274">
        <v>10800</v>
      </c>
      <c r="Z322" s="274">
        <v>3200</v>
      </c>
    </row>
    <row r="323" spans="21:26">
      <c r="U323" s="274">
        <v>321</v>
      </c>
      <c r="V323" s="274">
        <v>1650</v>
      </c>
      <c r="W323" s="274">
        <v>50</v>
      </c>
      <c r="X323" s="274">
        <v>10800</v>
      </c>
      <c r="Z323" s="274">
        <v>3210</v>
      </c>
    </row>
    <row r="324" spans="21:26">
      <c r="U324" s="274">
        <v>322</v>
      </c>
      <c r="V324" s="274">
        <v>1655</v>
      </c>
      <c r="W324" s="274">
        <v>50</v>
      </c>
      <c r="X324" s="274">
        <v>10800</v>
      </c>
      <c r="Z324" s="274">
        <v>3220</v>
      </c>
    </row>
    <row r="325" spans="21:26">
      <c r="U325" s="274">
        <v>323</v>
      </c>
      <c r="V325" s="274">
        <v>1660</v>
      </c>
      <c r="W325" s="274">
        <v>50</v>
      </c>
      <c r="X325" s="274">
        <v>10800</v>
      </c>
      <c r="Z325" s="274">
        <v>3230</v>
      </c>
    </row>
    <row r="326" spans="21:26">
      <c r="U326" s="274">
        <v>324</v>
      </c>
      <c r="V326" s="274">
        <v>1665</v>
      </c>
      <c r="W326" s="274">
        <v>50</v>
      </c>
      <c r="X326" s="274">
        <v>10800</v>
      </c>
      <c r="Z326" s="274">
        <v>3240</v>
      </c>
    </row>
    <row r="327" spans="21:26">
      <c r="U327" s="274">
        <v>325</v>
      </c>
      <c r="V327" s="274">
        <v>1670</v>
      </c>
      <c r="W327" s="274">
        <v>50</v>
      </c>
      <c r="X327" s="274">
        <v>10800</v>
      </c>
      <c r="Z327" s="274">
        <v>3250</v>
      </c>
    </row>
    <row r="328" spans="21:26">
      <c r="U328" s="274">
        <v>326</v>
      </c>
      <c r="V328" s="274">
        <v>1675</v>
      </c>
      <c r="W328" s="274">
        <v>50</v>
      </c>
      <c r="X328" s="274">
        <v>10800</v>
      </c>
      <c r="Z328" s="274">
        <v>3260</v>
      </c>
    </row>
    <row r="329" spans="21:26">
      <c r="U329" s="274">
        <v>327</v>
      </c>
      <c r="V329" s="274">
        <v>1680</v>
      </c>
      <c r="W329" s="274">
        <v>50</v>
      </c>
      <c r="X329" s="274">
        <v>10800</v>
      </c>
      <c r="Z329" s="274">
        <v>3270</v>
      </c>
    </row>
    <row r="330" spans="21:26">
      <c r="U330" s="274">
        <v>328</v>
      </c>
      <c r="V330" s="274">
        <v>1685</v>
      </c>
      <c r="W330" s="274">
        <v>50</v>
      </c>
      <c r="X330" s="274">
        <v>10800</v>
      </c>
      <c r="Z330" s="274">
        <v>3280</v>
      </c>
    </row>
    <row r="331" spans="21:26">
      <c r="U331" s="274">
        <v>329</v>
      </c>
      <c r="V331" s="274">
        <v>1690</v>
      </c>
      <c r="W331" s="274">
        <v>50</v>
      </c>
      <c r="X331" s="274">
        <v>10800</v>
      </c>
      <c r="Z331" s="274">
        <v>3290</v>
      </c>
    </row>
    <row r="332" spans="21:26">
      <c r="U332" s="274">
        <v>330</v>
      </c>
      <c r="V332" s="274">
        <v>1695</v>
      </c>
      <c r="W332" s="274">
        <v>50</v>
      </c>
      <c r="X332" s="274">
        <v>10800</v>
      </c>
      <c r="Z332" s="274">
        <v>3300</v>
      </c>
    </row>
    <row r="333" spans="21:26">
      <c r="U333" s="274">
        <v>331</v>
      </c>
      <c r="V333" s="274">
        <v>1700</v>
      </c>
      <c r="W333" s="274">
        <v>50</v>
      </c>
      <c r="X333" s="274">
        <v>10800</v>
      </c>
      <c r="Z333" s="274">
        <v>3310</v>
      </c>
    </row>
    <row r="334" spans="21:26">
      <c r="U334" s="274">
        <v>332</v>
      </c>
      <c r="V334" s="274">
        <v>1705</v>
      </c>
      <c r="W334" s="274">
        <v>50</v>
      </c>
      <c r="X334" s="274">
        <v>10800</v>
      </c>
      <c r="Z334" s="274">
        <v>3320</v>
      </c>
    </row>
    <row r="335" spans="21:26">
      <c r="U335" s="274">
        <v>333</v>
      </c>
      <c r="V335" s="274">
        <v>1710</v>
      </c>
      <c r="W335" s="274">
        <v>50</v>
      </c>
      <c r="X335" s="274">
        <v>10800</v>
      </c>
      <c r="Z335" s="274">
        <v>3330</v>
      </c>
    </row>
    <row r="336" spans="21:26">
      <c r="U336" s="274">
        <v>334</v>
      </c>
      <c r="V336" s="274">
        <v>1715</v>
      </c>
      <c r="W336" s="274">
        <v>50</v>
      </c>
      <c r="X336" s="274">
        <v>10800</v>
      </c>
      <c r="Z336" s="274">
        <v>3340</v>
      </c>
    </row>
    <row r="337" spans="21:26">
      <c r="U337" s="274">
        <v>335</v>
      </c>
      <c r="V337" s="274">
        <v>1720</v>
      </c>
      <c r="W337" s="274">
        <v>50</v>
      </c>
      <c r="X337" s="274">
        <v>10800</v>
      </c>
      <c r="Z337" s="274">
        <v>3350</v>
      </c>
    </row>
    <row r="338" spans="21:26">
      <c r="U338" s="274">
        <v>336</v>
      </c>
      <c r="V338" s="274">
        <v>1725</v>
      </c>
      <c r="W338" s="274">
        <v>50</v>
      </c>
      <c r="X338" s="274">
        <v>10800</v>
      </c>
      <c r="Z338" s="274">
        <v>3360</v>
      </c>
    </row>
    <row r="339" spans="21:26">
      <c r="U339" s="274">
        <v>337</v>
      </c>
      <c r="V339" s="274">
        <v>1730</v>
      </c>
      <c r="W339" s="274">
        <v>50</v>
      </c>
      <c r="X339" s="274">
        <v>10800</v>
      </c>
      <c r="Z339" s="274">
        <v>3370</v>
      </c>
    </row>
    <row r="340" spans="21:26">
      <c r="U340" s="274">
        <v>338</v>
      </c>
      <c r="V340" s="274">
        <v>1735</v>
      </c>
      <c r="W340" s="274">
        <v>50</v>
      </c>
      <c r="X340" s="274">
        <v>10800</v>
      </c>
      <c r="Z340" s="274">
        <v>3380</v>
      </c>
    </row>
    <row r="341" spans="21:26">
      <c r="U341" s="274">
        <v>339</v>
      </c>
      <c r="V341" s="274">
        <v>1740</v>
      </c>
      <c r="W341" s="274">
        <v>50</v>
      </c>
      <c r="X341" s="274">
        <v>10800</v>
      </c>
      <c r="Z341" s="274">
        <v>3390</v>
      </c>
    </row>
    <row r="342" spans="21:26">
      <c r="U342" s="274">
        <v>340</v>
      </c>
      <c r="V342" s="274">
        <v>1745</v>
      </c>
      <c r="W342" s="274">
        <v>50</v>
      </c>
      <c r="X342" s="274">
        <v>10800</v>
      </c>
      <c r="Z342" s="274">
        <v>3400</v>
      </c>
    </row>
    <row r="343" spans="21:26">
      <c r="U343" s="274">
        <v>341</v>
      </c>
      <c r="V343" s="274">
        <v>1750</v>
      </c>
      <c r="W343" s="274">
        <v>50</v>
      </c>
      <c r="X343" s="274">
        <v>10800</v>
      </c>
      <c r="Z343" s="274">
        <v>3410</v>
      </c>
    </row>
    <row r="344" spans="21:26">
      <c r="U344" s="274">
        <v>342</v>
      </c>
      <c r="V344" s="274">
        <v>1755</v>
      </c>
      <c r="W344" s="274">
        <v>50</v>
      </c>
      <c r="X344" s="274">
        <v>10800</v>
      </c>
      <c r="Z344" s="274">
        <v>3420</v>
      </c>
    </row>
    <row r="345" spans="21:26">
      <c r="U345" s="274">
        <v>343</v>
      </c>
      <c r="V345" s="274">
        <v>1760</v>
      </c>
      <c r="W345" s="274">
        <v>50</v>
      </c>
      <c r="X345" s="274">
        <v>10800</v>
      </c>
      <c r="Z345" s="274">
        <v>3430</v>
      </c>
    </row>
    <row r="346" spans="21:26">
      <c r="U346" s="274">
        <v>344</v>
      </c>
      <c r="V346" s="274">
        <v>1765</v>
      </c>
      <c r="W346" s="274">
        <v>50</v>
      </c>
      <c r="X346" s="274">
        <v>10800</v>
      </c>
      <c r="Z346" s="274">
        <v>3440</v>
      </c>
    </row>
    <row r="347" spans="21:26">
      <c r="U347" s="274">
        <v>345</v>
      </c>
      <c r="V347" s="274">
        <v>1770</v>
      </c>
      <c r="W347" s="274">
        <v>50</v>
      </c>
      <c r="X347" s="274">
        <v>10800</v>
      </c>
      <c r="Z347" s="274">
        <v>3450</v>
      </c>
    </row>
    <row r="348" spans="21:26">
      <c r="U348" s="274">
        <v>346</v>
      </c>
      <c r="V348" s="274">
        <v>1775</v>
      </c>
      <c r="W348" s="274">
        <v>50</v>
      </c>
      <c r="X348" s="274">
        <v>10800</v>
      </c>
      <c r="Z348" s="274">
        <v>3460</v>
      </c>
    </row>
    <row r="349" spans="21:26">
      <c r="U349" s="274">
        <v>347</v>
      </c>
      <c r="V349" s="274">
        <v>1780</v>
      </c>
      <c r="W349" s="274">
        <v>50</v>
      </c>
      <c r="X349" s="274">
        <v>10800</v>
      </c>
      <c r="Z349" s="274">
        <v>3470</v>
      </c>
    </row>
    <row r="350" spans="21:26">
      <c r="U350" s="274">
        <v>348</v>
      </c>
      <c r="V350" s="274">
        <v>1785</v>
      </c>
      <c r="W350" s="274">
        <v>50</v>
      </c>
      <c r="X350" s="274">
        <v>10800</v>
      </c>
      <c r="Z350" s="274">
        <v>3480</v>
      </c>
    </row>
    <row r="351" spans="21:26">
      <c r="U351" s="274">
        <v>349</v>
      </c>
      <c r="V351" s="274">
        <v>1790</v>
      </c>
      <c r="W351" s="274">
        <v>50</v>
      </c>
      <c r="X351" s="274">
        <v>10800</v>
      </c>
      <c r="Z351" s="274">
        <v>3490</v>
      </c>
    </row>
    <row r="352" spans="21:26">
      <c r="U352" s="274">
        <v>350</v>
      </c>
      <c r="V352" s="274">
        <v>1795</v>
      </c>
      <c r="W352" s="274">
        <v>50</v>
      </c>
      <c r="X352" s="274">
        <v>10800</v>
      </c>
      <c r="Z352" s="274">
        <v>3500</v>
      </c>
    </row>
    <row r="353" spans="21:26">
      <c r="U353" s="274">
        <v>351</v>
      </c>
      <c r="V353" s="274">
        <v>1800</v>
      </c>
      <c r="W353" s="274">
        <v>50</v>
      </c>
      <c r="X353" s="274">
        <v>10800</v>
      </c>
      <c r="Z353" s="274">
        <v>3510</v>
      </c>
    </row>
    <row r="354" spans="21:26">
      <c r="U354" s="274">
        <v>352</v>
      </c>
      <c r="V354" s="274">
        <v>1805</v>
      </c>
      <c r="W354" s="274">
        <v>50</v>
      </c>
      <c r="X354" s="274">
        <v>10800</v>
      </c>
      <c r="Z354" s="274">
        <v>3520</v>
      </c>
    </row>
    <row r="355" spans="21:26">
      <c r="U355" s="274">
        <v>353</v>
      </c>
      <c r="V355" s="274">
        <v>1810</v>
      </c>
      <c r="W355" s="274">
        <v>50</v>
      </c>
      <c r="X355" s="274">
        <v>10800</v>
      </c>
      <c r="Z355" s="274">
        <v>3530</v>
      </c>
    </row>
    <row r="356" spans="21:26">
      <c r="U356" s="274">
        <v>354</v>
      </c>
      <c r="V356" s="274">
        <v>1815</v>
      </c>
      <c r="W356" s="274">
        <v>50</v>
      </c>
      <c r="X356" s="274">
        <v>10800</v>
      </c>
      <c r="Z356" s="274">
        <v>3540</v>
      </c>
    </row>
    <row r="357" spans="21:26">
      <c r="U357" s="274">
        <v>355</v>
      </c>
      <c r="V357" s="274">
        <v>1820</v>
      </c>
      <c r="W357" s="274">
        <v>50</v>
      </c>
      <c r="X357" s="274">
        <v>10800</v>
      </c>
      <c r="Z357" s="274">
        <v>3550</v>
      </c>
    </row>
    <row r="358" spans="21:26">
      <c r="U358" s="274">
        <v>356</v>
      </c>
      <c r="V358" s="274">
        <v>1825</v>
      </c>
      <c r="W358" s="274">
        <v>50</v>
      </c>
      <c r="X358" s="274">
        <v>10800</v>
      </c>
      <c r="Z358" s="274">
        <v>3560</v>
      </c>
    </row>
    <row r="359" spans="21:26">
      <c r="U359" s="274">
        <v>357</v>
      </c>
      <c r="V359" s="274">
        <v>1830</v>
      </c>
      <c r="W359" s="274">
        <v>50</v>
      </c>
      <c r="X359" s="274">
        <v>10800</v>
      </c>
      <c r="Z359" s="274">
        <v>3570</v>
      </c>
    </row>
    <row r="360" spans="21:26">
      <c r="U360" s="274">
        <v>358</v>
      </c>
      <c r="V360" s="274">
        <v>1835</v>
      </c>
      <c r="W360" s="274">
        <v>50</v>
      </c>
      <c r="X360" s="274">
        <v>10800</v>
      </c>
      <c r="Z360" s="274">
        <v>3580</v>
      </c>
    </row>
    <row r="361" spans="21:26">
      <c r="U361" s="274">
        <v>359</v>
      </c>
      <c r="V361" s="274">
        <v>1840</v>
      </c>
      <c r="W361" s="274">
        <v>50</v>
      </c>
      <c r="X361" s="274">
        <v>10800</v>
      </c>
      <c r="Z361" s="274">
        <v>3590</v>
      </c>
    </row>
    <row r="362" spans="21:26">
      <c r="U362" s="274">
        <v>360</v>
      </c>
      <c r="V362" s="274">
        <v>1845</v>
      </c>
      <c r="W362" s="274">
        <v>50</v>
      </c>
      <c r="X362" s="274">
        <v>10800</v>
      </c>
      <c r="Z362" s="274">
        <v>3600</v>
      </c>
    </row>
    <row r="363" spans="21:26">
      <c r="U363" s="274">
        <v>361</v>
      </c>
      <c r="V363" s="274">
        <v>1850</v>
      </c>
      <c r="W363" s="274">
        <v>50</v>
      </c>
      <c r="X363" s="274">
        <v>10800</v>
      </c>
      <c r="Z363" s="274">
        <v>3610</v>
      </c>
    </row>
    <row r="364" spans="21:26">
      <c r="U364" s="274">
        <v>362</v>
      </c>
      <c r="V364" s="274">
        <v>1855</v>
      </c>
      <c r="W364" s="274">
        <v>50</v>
      </c>
      <c r="X364" s="274">
        <v>10800</v>
      </c>
      <c r="Z364" s="274">
        <v>3620</v>
      </c>
    </row>
    <row r="365" spans="21:26">
      <c r="U365" s="274">
        <v>363</v>
      </c>
      <c r="V365" s="274">
        <v>1860</v>
      </c>
      <c r="W365" s="274">
        <v>50</v>
      </c>
      <c r="X365" s="274">
        <v>10800</v>
      </c>
      <c r="Z365" s="274">
        <v>3630</v>
      </c>
    </row>
    <row r="366" spans="21:26">
      <c r="U366" s="274">
        <v>364</v>
      </c>
      <c r="V366" s="274">
        <v>1865</v>
      </c>
      <c r="W366" s="274">
        <v>50</v>
      </c>
      <c r="X366" s="274">
        <v>10800</v>
      </c>
      <c r="Z366" s="274">
        <v>3640</v>
      </c>
    </row>
    <row r="367" spans="21:26">
      <c r="U367" s="274">
        <v>365</v>
      </c>
      <c r="V367" s="274">
        <v>1870</v>
      </c>
      <c r="W367" s="274">
        <v>50</v>
      </c>
      <c r="X367" s="274">
        <v>10800</v>
      </c>
      <c r="Z367" s="274">
        <v>3650</v>
      </c>
    </row>
    <row r="368" spans="21:26">
      <c r="U368" s="274">
        <v>366</v>
      </c>
      <c r="V368" s="274">
        <v>1875</v>
      </c>
      <c r="W368" s="274">
        <v>50</v>
      </c>
      <c r="X368" s="274">
        <v>10800</v>
      </c>
      <c r="Z368" s="274">
        <v>3660</v>
      </c>
    </row>
    <row r="369" spans="21:26">
      <c r="U369" s="274">
        <v>367</v>
      </c>
      <c r="V369" s="274">
        <v>1880</v>
      </c>
      <c r="W369" s="274">
        <v>50</v>
      </c>
      <c r="X369" s="274">
        <v>10800</v>
      </c>
      <c r="Z369" s="274">
        <v>3670</v>
      </c>
    </row>
    <row r="370" spans="21:26">
      <c r="U370" s="274">
        <v>368</v>
      </c>
      <c r="V370" s="274">
        <v>1885</v>
      </c>
      <c r="W370" s="274">
        <v>50</v>
      </c>
      <c r="X370" s="274">
        <v>10800</v>
      </c>
      <c r="Z370" s="274">
        <v>3680</v>
      </c>
    </row>
    <row r="371" spans="21:26">
      <c r="U371" s="274">
        <v>369</v>
      </c>
      <c r="V371" s="274">
        <v>1890</v>
      </c>
      <c r="W371" s="274">
        <v>50</v>
      </c>
      <c r="X371" s="274">
        <v>10800</v>
      </c>
      <c r="Z371" s="274">
        <v>3690</v>
      </c>
    </row>
    <row r="372" spans="21:26">
      <c r="U372" s="274">
        <v>370</v>
      </c>
      <c r="V372" s="274">
        <v>1895</v>
      </c>
      <c r="W372" s="274">
        <v>50</v>
      </c>
      <c r="X372" s="274">
        <v>10800</v>
      </c>
      <c r="Z372" s="274">
        <v>3700</v>
      </c>
    </row>
    <row r="373" spans="21:26">
      <c r="U373" s="274">
        <v>371</v>
      </c>
      <c r="V373" s="274">
        <v>1900</v>
      </c>
      <c r="W373" s="274">
        <v>50</v>
      </c>
      <c r="X373" s="274">
        <v>10800</v>
      </c>
      <c r="Z373" s="274">
        <v>3710</v>
      </c>
    </row>
    <row r="374" spans="21:26">
      <c r="U374" s="274">
        <v>372</v>
      </c>
      <c r="V374" s="274">
        <v>1905</v>
      </c>
      <c r="W374" s="274">
        <v>50</v>
      </c>
      <c r="X374" s="274">
        <v>10800</v>
      </c>
      <c r="Z374" s="274">
        <v>3720</v>
      </c>
    </row>
    <row r="375" spans="21:26">
      <c r="U375" s="274">
        <v>373</v>
      </c>
      <c r="V375" s="274">
        <v>1910</v>
      </c>
      <c r="W375" s="274">
        <v>50</v>
      </c>
      <c r="X375" s="274">
        <v>10800</v>
      </c>
      <c r="Z375" s="274">
        <v>3730</v>
      </c>
    </row>
    <row r="376" spans="21:26">
      <c r="U376" s="274">
        <v>374</v>
      </c>
      <c r="V376" s="274">
        <v>1915</v>
      </c>
      <c r="W376" s="274">
        <v>50</v>
      </c>
      <c r="X376" s="274">
        <v>10800</v>
      </c>
      <c r="Z376" s="274">
        <v>3740</v>
      </c>
    </row>
    <row r="377" spans="21:26">
      <c r="U377" s="274">
        <v>375</v>
      </c>
      <c r="V377" s="274">
        <v>1920</v>
      </c>
      <c r="W377" s="274">
        <v>50</v>
      </c>
      <c r="X377" s="274">
        <v>10800</v>
      </c>
      <c r="Z377" s="274">
        <v>3750</v>
      </c>
    </row>
    <row r="378" spans="21:26">
      <c r="U378" s="274">
        <v>376</v>
      </c>
      <c r="V378" s="274">
        <v>1925</v>
      </c>
      <c r="W378" s="274">
        <v>50</v>
      </c>
      <c r="X378" s="274">
        <v>10800</v>
      </c>
      <c r="Z378" s="274">
        <v>3760</v>
      </c>
    </row>
    <row r="379" spans="21:26">
      <c r="U379" s="274">
        <v>377</v>
      </c>
      <c r="V379" s="274">
        <v>1930</v>
      </c>
      <c r="W379" s="274">
        <v>50</v>
      </c>
      <c r="X379" s="274">
        <v>10800</v>
      </c>
      <c r="Z379" s="274">
        <v>3770</v>
      </c>
    </row>
    <row r="380" spans="21:26">
      <c r="U380" s="274">
        <v>378</v>
      </c>
      <c r="V380" s="274">
        <v>1935</v>
      </c>
      <c r="W380" s="274">
        <v>50</v>
      </c>
      <c r="X380" s="274">
        <v>10800</v>
      </c>
      <c r="Z380" s="274">
        <v>3780</v>
      </c>
    </row>
    <row r="381" spans="21:26">
      <c r="U381" s="274">
        <v>379</v>
      </c>
      <c r="V381" s="274">
        <v>1940</v>
      </c>
      <c r="W381" s="274">
        <v>50</v>
      </c>
      <c r="X381" s="274">
        <v>10800</v>
      </c>
      <c r="Z381" s="274">
        <v>3790</v>
      </c>
    </row>
    <row r="382" spans="21:26">
      <c r="U382" s="274">
        <v>380</v>
      </c>
      <c r="V382" s="274">
        <v>1945</v>
      </c>
      <c r="W382" s="274">
        <v>50</v>
      </c>
      <c r="X382" s="274">
        <v>10800</v>
      </c>
      <c r="Z382" s="274">
        <v>3800</v>
      </c>
    </row>
    <row r="383" spans="21:26">
      <c r="U383" s="274">
        <v>381</v>
      </c>
      <c r="V383" s="274">
        <v>1950</v>
      </c>
      <c r="W383" s="274">
        <v>50</v>
      </c>
      <c r="X383" s="274">
        <v>10800</v>
      </c>
      <c r="Z383" s="274">
        <v>3810</v>
      </c>
    </row>
    <row r="384" spans="21:26">
      <c r="U384" s="274">
        <v>382</v>
      </c>
      <c r="V384" s="274">
        <v>1955</v>
      </c>
      <c r="W384" s="274">
        <v>50</v>
      </c>
      <c r="X384" s="274">
        <v>10800</v>
      </c>
      <c r="Z384" s="274">
        <v>3820</v>
      </c>
    </row>
    <row r="385" spans="21:26">
      <c r="U385" s="274">
        <v>383</v>
      </c>
      <c r="V385" s="274">
        <v>1960</v>
      </c>
      <c r="W385" s="274">
        <v>50</v>
      </c>
      <c r="X385" s="274">
        <v>10800</v>
      </c>
      <c r="Z385" s="274">
        <v>3830</v>
      </c>
    </row>
    <row r="386" spans="21:26">
      <c r="U386" s="274">
        <v>384</v>
      </c>
      <c r="V386" s="274">
        <v>1965</v>
      </c>
      <c r="W386" s="274">
        <v>50</v>
      </c>
      <c r="X386" s="274">
        <v>10800</v>
      </c>
      <c r="Z386" s="274">
        <v>3840</v>
      </c>
    </row>
    <row r="387" spans="21:26">
      <c r="U387" s="274">
        <v>385</v>
      </c>
      <c r="V387" s="274">
        <v>1970</v>
      </c>
      <c r="W387" s="274">
        <v>50</v>
      </c>
      <c r="X387" s="274">
        <v>10800</v>
      </c>
      <c r="Z387" s="274">
        <v>3850</v>
      </c>
    </row>
    <row r="388" spans="21:26">
      <c r="U388" s="274">
        <v>386</v>
      </c>
      <c r="V388" s="274">
        <v>1975</v>
      </c>
      <c r="W388" s="274">
        <v>50</v>
      </c>
      <c r="X388" s="274">
        <v>10800</v>
      </c>
      <c r="Z388" s="274">
        <v>3860</v>
      </c>
    </row>
    <row r="389" spans="21:26">
      <c r="U389" s="274">
        <v>387</v>
      </c>
      <c r="V389" s="274">
        <v>1980</v>
      </c>
      <c r="W389" s="274">
        <v>50</v>
      </c>
      <c r="X389" s="274">
        <v>10800</v>
      </c>
      <c r="Z389" s="274">
        <v>3870</v>
      </c>
    </row>
    <row r="390" spans="21:26">
      <c r="U390" s="274">
        <v>388</v>
      </c>
      <c r="V390" s="274">
        <v>1985</v>
      </c>
      <c r="W390" s="274">
        <v>50</v>
      </c>
      <c r="X390" s="274">
        <v>10800</v>
      </c>
      <c r="Z390" s="274">
        <v>3880</v>
      </c>
    </row>
    <row r="391" spans="21:26">
      <c r="U391" s="274">
        <v>389</v>
      </c>
      <c r="V391" s="274">
        <v>1990</v>
      </c>
      <c r="W391" s="274">
        <v>50</v>
      </c>
      <c r="X391" s="274">
        <v>10800</v>
      </c>
      <c r="Z391" s="274">
        <v>3890</v>
      </c>
    </row>
    <row r="392" spans="21:26">
      <c r="U392" s="274">
        <v>390</v>
      </c>
      <c r="V392" s="274">
        <v>1995</v>
      </c>
      <c r="W392" s="274">
        <v>50</v>
      </c>
      <c r="X392" s="274">
        <v>10800</v>
      </c>
      <c r="Z392" s="274">
        <v>3900</v>
      </c>
    </row>
    <row r="393" spans="21:26">
      <c r="U393" s="274">
        <v>391</v>
      </c>
      <c r="V393" s="274">
        <v>2000</v>
      </c>
      <c r="W393" s="274">
        <v>50</v>
      </c>
      <c r="X393" s="274">
        <v>10800</v>
      </c>
      <c r="Z393" s="274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2"/>
  <sheetViews>
    <sheetView zoomScale="85" zoomScaleNormal="85" workbookViewId="0">
      <selection activeCell="B32" sqref="B32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T1" s="273" t="s">
        <v>2440</v>
      </c>
      <c r="U1" s="273" t="s">
        <v>2504</v>
      </c>
      <c r="V1" s="273" t="s">
        <v>69</v>
      </c>
      <c r="W1" s="273" t="s">
        <v>2450</v>
      </c>
      <c r="X1" s="273" t="s">
        <v>2460</v>
      </c>
      <c r="Y1" s="273"/>
      <c r="Z1" s="273" t="s">
        <v>2457</v>
      </c>
    </row>
    <row r="2" spans="1:26">
      <c r="A2" s="274">
        <v>1</v>
      </c>
      <c r="B2" s="274" t="s">
        <v>2480</v>
      </c>
      <c r="C2" s="274" t="s">
        <v>2481</v>
      </c>
      <c r="D2" s="275">
        <v>100</v>
      </c>
      <c r="E2" s="275"/>
      <c r="G2" s="309"/>
      <c r="H2" s="284"/>
      <c r="I2" s="309"/>
      <c r="J2" s="378"/>
      <c r="K2" s="379"/>
      <c r="L2" s="315"/>
      <c r="M2" s="315"/>
      <c r="N2" s="365"/>
      <c r="U2" s="274">
        <v>1</v>
      </c>
      <c r="V2" s="274">
        <v>35</v>
      </c>
      <c r="W2" s="274">
        <v>50</v>
      </c>
      <c r="X2" s="274">
        <f>SUM($W$2:W2)</f>
        <v>50</v>
      </c>
      <c r="Z2" s="274">
        <v>10</v>
      </c>
    </row>
    <row r="3" spans="1:26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U3" s="274">
        <v>2</v>
      </c>
      <c r="V3" s="274">
        <v>40</v>
      </c>
      <c r="W3" s="274">
        <v>50</v>
      </c>
      <c r="X3" s="274">
        <f>SUM($W$2:W3)</f>
        <v>100</v>
      </c>
      <c r="Z3" s="274">
        <v>20</v>
      </c>
    </row>
    <row r="4" spans="1:26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U4" s="274">
        <v>3</v>
      </c>
      <c r="V4" s="274">
        <v>45</v>
      </c>
      <c r="W4" s="274">
        <v>50</v>
      </c>
      <c r="X4" s="274">
        <f>SUM($W$2:W4)</f>
        <v>150</v>
      </c>
      <c r="Z4" s="274">
        <v>30</v>
      </c>
    </row>
    <row r="5" spans="1:26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U5" s="274">
        <v>4</v>
      </c>
      <c r="V5" s="274">
        <v>50</v>
      </c>
      <c r="W5" s="274">
        <v>50</v>
      </c>
      <c r="X5" s="274">
        <f>SUM($W$2:W5)</f>
        <v>200</v>
      </c>
      <c r="Z5" s="274">
        <v>40</v>
      </c>
    </row>
    <row r="6" spans="1:26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U6" s="274">
        <v>5</v>
      </c>
      <c r="V6" s="274">
        <v>55</v>
      </c>
      <c r="W6" s="274">
        <v>50</v>
      </c>
      <c r="X6" s="274">
        <f>SUM($W$2:W6)</f>
        <v>250</v>
      </c>
      <c r="Z6" s="274">
        <v>50</v>
      </c>
    </row>
    <row r="7" spans="1:26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U7" s="274">
        <v>6</v>
      </c>
      <c r="V7" s="274">
        <v>60</v>
      </c>
      <c r="W7" s="274">
        <v>50</v>
      </c>
      <c r="X7" s="274">
        <f>SUM($W$2:W7)</f>
        <v>300</v>
      </c>
      <c r="Z7" s="274">
        <v>60</v>
      </c>
    </row>
    <row r="8" spans="1:26">
      <c r="A8" s="274">
        <v>7</v>
      </c>
      <c r="B8" s="274" t="s">
        <v>2448</v>
      </c>
      <c r="C8" s="274" t="s">
        <v>2454</v>
      </c>
      <c r="D8" s="275">
        <v>100</v>
      </c>
      <c r="E8" s="275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U8" s="274">
        <v>7</v>
      </c>
      <c r="V8" s="274">
        <v>65</v>
      </c>
      <c r="W8" s="274">
        <v>50</v>
      </c>
      <c r="X8" s="274">
        <f>SUM($W$2:W8)</f>
        <v>350</v>
      </c>
      <c r="Z8" s="274">
        <v>70</v>
      </c>
    </row>
    <row r="9" spans="1:26">
      <c r="D9" s="277">
        <f>SUM(D2:D8)</f>
        <v>700</v>
      </c>
      <c r="E9" s="277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U9" s="274">
        <v>8</v>
      </c>
      <c r="V9" s="274">
        <v>70</v>
      </c>
      <c r="W9" s="274">
        <v>50</v>
      </c>
      <c r="X9" s="274">
        <f>SUM($W$2:W9)</f>
        <v>400</v>
      </c>
      <c r="Z9" s="274">
        <v>80</v>
      </c>
    </row>
    <row r="10" spans="1:26">
      <c r="U10" s="274">
        <v>9</v>
      </c>
      <c r="V10" s="274">
        <v>75</v>
      </c>
      <c r="W10" s="274">
        <v>50</v>
      </c>
      <c r="X10" s="274">
        <f>SUM($W$2:W10)</f>
        <v>450</v>
      </c>
      <c r="Z10" s="274">
        <v>90</v>
      </c>
    </row>
    <row r="11" spans="1:26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0">J11*I11</f>
        <v>90000</v>
      </c>
      <c r="L11" s="314">
        <v>200</v>
      </c>
      <c r="M11" s="315">
        <f>L11*H11</f>
        <v>150000</v>
      </c>
      <c r="N11" s="320">
        <f>M11/J11</f>
        <v>25</v>
      </c>
      <c r="U11" s="274">
        <v>10</v>
      </c>
      <c r="V11" s="274">
        <v>80</v>
      </c>
      <c r="W11" s="274">
        <v>50</v>
      </c>
      <c r="X11" s="274">
        <f>SUM($W$2:W11)</f>
        <v>500</v>
      </c>
      <c r="Z11" s="274">
        <v>100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0"/>
        <v>90000</v>
      </c>
      <c r="L12" s="314">
        <v>200</v>
      </c>
      <c r="M12" s="315">
        <f>L12*H12</f>
        <v>150000</v>
      </c>
      <c r="N12" s="320">
        <f>M12/J12</f>
        <v>25</v>
      </c>
      <c r="U12" s="274">
        <v>11</v>
      </c>
      <c r="V12" s="274">
        <v>85</v>
      </c>
      <c r="W12" s="274">
        <v>50</v>
      </c>
      <c r="X12" s="274">
        <f>SUM($W$2:W12)</f>
        <v>550</v>
      </c>
      <c r="Z12" s="274">
        <v>110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0"/>
        <v>0</v>
      </c>
      <c r="L13" s="314"/>
      <c r="M13" s="315"/>
      <c r="N13" s="365"/>
      <c r="U13" s="274">
        <v>12</v>
      </c>
      <c r="V13" s="274">
        <v>90</v>
      </c>
      <c r="W13" s="274">
        <v>50</v>
      </c>
      <c r="X13" s="274">
        <f>SUM($W$2:W13)</f>
        <v>600</v>
      </c>
      <c r="Z13" s="274">
        <v>120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0"/>
        <v>30000</v>
      </c>
      <c r="L14" s="314">
        <v>100</v>
      </c>
      <c r="M14" s="315">
        <f t="shared" ref="M14:M20" si="1">L14*H14</f>
        <v>3000</v>
      </c>
      <c r="N14" s="365">
        <f t="shared" ref="N14:N20" si="2">M14/J14</f>
        <v>20</v>
      </c>
      <c r="U14" s="274">
        <v>13</v>
      </c>
      <c r="V14" s="274">
        <v>95</v>
      </c>
      <c r="W14" s="274">
        <v>50</v>
      </c>
      <c r="X14" s="274">
        <f>SUM($W$2:W14)</f>
        <v>650</v>
      </c>
      <c r="Z14" s="274">
        <v>130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0"/>
        <v>30000</v>
      </c>
      <c r="L15" s="314">
        <v>100</v>
      </c>
      <c r="M15" s="315">
        <f t="shared" si="1"/>
        <v>3000</v>
      </c>
      <c r="N15" s="365">
        <f t="shared" si="2"/>
        <v>20</v>
      </c>
      <c r="U15" s="274">
        <v>14</v>
      </c>
      <c r="V15" s="274">
        <v>100</v>
      </c>
      <c r="W15" s="274">
        <v>50</v>
      </c>
      <c r="X15" s="274">
        <f>SUM($W$2:W15)</f>
        <v>700</v>
      </c>
      <c r="Z15" s="274">
        <v>140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0"/>
        <v>44000</v>
      </c>
      <c r="L16" s="314">
        <v>150</v>
      </c>
      <c r="M16" s="315">
        <f t="shared" si="1"/>
        <v>4500</v>
      </c>
      <c r="N16" s="365">
        <f t="shared" si="2"/>
        <v>20.454545454545453</v>
      </c>
      <c r="U16" s="274">
        <v>15</v>
      </c>
      <c r="V16" s="274">
        <v>105</v>
      </c>
      <c r="W16" s="274">
        <v>50</v>
      </c>
      <c r="X16" s="274">
        <f>SUM($W$2:W16)</f>
        <v>750</v>
      </c>
      <c r="Z16" s="274">
        <v>150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0"/>
        <v>44000</v>
      </c>
      <c r="L17" s="314">
        <v>150</v>
      </c>
      <c r="M17" s="315">
        <f t="shared" si="1"/>
        <v>4500</v>
      </c>
      <c r="N17" s="365">
        <f t="shared" si="2"/>
        <v>20.454545454545453</v>
      </c>
      <c r="U17" s="274">
        <v>16</v>
      </c>
      <c r="V17" s="274">
        <v>110</v>
      </c>
      <c r="W17" s="274">
        <v>50</v>
      </c>
      <c r="X17" s="274">
        <f>SUM($W$2:W17)</f>
        <v>800</v>
      </c>
      <c r="Z17" s="274">
        <v>160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0"/>
        <v>60000</v>
      </c>
      <c r="L18" s="314">
        <v>2000</v>
      </c>
      <c r="M18" s="315">
        <f t="shared" si="1"/>
        <v>30000</v>
      </c>
      <c r="N18" s="365">
        <f t="shared" si="2"/>
        <v>20</v>
      </c>
      <c r="U18" s="274">
        <v>17</v>
      </c>
      <c r="V18" s="274">
        <v>115</v>
      </c>
      <c r="W18" s="274">
        <v>50</v>
      </c>
      <c r="X18" s="274">
        <f>SUM($W$2:W18)</f>
        <v>850</v>
      </c>
      <c r="Z18" s="274">
        <v>170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0"/>
        <v>60000</v>
      </c>
      <c r="L19" s="314">
        <v>600</v>
      </c>
      <c r="M19" s="315">
        <f t="shared" si="1"/>
        <v>6000</v>
      </c>
      <c r="N19" s="365">
        <f t="shared" si="2"/>
        <v>20</v>
      </c>
      <c r="U19" s="274">
        <v>18</v>
      </c>
      <c r="V19" s="274">
        <v>120</v>
      </c>
      <c r="W19" s="274">
        <v>50</v>
      </c>
      <c r="X19" s="274">
        <f>SUM($W$2:W19)</f>
        <v>900</v>
      </c>
      <c r="Z19" s="274">
        <v>180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0"/>
        <v>44000</v>
      </c>
      <c r="L20" s="314">
        <v>150</v>
      </c>
      <c r="M20" s="315">
        <f t="shared" si="1"/>
        <v>4500</v>
      </c>
      <c r="N20" s="365">
        <f t="shared" si="2"/>
        <v>20.454545454545453</v>
      </c>
      <c r="U20" s="274">
        <v>19</v>
      </c>
      <c r="V20" s="274">
        <v>125</v>
      </c>
      <c r="W20" s="274">
        <v>50</v>
      </c>
      <c r="X20" s="274">
        <f>SUM($W$2:W20)</f>
        <v>950</v>
      </c>
      <c r="Z20" s="274">
        <v>190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U21" s="274">
        <v>20</v>
      </c>
      <c r="V21" s="274">
        <v>130</v>
      </c>
      <c r="W21" s="274">
        <v>50</v>
      </c>
      <c r="X21" s="274">
        <f>SUM($W$2:W21)</f>
        <v>1000</v>
      </c>
      <c r="Z21" s="274">
        <v>200</v>
      </c>
    </row>
    <row r="22" spans="1:26">
      <c r="C22" s="277">
        <f>SUM(C12:C21)</f>
        <v>715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U22" s="274">
        <v>21</v>
      </c>
      <c r="V22" s="274">
        <v>135</v>
      </c>
      <c r="W22" s="274">
        <v>50</v>
      </c>
      <c r="X22" s="274">
        <f>SUM($W$2:W22)</f>
        <v>1050</v>
      </c>
      <c r="Z22" s="274">
        <v>210</v>
      </c>
    </row>
    <row r="23" spans="1:26">
      <c r="K23" s="322">
        <f>SUM(K2:K22)</f>
        <v>818000</v>
      </c>
      <c r="U23" s="274">
        <v>22</v>
      </c>
      <c r="V23" s="274">
        <v>140</v>
      </c>
      <c r="W23" s="274">
        <v>50</v>
      </c>
      <c r="X23" s="274">
        <f>SUM($W$2:W23)</f>
        <v>1100</v>
      </c>
      <c r="Z23" s="274">
        <v>220</v>
      </c>
    </row>
    <row r="24" spans="1:26">
      <c r="A24" s="304" t="s">
        <v>2440</v>
      </c>
      <c r="K24" s="306">
        <f>K23-(K9+K8)</f>
        <v>770000</v>
      </c>
      <c r="U24" s="274">
        <v>23</v>
      </c>
      <c r="V24" s="274">
        <v>145</v>
      </c>
      <c r="W24" s="274">
        <v>50</v>
      </c>
      <c r="X24" s="274">
        <f>SUM($W$2:W24)</f>
        <v>1150</v>
      </c>
      <c r="Z24" s="274">
        <v>230</v>
      </c>
    </row>
    <row r="25" spans="1:26">
      <c r="A25" s="280" t="s">
        <v>2489</v>
      </c>
      <c r="B25" s="280" t="s">
        <v>2497</v>
      </c>
      <c r="C25" s="280" t="s">
        <v>2490</v>
      </c>
      <c r="D25" s="280" t="s">
        <v>2582</v>
      </c>
      <c r="U25" s="274">
        <v>24</v>
      </c>
      <c r="V25" s="274">
        <v>150</v>
      </c>
      <c r="W25" s="274">
        <v>50</v>
      </c>
      <c r="X25" s="274">
        <f>SUM($W$2:W25)</f>
        <v>1200</v>
      </c>
      <c r="Z25" s="274">
        <v>240</v>
      </c>
    </row>
    <row r="26" spans="1:26">
      <c r="A26" s="281" t="s">
        <v>2491</v>
      </c>
      <c r="B26" s="281">
        <v>31</v>
      </c>
      <c r="C26" s="303">
        <f>X32</f>
        <v>1550</v>
      </c>
      <c r="D26" s="282">
        <f>C26*3</f>
        <v>4650</v>
      </c>
      <c r="E26" s="274" t="s">
        <v>2534</v>
      </c>
      <c r="U26" s="274">
        <v>25</v>
      </c>
      <c r="V26" s="274">
        <v>155</v>
      </c>
      <c r="W26" s="274">
        <v>50</v>
      </c>
      <c r="X26" s="274">
        <f>SUM($W$2:W26)</f>
        <v>1250</v>
      </c>
      <c r="Z26" s="274">
        <v>250</v>
      </c>
    </row>
    <row r="27" spans="1:26">
      <c r="B27" s="274">
        <v>51</v>
      </c>
      <c r="C27" s="303">
        <f>X52</f>
        <v>2550</v>
      </c>
      <c r="D27" s="282">
        <f t="shared" ref="D27:D32" si="3">C27*3</f>
        <v>7650</v>
      </c>
      <c r="E27" s="274" t="s">
        <v>2546</v>
      </c>
      <c r="G27"/>
      <c r="H27" s="383"/>
      <c r="I27" s="383"/>
      <c r="J27" s="384"/>
      <c r="K27" s="385"/>
      <c r="L27" s="386"/>
      <c r="M27" s="387"/>
      <c r="N27" s="388"/>
      <c r="U27" s="274">
        <v>26</v>
      </c>
      <c r="V27" s="274">
        <v>160</v>
      </c>
      <c r="W27" s="274">
        <v>50</v>
      </c>
      <c r="X27" s="274">
        <f>SUM($W$2:W27)</f>
        <v>1300</v>
      </c>
      <c r="Z27" s="274">
        <v>260</v>
      </c>
    </row>
    <row r="28" spans="1:26">
      <c r="A28" s="281" t="s">
        <v>2492</v>
      </c>
      <c r="B28" s="281">
        <v>71</v>
      </c>
      <c r="C28" s="303">
        <f>X72</f>
        <v>3550</v>
      </c>
      <c r="D28" s="282">
        <f t="shared" si="3"/>
        <v>10650</v>
      </c>
      <c r="E28" s="274" t="s">
        <v>2535</v>
      </c>
      <c r="G28"/>
      <c r="H28" s="383"/>
      <c r="I28" s="383"/>
      <c r="J28" s="384"/>
      <c r="K28" s="385"/>
      <c r="L28" s="386"/>
      <c r="M28" s="387"/>
      <c r="N28" s="388"/>
      <c r="U28" s="274">
        <v>27</v>
      </c>
      <c r="V28" s="274">
        <v>165</v>
      </c>
      <c r="W28" s="274">
        <v>50</v>
      </c>
      <c r="X28" s="274">
        <f>SUM($W$2:W28)</f>
        <v>1350</v>
      </c>
      <c r="Z28" s="274">
        <v>270</v>
      </c>
    </row>
    <row r="29" spans="1:26">
      <c r="A29" s="281" t="s">
        <v>2597</v>
      </c>
      <c r="B29" s="281">
        <v>91</v>
      </c>
      <c r="C29" s="303">
        <f>X92</f>
        <v>4550</v>
      </c>
      <c r="D29" s="282">
        <f t="shared" si="3"/>
        <v>13650</v>
      </c>
      <c r="E29" s="274" t="s">
        <v>2598</v>
      </c>
      <c r="G29"/>
      <c r="H29"/>
      <c r="I29"/>
      <c r="J29"/>
      <c r="K29"/>
      <c r="L29"/>
      <c r="M29"/>
      <c r="N29"/>
      <c r="U29" s="274">
        <v>28</v>
      </c>
      <c r="V29" s="274">
        <v>170</v>
      </c>
      <c r="W29" s="274">
        <v>50</v>
      </c>
      <c r="X29" s="274">
        <f>SUM($W$2:W29)</f>
        <v>1400</v>
      </c>
      <c r="Z29" s="274">
        <v>280</v>
      </c>
    </row>
    <row r="30" spans="1:26">
      <c r="A30" s="281" t="s">
        <v>2493</v>
      </c>
      <c r="B30" s="281">
        <v>111</v>
      </c>
      <c r="C30" s="303">
        <f>X112</f>
        <v>5550</v>
      </c>
      <c r="D30" s="282">
        <f t="shared" si="3"/>
        <v>16650</v>
      </c>
      <c r="E30" s="274" t="s">
        <v>2536</v>
      </c>
      <c r="U30" s="274">
        <v>29</v>
      </c>
      <c r="V30" s="274">
        <v>175</v>
      </c>
      <c r="W30" s="274">
        <v>50</v>
      </c>
      <c r="X30" s="274">
        <f>SUM($W$2:W30)</f>
        <v>1450</v>
      </c>
      <c r="Z30" s="274">
        <v>290</v>
      </c>
    </row>
    <row r="31" spans="1:26">
      <c r="A31" s="281" t="s">
        <v>2494</v>
      </c>
      <c r="B31" s="281">
        <v>151</v>
      </c>
      <c r="C31" s="303">
        <f>X152</f>
        <v>7550</v>
      </c>
      <c r="D31" s="282">
        <f t="shared" si="3"/>
        <v>22650</v>
      </c>
      <c r="E31" s="274" t="s">
        <v>2537</v>
      </c>
      <c r="U31" s="274">
        <v>30</v>
      </c>
      <c r="V31" s="274">
        <v>180</v>
      </c>
      <c r="W31" s="274">
        <v>50</v>
      </c>
      <c r="X31" s="274">
        <f>SUM($W$2:W31)</f>
        <v>1500</v>
      </c>
      <c r="Z31" s="274">
        <v>300</v>
      </c>
    </row>
    <row r="32" spans="1:26">
      <c r="A32" s="281" t="s">
        <v>2495</v>
      </c>
      <c r="B32" s="281">
        <v>216</v>
      </c>
      <c r="C32" s="303">
        <f>X217</f>
        <v>10800</v>
      </c>
      <c r="D32" s="282">
        <f t="shared" si="3"/>
        <v>32400</v>
      </c>
      <c r="E32" s="274" t="s">
        <v>2538</v>
      </c>
      <c r="U32" s="309">
        <v>31</v>
      </c>
      <c r="V32" s="274">
        <v>185</v>
      </c>
      <c r="W32" s="274">
        <v>50</v>
      </c>
      <c r="X32" s="309">
        <f>SUM($W$2:W32)</f>
        <v>1550</v>
      </c>
      <c r="Y32" s="281" t="s">
        <v>2491</v>
      </c>
      <c r="Z32" s="302">
        <v>310</v>
      </c>
    </row>
    <row r="33" spans="1:26">
      <c r="U33" s="274">
        <v>32</v>
      </c>
      <c r="V33" s="274">
        <v>190</v>
      </c>
      <c r="W33" s="274">
        <v>50</v>
      </c>
      <c r="X33" s="274">
        <f>SUM($W$2:W33)</f>
        <v>1600</v>
      </c>
      <c r="Z33" s="274">
        <v>320</v>
      </c>
    </row>
    <row r="34" spans="1:26">
      <c r="A34" s="382"/>
      <c r="U34" s="274">
        <v>33</v>
      </c>
      <c r="V34" s="274">
        <v>195</v>
      </c>
      <c r="W34" s="274">
        <v>50</v>
      </c>
      <c r="X34" s="274">
        <f>SUM($W$2:W34)</f>
        <v>1650</v>
      </c>
      <c r="Z34" s="274">
        <v>330</v>
      </c>
    </row>
    <row r="35" spans="1:26">
      <c r="A35" s="382"/>
      <c r="U35" s="274">
        <v>34</v>
      </c>
      <c r="V35" s="274">
        <v>200</v>
      </c>
      <c r="W35" s="274">
        <v>50</v>
      </c>
      <c r="X35" s="274">
        <f>SUM($W$2:W35)</f>
        <v>1700</v>
      </c>
      <c r="Z35" s="274">
        <v>340</v>
      </c>
    </row>
    <row r="36" spans="1:26">
      <c r="A36" s="382"/>
      <c r="U36" s="274">
        <v>35</v>
      </c>
      <c r="V36" s="274">
        <v>205</v>
      </c>
      <c r="W36" s="274">
        <v>50</v>
      </c>
      <c r="X36" s="274">
        <f>SUM($W$2:W36)</f>
        <v>1750</v>
      </c>
      <c r="Z36" s="274">
        <v>350</v>
      </c>
    </row>
    <row r="37" spans="1:26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2584</v>
      </c>
      <c r="U37" s="274">
        <v>36</v>
      </c>
      <c r="V37" s="274">
        <v>210</v>
      </c>
      <c r="W37" s="274">
        <v>50</v>
      </c>
      <c r="X37" s="274">
        <f>SUM($W$2:W37)</f>
        <v>1800</v>
      </c>
      <c r="Z37" s="274">
        <v>360</v>
      </c>
    </row>
    <row r="38" spans="1:26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370">
        <v>10500</v>
      </c>
      <c r="P38" s="370">
        <v>10500</v>
      </c>
      <c r="Q38" s="370">
        <v>10500</v>
      </c>
      <c r="R38" s="370">
        <v>10500</v>
      </c>
      <c r="S38" s="370">
        <v>10500</v>
      </c>
      <c r="T38" s="370">
        <v>10500</v>
      </c>
      <c r="U38" s="274">
        <v>37</v>
      </c>
      <c r="V38" s="274">
        <v>215</v>
      </c>
      <c r="W38" s="274">
        <v>50</v>
      </c>
      <c r="X38" s="274">
        <f>SUM($W$2:W38)</f>
        <v>1850</v>
      </c>
      <c r="Z38" s="274">
        <v>370</v>
      </c>
    </row>
    <row r="39" spans="1:26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370">
        <v>10725</v>
      </c>
      <c r="P39" s="370">
        <v>10725</v>
      </c>
      <c r="Q39" s="370">
        <v>10725</v>
      </c>
      <c r="R39" s="370">
        <v>10725</v>
      </c>
      <c r="S39" s="370">
        <v>10725</v>
      </c>
      <c r="T39" s="370">
        <v>10725</v>
      </c>
      <c r="U39" s="274">
        <v>38</v>
      </c>
      <c r="V39" s="274">
        <v>220</v>
      </c>
      <c r="W39" s="274">
        <v>50</v>
      </c>
      <c r="X39" s="274">
        <f>SUM($W$2:W39)</f>
        <v>1900</v>
      </c>
      <c r="Z39" s="274">
        <v>380</v>
      </c>
    </row>
    <row r="40" spans="1:26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287" t="s">
        <v>2531</v>
      </c>
      <c r="O40" s="288">
        <f>D26</f>
        <v>4650</v>
      </c>
      <c r="P40" s="290">
        <f>D28</f>
        <v>10650</v>
      </c>
      <c r="Q40" s="288">
        <f>D29</f>
        <v>13650</v>
      </c>
      <c r="R40" s="290">
        <f>D30</f>
        <v>16650</v>
      </c>
      <c r="S40" s="290">
        <f>D31</f>
        <v>22650</v>
      </c>
      <c r="T40" s="375">
        <f>D32</f>
        <v>32400</v>
      </c>
      <c r="U40" s="274">
        <v>39</v>
      </c>
      <c r="V40" s="274">
        <v>225</v>
      </c>
      <c r="W40" s="274">
        <v>50</v>
      </c>
      <c r="X40" s="274">
        <f>SUM($W$2:W40)</f>
        <v>1950</v>
      </c>
      <c r="Z40" s="274">
        <v>390</v>
      </c>
    </row>
    <row r="41" spans="1:26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287" t="s">
        <v>2550</v>
      </c>
      <c r="O41" s="376">
        <f t="shared" ref="O41" si="4">SUM(O38:O40)</f>
        <v>25875</v>
      </c>
      <c r="P41" s="376">
        <f>SUM(P38:P40)</f>
        <v>31875</v>
      </c>
      <c r="Q41" s="376">
        <f>SUM(Q38:Q40)</f>
        <v>34875</v>
      </c>
      <c r="R41" s="376">
        <f t="shared" ref="R41:T41" si="5">SUM(R38:R40)</f>
        <v>37875</v>
      </c>
      <c r="S41" s="376">
        <f t="shared" si="5"/>
        <v>43875</v>
      </c>
      <c r="T41" s="376">
        <f t="shared" si="5"/>
        <v>53625</v>
      </c>
      <c r="U41" s="274">
        <v>40</v>
      </c>
      <c r="V41" s="274">
        <v>230</v>
      </c>
      <c r="W41" s="274">
        <v>50</v>
      </c>
      <c r="X41" s="274">
        <f>SUM($W$2:W41)</f>
        <v>2000</v>
      </c>
      <c r="Z41" s="274">
        <v>400</v>
      </c>
    </row>
    <row r="42" spans="1:26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" si="6">H42/10</f>
        <v>550</v>
      </c>
      <c r="J42" s="333">
        <f t="shared" ref="J42" si="7">H42/G42</f>
        <v>4.7826086956521741E-2</v>
      </c>
      <c r="K42" s="333">
        <f t="shared" ref="K42" si="8">G42/H42</f>
        <v>20.90909090909091</v>
      </c>
      <c r="L42" s="334">
        <f t="shared" ref="L42:L50" si="9">K42/K$39</f>
        <v>9.8690909090909091</v>
      </c>
      <c r="M42" s="381">
        <v>88550</v>
      </c>
      <c r="N42" s="373"/>
      <c r="O42" s="371"/>
      <c r="P42" s="371"/>
      <c r="Q42" s="371"/>
      <c r="R42" s="371"/>
      <c r="S42" s="371"/>
      <c r="T42" s="371"/>
      <c r="U42" s="274">
        <v>41</v>
      </c>
      <c r="V42" s="274">
        <v>235</v>
      </c>
      <c r="W42" s="274">
        <v>50</v>
      </c>
      <c r="X42" s="274">
        <f>SUM($W$2:W42)</f>
        <v>2050</v>
      </c>
      <c r="Z42" s="274">
        <v>410</v>
      </c>
    </row>
    <row r="43" spans="1:26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ref="I43:I50" si="10">H43/10</f>
        <v>1100</v>
      </c>
      <c r="J43" s="333">
        <f t="shared" ref="J43:J48" si="11">H43/G43</f>
        <v>4.7210300429184553E-2</v>
      </c>
      <c r="K43" s="333">
        <f t="shared" ref="K43:K50" si="12">G43/H43</f>
        <v>21.181818181818183</v>
      </c>
      <c r="L43" s="334">
        <f t="shared" si="9"/>
        <v>9.9978181818181824</v>
      </c>
      <c r="M43" s="381">
        <v>566500</v>
      </c>
      <c r="N43" s="372" t="s">
        <v>2552</v>
      </c>
      <c r="O43" s="374">
        <f t="shared" ref="O43:T43" si="13">O41/15</f>
        <v>1725</v>
      </c>
      <c r="P43" s="374">
        <f t="shared" si="13"/>
        <v>2125</v>
      </c>
      <c r="Q43" s="374">
        <f t="shared" si="13"/>
        <v>2325</v>
      </c>
      <c r="R43" s="374">
        <f t="shared" si="13"/>
        <v>2525</v>
      </c>
      <c r="S43" s="374">
        <f t="shared" si="13"/>
        <v>2925</v>
      </c>
      <c r="T43" s="374">
        <f t="shared" si="13"/>
        <v>3575</v>
      </c>
      <c r="U43" s="274">
        <v>42</v>
      </c>
      <c r="V43" s="274">
        <v>240</v>
      </c>
      <c r="W43" s="274">
        <v>50</v>
      </c>
      <c r="X43" s="274">
        <f>SUM($W$2:W43)</f>
        <v>2100</v>
      </c>
      <c r="Z43" s="274">
        <v>420</v>
      </c>
    </row>
    <row r="44" spans="1:26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9"/>
        <v>9.9978181818181824</v>
      </c>
      <c r="M44" s="381">
        <v>330000</v>
      </c>
      <c r="N44" s="291"/>
      <c r="O44" s="319"/>
      <c r="P44" s="319"/>
      <c r="Q44" s="319"/>
      <c r="R44" s="319"/>
      <c r="S44" s="319"/>
      <c r="U44" s="274">
        <v>43</v>
      </c>
      <c r="V44" s="274">
        <v>245</v>
      </c>
      <c r="W44" s="274">
        <v>50</v>
      </c>
      <c r="X44" s="274">
        <f>SUM($W$2:W44)</f>
        <v>2150</v>
      </c>
      <c r="Z44" s="274">
        <v>430</v>
      </c>
    </row>
    <row r="45" spans="1:26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9"/>
        <v>9.9763636363636365</v>
      </c>
      <c r="M45" s="381">
        <v>785400</v>
      </c>
      <c r="N45" s="274" t="s">
        <v>2551</v>
      </c>
      <c r="O45" s="362">
        <f t="shared" ref="O45:T45" si="14">O43*$M46</f>
        <v>1377585000</v>
      </c>
      <c r="P45" s="362">
        <f t="shared" si="14"/>
        <v>1697025000</v>
      </c>
      <c r="Q45" s="362">
        <f t="shared" si="14"/>
        <v>1856745000</v>
      </c>
      <c r="R45" s="362">
        <f t="shared" si="14"/>
        <v>2016465000</v>
      </c>
      <c r="S45" s="362">
        <f t="shared" si="14"/>
        <v>2335905000</v>
      </c>
      <c r="T45" s="362">
        <f t="shared" si="14"/>
        <v>2854995000</v>
      </c>
      <c r="U45" s="274">
        <v>44</v>
      </c>
      <c r="V45" s="274">
        <v>250</v>
      </c>
      <c r="W45" s="274">
        <v>50</v>
      </c>
      <c r="X45" s="274">
        <f>SUM($W$2:W45)</f>
        <v>2200</v>
      </c>
      <c r="Z45" s="274">
        <v>440</v>
      </c>
    </row>
    <row r="46" spans="1:26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9"/>
        <v>10.012121212121212</v>
      </c>
      <c r="M46" s="381">
        <v>798600</v>
      </c>
      <c r="O46" s="319"/>
      <c r="P46" s="319"/>
      <c r="Q46" s="319"/>
      <c r="R46" s="319"/>
      <c r="S46" s="319"/>
      <c r="U46" s="274">
        <v>45</v>
      </c>
      <c r="V46" s="274">
        <v>255</v>
      </c>
      <c r="W46" s="274">
        <v>50</v>
      </c>
      <c r="X46" s="274">
        <f>SUM($W$2:W46)</f>
        <v>2250</v>
      </c>
      <c r="Z46" s="274">
        <v>450</v>
      </c>
    </row>
    <row r="47" spans="1:26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9"/>
        <v>10.012121212121212</v>
      </c>
      <c r="M47" s="381">
        <v>1131900</v>
      </c>
      <c r="N47" s="300">
        <v>50</v>
      </c>
      <c r="O47" s="319">
        <f t="shared" ref="O47:P50" si="15">O$41*$N47</f>
        <v>1293750</v>
      </c>
      <c r="P47" s="319">
        <f t="shared" si="15"/>
        <v>1593750</v>
      </c>
      <c r="Q47" s="319">
        <f t="shared" ref="Q47:S50" si="16">R$41*$N47</f>
        <v>1893750</v>
      </c>
      <c r="R47" s="319">
        <f t="shared" si="16"/>
        <v>2193750</v>
      </c>
      <c r="S47" s="319">
        <f t="shared" si="16"/>
        <v>2681250</v>
      </c>
      <c r="U47" s="274">
        <v>46</v>
      </c>
      <c r="V47" s="274">
        <v>260</v>
      </c>
      <c r="W47" s="274">
        <v>50</v>
      </c>
      <c r="X47" s="274">
        <f>SUM($W$2:W47)</f>
        <v>2300</v>
      </c>
      <c r="Z47" s="274">
        <v>460</v>
      </c>
    </row>
    <row r="48" spans="1:26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9"/>
        <v>10.012121212121212</v>
      </c>
      <c r="M48" s="381">
        <v>468600</v>
      </c>
      <c r="N48" s="274">
        <v>30</v>
      </c>
      <c r="O48" s="319">
        <f t="shared" si="15"/>
        <v>776250</v>
      </c>
      <c r="P48" s="319">
        <f t="shared" si="15"/>
        <v>956250</v>
      </c>
      <c r="Q48" s="319">
        <f t="shared" si="16"/>
        <v>1136250</v>
      </c>
      <c r="R48" s="319">
        <f t="shared" si="16"/>
        <v>1316250</v>
      </c>
      <c r="S48" s="319">
        <f t="shared" si="16"/>
        <v>1608750</v>
      </c>
      <c r="U48" s="274">
        <v>47</v>
      </c>
      <c r="V48" s="274">
        <v>265</v>
      </c>
      <c r="W48" s="274">
        <v>50</v>
      </c>
      <c r="X48" s="274">
        <f>SUM($W$2:W48)</f>
        <v>2350</v>
      </c>
      <c r="Z48" s="274">
        <v>470</v>
      </c>
    </row>
    <row r="49" spans="1:26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9"/>
        <v>0</v>
      </c>
      <c r="M49" s="381">
        <v>399300</v>
      </c>
      <c r="N49" s="274">
        <v>25</v>
      </c>
      <c r="O49" s="319">
        <f t="shared" si="15"/>
        <v>646875</v>
      </c>
      <c r="P49" s="319">
        <f t="shared" si="15"/>
        <v>796875</v>
      </c>
      <c r="Q49" s="319">
        <f t="shared" si="16"/>
        <v>946875</v>
      </c>
      <c r="R49" s="319">
        <f t="shared" si="16"/>
        <v>1096875</v>
      </c>
      <c r="S49" s="319">
        <f t="shared" si="16"/>
        <v>1340625</v>
      </c>
      <c r="U49" s="274">
        <v>48</v>
      </c>
      <c r="V49" s="274">
        <v>270</v>
      </c>
      <c r="W49" s="274">
        <v>50</v>
      </c>
      <c r="X49" s="274">
        <f>SUM($W$2:W49)</f>
        <v>2400</v>
      </c>
      <c r="Z49" s="274">
        <v>480</v>
      </c>
    </row>
    <row r="50" spans="1:26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9"/>
        <v>0</v>
      </c>
      <c r="M50" s="381">
        <v>795300</v>
      </c>
      <c r="N50" s="274">
        <v>10</v>
      </c>
      <c r="O50" s="319">
        <f t="shared" si="15"/>
        <v>258750</v>
      </c>
      <c r="P50" s="319">
        <f t="shared" si="15"/>
        <v>318750</v>
      </c>
      <c r="Q50" s="319">
        <f t="shared" si="16"/>
        <v>378750</v>
      </c>
      <c r="R50" s="319">
        <f t="shared" si="16"/>
        <v>438750</v>
      </c>
      <c r="S50" s="319">
        <f t="shared" si="16"/>
        <v>536250</v>
      </c>
      <c r="U50" s="274">
        <v>49</v>
      </c>
      <c r="V50" s="274">
        <v>275</v>
      </c>
      <c r="W50" s="274">
        <v>50</v>
      </c>
      <c r="X50" s="274">
        <f>SUM($W$2:W50)</f>
        <v>2450</v>
      </c>
      <c r="Z50" s="274">
        <v>490</v>
      </c>
    </row>
    <row r="51" spans="1:26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O51" s="278"/>
      <c r="P51" s="278"/>
      <c r="R51" s="278"/>
      <c r="S51" s="278"/>
      <c r="T51" s="278"/>
      <c r="U51" s="274">
        <v>50</v>
      </c>
      <c r="V51" s="274">
        <v>280</v>
      </c>
      <c r="W51" s="274">
        <v>50</v>
      </c>
      <c r="X51" s="274">
        <f>SUM($W$2:W51)</f>
        <v>2500</v>
      </c>
      <c r="Z51" s="274">
        <v>500</v>
      </c>
    </row>
    <row r="52" spans="1:26">
      <c r="O52" s="278"/>
      <c r="P52" s="278"/>
      <c r="R52" s="278"/>
      <c r="S52" s="278"/>
      <c r="T52" s="278"/>
      <c r="U52" s="309">
        <v>51</v>
      </c>
      <c r="V52" s="274">
        <v>285</v>
      </c>
      <c r="W52" s="274">
        <v>50</v>
      </c>
      <c r="X52" s="309">
        <f>SUM($W$2:W52)</f>
        <v>2550</v>
      </c>
      <c r="Y52" s="309"/>
      <c r="Z52" s="309">
        <v>510</v>
      </c>
    </row>
    <row r="53" spans="1:26">
      <c r="O53" s="278"/>
      <c r="P53" s="278"/>
      <c r="R53" s="278"/>
      <c r="S53" s="278"/>
      <c r="T53" s="278"/>
      <c r="U53" s="274">
        <v>52</v>
      </c>
      <c r="V53" s="274">
        <v>290</v>
      </c>
      <c r="W53" s="274">
        <v>50</v>
      </c>
      <c r="X53" s="274">
        <f>SUM($W$2:W53)</f>
        <v>2600</v>
      </c>
      <c r="Z53" s="274">
        <v>520</v>
      </c>
    </row>
    <row r="54" spans="1:26">
      <c r="P54" s="279"/>
      <c r="S54" s="276"/>
      <c r="T54" s="276"/>
      <c r="U54" s="274">
        <v>53</v>
      </c>
      <c r="V54" s="274">
        <v>295</v>
      </c>
      <c r="W54" s="274">
        <v>50</v>
      </c>
      <c r="X54" s="274">
        <f>SUM($W$2:W54)</f>
        <v>2650</v>
      </c>
      <c r="Z54" s="274">
        <v>530</v>
      </c>
    </row>
    <row r="55" spans="1:26">
      <c r="E55" s="288"/>
      <c r="O55" s="307"/>
      <c r="P55" s="307"/>
      <c r="R55" s="307"/>
      <c r="S55" s="307"/>
      <c r="U55" s="274">
        <v>54</v>
      </c>
      <c r="V55" s="274">
        <v>300</v>
      </c>
      <c r="W55" s="274">
        <v>50</v>
      </c>
      <c r="X55" s="274">
        <f>SUM($W$2:W55)</f>
        <v>2700</v>
      </c>
      <c r="Z55" s="274">
        <v>540</v>
      </c>
    </row>
    <row r="56" spans="1:26">
      <c r="F56" s="288"/>
      <c r="G56" s="363"/>
      <c r="H56" s="339"/>
      <c r="I56" s="340"/>
      <c r="J56" s="291"/>
      <c r="K56" s="291"/>
      <c r="L56" s="334"/>
      <c r="U56" s="274">
        <v>55</v>
      </c>
      <c r="V56" s="274">
        <v>305</v>
      </c>
      <c r="W56" s="274">
        <v>50</v>
      </c>
      <c r="X56" s="274">
        <f>SUM($W$2:W56)</f>
        <v>2750</v>
      </c>
      <c r="Z56" s="274">
        <v>550</v>
      </c>
    </row>
    <row r="57" spans="1:26">
      <c r="E57" s="288"/>
      <c r="M57" s="291"/>
      <c r="U57" s="274">
        <v>56</v>
      </c>
      <c r="V57" s="274">
        <v>310</v>
      </c>
      <c r="W57" s="274">
        <v>50</v>
      </c>
      <c r="X57" s="274">
        <f>SUM($W$2:W57)</f>
        <v>2800</v>
      </c>
      <c r="Z57" s="274">
        <v>560</v>
      </c>
    </row>
    <row r="58" spans="1:26">
      <c r="F58" s="293"/>
      <c r="G58" s="338"/>
      <c r="H58" s="339"/>
      <c r="I58" s="340"/>
      <c r="J58" s="291"/>
      <c r="K58" s="291"/>
      <c r="L58" s="334"/>
      <c r="M58" s="291"/>
      <c r="U58" s="274">
        <v>57</v>
      </c>
      <c r="V58" s="274">
        <v>315</v>
      </c>
      <c r="W58" s="274">
        <v>50</v>
      </c>
      <c r="X58" s="274">
        <f>SUM($W$2:W58)</f>
        <v>2850</v>
      </c>
      <c r="Z58" s="274">
        <v>570</v>
      </c>
    </row>
    <row r="59" spans="1:26">
      <c r="E59" s="288"/>
      <c r="U59" s="274">
        <v>58</v>
      </c>
      <c r="V59" s="274">
        <v>320</v>
      </c>
      <c r="W59" s="274">
        <v>50</v>
      </c>
      <c r="X59" s="274">
        <f>SUM($W$2:W59)</f>
        <v>2900</v>
      </c>
      <c r="Z59" s="274">
        <v>580</v>
      </c>
    </row>
    <row r="60" spans="1:26">
      <c r="F60" s="293"/>
      <c r="G60" s="338"/>
      <c r="H60" s="339"/>
      <c r="I60" s="340"/>
      <c r="J60" s="291"/>
      <c r="K60" s="291"/>
      <c r="L60" s="334"/>
      <c r="U60" s="274">
        <v>59</v>
      </c>
      <c r="V60" s="274">
        <v>325</v>
      </c>
      <c r="W60" s="274">
        <v>50</v>
      </c>
      <c r="X60" s="274">
        <f>SUM($W$2:W60)</f>
        <v>2950</v>
      </c>
      <c r="Z60" s="274">
        <v>590</v>
      </c>
    </row>
    <row r="61" spans="1:26">
      <c r="E61" s="288"/>
      <c r="H61" s="326"/>
      <c r="U61" s="274">
        <v>60</v>
      </c>
      <c r="V61" s="274">
        <v>330</v>
      </c>
      <c r="W61" s="274">
        <v>50</v>
      </c>
      <c r="X61" s="274">
        <f>SUM($W$2:W61)</f>
        <v>3000</v>
      </c>
      <c r="Z61" s="274">
        <v>600</v>
      </c>
    </row>
    <row r="62" spans="1:26">
      <c r="U62" s="274">
        <v>61</v>
      </c>
      <c r="V62" s="274">
        <v>335</v>
      </c>
      <c r="W62" s="274">
        <v>50</v>
      </c>
      <c r="X62" s="274">
        <f>SUM($W$2:W62)</f>
        <v>3050</v>
      </c>
      <c r="Z62" s="274">
        <v>610</v>
      </c>
    </row>
    <row r="63" spans="1:26">
      <c r="K63" s="293"/>
      <c r="U63" s="274">
        <v>62</v>
      </c>
      <c r="V63" s="274">
        <v>340</v>
      </c>
      <c r="W63" s="274">
        <v>50</v>
      </c>
      <c r="X63" s="274">
        <f>SUM($W$2:W63)</f>
        <v>3100</v>
      </c>
      <c r="Z63" s="274">
        <v>620</v>
      </c>
    </row>
    <row r="64" spans="1:26">
      <c r="K64" s="293"/>
      <c r="U64" s="274">
        <v>63</v>
      </c>
      <c r="V64" s="274">
        <v>345</v>
      </c>
      <c r="W64" s="274">
        <v>50</v>
      </c>
      <c r="X64" s="274">
        <f>SUM($W$2:W64)</f>
        <v>3150</v>
      </c>
      <c r="Z64" s="274">
        <v>630</v>
      </c>
    </row>
    <row r="65" spans="5:26">
      <c r="K65" s="293"/>
      <c r="U65" s="274">
        <v>64</v>
      </c>
      <c r="V65" s="274">
        <v>350</v>
      </c>
      <c r="W65" s="274">
        <v>50</v>
      </c>
      <c r="X65" s="274">
        <f>SUM($W$2:W65)</f>
        <v>3200</v>
      </c>
      <c r="Z65" s="274">
        <v>640</v>
      </c>
    </row>
    <row r="66" spans="5:26">
      <c r="K66" s="293"/>
      <c r="U66" s="274">
        <v>65</v>
      </c>
      <c r="V66" s="274">
        <v>355</v>
      </c>
      <c r="W66" s="274">
        <v>50</v>
      </c>
      <c r="X66" s="274">
        <f>SUM($W$2:W66)</f>
        <v>3250</v>
      </c>
      <c r="Z66" s="274">
        <v>650</v>
      </c>
    </row>
    <row r="67" spans="5:26">
      <c r="G67" s="338"/>
      <c r="H67" s="339"/>
      <c r="I67" s="340"/>
      <c r="J67" s="291"/>
      <c r="K67" s="291"/>
      <c r="L67" s="334"/>
      <c r="U67" s="274">
        <v>66</v>
      </c>
      <c r="V67" s="274">
        <v>360</v>
      </c>
      <c r="W67" s="274">
        <v>50</v>
      </c>
      <c r="X67" s="274">
        <f>SUM($W$2:W67)</f>
        <v>3300</v>
      </c>
      <c r="Z67" s="274">
        <v>660</v>
      </c>
    </row>
    <row r="68" spans="5:26">
      <c r="E68" s="288"/>
      <c r="G68" s="338"/>
      <c r="H68" s="339"/>
      <c r="I68" s="340"/>
      <c r="J68" s="291"/>
      <c r="K68" s="291"/>
      <c r="L68" s="334"/>
      <c r="U68" s="274">
        <v>67</v>
      </c>
      <c r="V68" s="274">
        <v>365</v>
      </c>
      <c r="W68" s="274">
        <v>50</v>
      </c>
      <c r="X68" s="274">
        <f>SUM($W$2:W68)</f>
        <v>3350</v>
      </c>
      <c r="Z68" s="274">
        <v>670</v>
      </c>
    </row>
    <row r="69" spans="5:26">
      <c r="E69" s="288"/>
      <c r="K69" s="293"/>
      <c r="U69" s="274">
        <v>68</v>
      </c>
      <c r="V69" s="274">
        <v>370</v>
      </c>
      <c r="W69" s="274">
        <v>50</v>
      </c>
      <c r="X69" s="274">
        <f>SUM($W$2:W69)</f>
        <v>3400</v>
      </c>
      <c r="Z69" s="274">
        <v>680</v>
      </c>
    </row>
    <row r="70" spans="5:26">
      <c r="K70" s="293"/>
      <c r="U70" s="274">
        <v>69</v>
      </c>
      <c r="V70" s="274">
        <v>375</v>
      </c>
      <c r="W70" s="274">
        <v>50</v>
      </c>
      <c r="X70" s="274">
        <f>SUM($W$2:W70)</f>
        <v>3450</v>
      </c>
      <c r="Z70" s="274">
        <v>690</v>
      </c>
    </row>
    <row r="71" spans="5:26">
      <c r="K71" s="293"/>
      <c r="U71" s="274">
        <v>70</v>
      </c>
      <c r="V71" s="274">
        <v>380</v>
      </c>
      <c r="W71" s="274">
        <v>50</v>
      </c>
      <c r="X71" s="274">
        <f>SUM($W$2:W71)</f>
        <v>3500</v>
      </c>
      <c r="Z71" s="274">
        <v>700</v>
      </c>
    </row>
    <row r="72" spans="5:26">
      <c r="K72" s="293"/>
      <c r="U72" s="302">
        <v>71</v>
      </c>
      <c r="V72" s="274">
        <v>385</v>
      </c>
      <c r="W72" s="274">
        <v>50</v>
      </c>
      <c r="X72" s="309">
        <f>SUM($W$2:W72)</f>
        <v>3550</v>
      </c>
      <c r="Y72" s="281" t="s">
        <v>2492</v>
      </c>
      <c r="Z72" s="302">
        <v>710</v>
      </c>
    </row>
    <row r="73" spans="5:26">
      <c r="K73" s="293"/>
      <c r="N73" s="291"/>
      <c r="O73" s="292"/>
      <c r="U73" s="274">
        <v>72</v>
      </c>
      <c r="V73" s="274">
        <v>390</v>
      </c>
      <c r="W73" s="274">
        <v>50</v>
      </c>
      <c r="X73" s="274">
        <f>SUM($W$2:W73)</f>
        <v>3600</v>
      </c>
      <c r="Z73" s="274">
        <v>720</v>
      </c>
    </row>
    <row r="74" spans="5:26">
      <c r="N74" s="291"/>
      <c r="O74" s="292"/>
      <c r="U74" s="274">
        <v>73</v>
      </c>
      <c r="V74" s="274">
        <v>395</v>
      </c>
      <c r="W74" s="274">
        <v>50</v>
      </c>
      <c r="X74" s="274">
        <f>SUM($W$2:W74)</f>
        <v>3650</v>
      </c>
      <c r="Z74" s="274">
        <v>730</v>
      </c>
    </row>
    <row r="75" spans="5:26">
      <c r="K75" s="293"/>
      <c r="N75" s="301"/>
      <c r="O75" s="292"/>
      <c r="U75" s="274">
        <v>74</v>
      </c>
      <c r="V75" s="274">
        <v>400</v>
      </c>
      <c r="W75" s="274">
        <v>50</v>
      </c>
      <c r="X75" s="274">
        <f>SUM($W$2:W75)</f>
        <v>3700</v>
      </c>
      <c r="Z75" s="274">
        <v>740</v>
      </c>
    </row>
    <row r="76" spans="5:26">
      <c r="K76" s="293"/>
      <c r="L76" s="306"/>
      <c r="N76" s="291"/>
      <c r="O76" s="292"/>
      <c r="U76" s="274">
        <v>75</v>
      </c>
      <c r="V76" s="274">
        <v>405</v>
      </c>
      <c r="W76" s="274">
        <v>50</v>
      </c>
      <c r="X76" s="274">
        <f>SUM($W$2:W76)</f>
        <v>3750</v>
      </c>
      <c r="Z76" s="274">
        <v>750</v>
      </c>
    </row>
    <row r="77" spans="5:26">
      <c r="K77" s="293"/>
      <c r="N77" s="291"/>
      <c r="O77" s="292"/>
      <c r="U77" s="274">
        <v>76</v>
      </c>
      <c r="V77" s="274">
        <v>410</v>
      </c>
      <c r="W77" s="274">
        <v>50</v>
      </c>
      <c r="X77" s="274">
        <f>SUM($W$2:W77)</f>
        <v>3800</v>
      </c>
      <c r="Z77" s="274">
        <v>760</v>
      </c>
    </row>
    <row r="78" spans="5:26">
      <c r="K78" s="293"/>
      <c r="U78" s="274">
        <v>77</v>
      </c>
      <c r="V78" s="274">
        <v>415</v>
      </c>
      <c r="W78" s="274">
        <v>50</v>
      </c>
      <c r="X78" s="274">
        <f>SUM($W$2:W78)</f>
        <v>3850</v>
      </c>
      <c r="Z78" s="274">
        <v>770</v>
      </c>
    </row>
    <row r="79" spans="5:26">
      <c r="U79" s="274">
        <v>78</v>
      </c>
      <c r="V79" s="274">
        <v>420</v>
      </c>
      <c r="W79" s="274">
        <v>50</v>
      </c>
      <c r="X79" s="274">
        <f>SUM($W$2:W79)</f>
        <v>3900</v>
      </c>
      <c r="Z79" s="274">
        <v>780</v>
      </c>
    </row>
    <row r="80" spans="5:26">
      <c r="U80" s="274">
        <v>79</v>
      </c>
      <c r="V80" s="274">
        <v>425</v>
      </c>
      <c r="W80" s="274">
        <v>50</v>
      </c>
      <c r="X80" s="274">
        <f>SUM($W$2:W80)</f>
        <v>3950</v>
      </c>
      <c r="Z80" s="274">
        <v>790</v>
      </c>
    </row>
    <row r="81" spans="1:26">
      <c r="U81" s="274">
        <v>80</v>
      </c>
      <c r="V81" s="274">
        <v>430</v>
      </c>
      <c r="W81" s="274">
        <v>50</v>
      </c>
      <c r="X81" s="274">
        <f>SUM($W$2:W81)</f>
        <v>4000</v>
      </c>
      <c r="Z81" s="274">
        <v>800</v>
      </c>
    </row>
    <row r="82" spans="1:26">
      <c r="U82" s="274">
        <v>81</v>
      </c>
      <c r="V82" s="274">
        <v>435</v>
      </c>
      <c r="W82" s="274">
        <v>50</v>
      </c>
      <c r="X82" s="274">
        <f>SUM($W$2:W82)</f>
        <v>4050</v>
      </c>
      <c r="Z82" s="274">
        <v>810</v>
      </c>
    </row>
    <row r="83" spans="1:26">
      <c r="U83" s="274">
        <v>82</v>
      </c>
      <c r="V83" s="274">
        <v>440</v>
      </c>
      <c r="W83" s="274">
        <v>50</v>
      </c>
      <c r="X83" s="274">
        <f>SUM($W$2:W83)</f>
        <v>4100</v>
      </c>
      <c r="Z83" s="274">
        <v>820</v>
      </c>
    </row>
    <row r="84" spans="1:26">
      <c r="U84" s="274">
        <v>83</v>
      </c>
      <c r="V84" s="274">
        <v>445</v>
      </c>
      <c r="W84" s="274">
        <v>50</v>
      </c>
      <c r="X84" s="274">
        <f>SUM($W$2:W84)</f>
        <v>4150</v>
      </c>
      <c r="Z84" s="274">
        <v>830</v>
      </c>
    </row>
    <row r="85" spans="1:26">
      <c r="U85" s="274">
        <v>84</v>
      </c>
      <c r="V85" s="274">
        <v>450</v>
      </c>
      <c r="W85" s="274">
        <v>50</v>
      </c>
      <c r="X85" s="274">
        <f>SUM($W$2:W85)</f>
        <v>4200</v>
      </c>
      <c r="Z85" s="274">
        <v>840</v>
      </c>
    </row>
    <row r="86" spans="1:26">
      <c r="U86" s="274">
        <v>85</v>
      </c>
      <c r="V86" s="274">
        <v>455</v>
      </c>
      <c r="W86" s="274">
        <v>50</v>
      </c>
      <c r="X86" s="274">
        <f>SUM($W$2:W86)</f>
        <v>4250</v>
      </c>
      <c r="Z86" s="274">
        <v>850</v>
      </c>
    </row>
    <row r="87" spans="1:26">
      <c r="U87" s="274">
        <v>86</v>
      </c>
      <c r="V87" s="274">
        <v>460</v>
      </c>
      <c r="W87" s="274">
        <v>50</v>
      </c>
      <c r="X87" s="274">
        <f>SUM($W$2:W87)</f>
        <v>4300</v>
      </c>
      <c r="Z87" s="274">
        <v>860</v>
      </c>
    </row>
    <row r="88" spans="1:26">
      <c r="U88" s="274">
        <v>87</v>
      </c>
      <c r="V88" s="274">
        <v>465</v>
      </c>
      <c r="W88" s="274">
        <v>50</v>
      </c>
      <c r="X88" s="274">
        <f>SUM($W$2:W88)</f>
        <v>4350</v>
      </c>
      <c r="Z88" s="274">
        <v>870</v>
      </c>
    </row>
    <row r="89" spans="1:26">
      <c r="U89" s="274">
        <v>88</v>
      </c>
      <c r="V89" s="274">
        <v>470</v>
      </c>
      <c r="W89" s="274">
        <v>50</v>
      </c>
      <c r="X89" s="274">
        <f>SUM($W$2:W89)</f>
        <v>4400</v>
      </c>
      <c r="Z89" s="274">
        <v>880</v>
      </c>
    </row>
    <row r="90" spans="1:26">
      <c r="U90" s="274">
        <v>89</v>
      </c>
      <c r="V90" s="274">
        <v>475</v>
      </c>
      <c r="W90" s="274">
        <v>50</v>
      </c>
      <c r="X90" s="274">
        <f>SUM($W$2:W90)</f>
        <v>4450</v>
      </c>
      <c r="Z90" s="274">
        <v>890</v>
      </c>
    </row>
    <row r="91" spans="1:26">
      <c r="U91" s="274">
        <v>90</v>
      </c>
      <c r="V91" s="274">
        <v>480</v>
      </c>
      <c r="W91" s="274">
        <v>50</v>
      </c>
      <c r="X91" s="274">
        <f>SUM($W$2:W91)</f>
        <v>4500</v>
      </c>
      <c r="Z91" s="274">
        <v>900</v>
      </c>
    </row>
    <row r="92" spans="1:26" ht="14.25" customHeight="1">
      <c r="A92" s="304" t="s">
        <v>2502</v>
      </c>
      <c r="F92" s="343" t="s">
        <v>2516</v>
      </c>
      <c r="G92" s="343" t="s">
        <v>2517</v>
      </c>
      <c r="H92" s="343" t="s">
        <v>2519</v>
      </c>
      <c r="I92" s="343" t="s">
        <v>2520</v>
      </c>
      <c r="J92" s="343" t="s">
        <v>2518</v>
      </c>
      <c r="U92" s="302">
        <v>91</v>
      </c>
      <c r="V92" s="274">
        <v>485</v>
      </c>
      <c r="W92" s="274">
        <v>50</v>
      </c>
      <c r="X92" s="302">
        <f>SUM($W$2:W92)</f>
        <v>4550</v>
      </c>
      <c r="Y92" s="302"/>
      <c r="Z92" s="302">
        <v>910</v>
      </c>
    </row>
    <row r="93" spans="1:26" ht="15" customHeight="1">
      <c r="A93" s="343" t="s">
        <v>2505</v>
      </c>
      <c r="B93" s="343" t="s">
        <v>2503</v>
      </c>
      <c r="C93" s="343" t="s">
        <v>2514</v>
      </c>
      <c r="D93" s="343" t="s">
        <v>2513</v>
      </c>
      <c r="E93" s="343" t="s">
        <v>2515</v>
      </c>
      <c r="F93" s="345">
        <v>64000</v>
      </c>
      <c r="G93" s="346">
        <v>190</v>
      </c>
      <c r="H93" s="347">
        <v>181450</v>
      </c>
      <c r="I93" s="306">
        <f>H93*4</f>
        <v>725800</v>
      </c>
      <c r="J93" s="348">
        <f t="shared" ref="J93:J102" si="17">B94+D94+F93+I93</f>
        <v>1224800</v>
      </c>
      <c r="U93" s="274">
        <v>92</v>
      </c>
      <c r="V93" s="274">
        <v>490</v>
      </c>
      <c r="W93" s="274">
        <v>50</v>
      </c>
      <c r="X93" s="274">
        <f>SUM($W$2:W93)</f>
        <v>4600</v>
      </c>
      <c r="Z93" s="274">
        <v>920</v>
      </c>
    </row>
    <row r="94" spans="1:26">
      <c r="A94" s="344" t="s">
        <v>2506</v>
      </c>
      <c r="B94" s="345">
        <v>210000</v>
      </c>
      <c r="C94" s="346">
        <v>300</v>
      </c>
      <c r="D94" s="345">
        <v>225000</v>
      </c>
      <c r="E94" s="346">
        <v>20</v>
      </c>
      <c r="F94" s="345">
        <v>29000</v>
      </c>
      <c r="G94" s="346">
        <v>150</v>
      </c>
      <c r="H94" s="347">
        <v>113250</v>
      </c>
      <c r="I94" s="306">
        <f t="shared" ref="I94:I102" si="18">H94*4</f>
        <v>453000</v>
      </c>
      <c r="J94" s="348">
        <f t="shared" si="17"/>
        <v>811000</v>
      </c>
      <c r="U94" s="274">
        <v>93</v>
      </c>
      <c r="V94" s="274">
        <v>495</v>
      </c>
      <c r="W94" s="274">
        <v>50</v>
      </c>
      <c r="X94" s="274">
        <f>SUM($W$2:W94)</f>
        <v>4650</v>
      </c>
      <c r="Z94" s="274">
        <v>930</v>
      </c>
    </row>
    <row r="95" spans="1:26">
      <c r="A95" s="344" t="s">
        <v>2507</v>
      </c>
      <c r="B95" s="345">
        <v>189000</v>
      </c>
      <c r="C95" s="346">
        <v>150</v>
      </c>
      <c r="D95" s="345">
        <v>140000</v>
      </c>
      <c r="E95" s="346">
        <v>13</v>
      </c>
      <c r="F95" s="345">
        <v>19000</v>
      </c>
      <c r="G95" s="346">
        <v>180</v>
      </c>
      <c r="H95" s="347">
        <v>162900</v>
      </c>
      <c r="I95" s="306">
        <f t="shared" si="18"/>
        <v>651600</v>
      </c>
      <c r="J95" s="348">
        <f t="shared" si="17"/>
        <v>948600</v>
      </c>
      <c r="U95" s="274">
        <v>94</v>
      </c>
      <c r="V95" s="274">
        <v>500</v>
      </c>
      <c r="W95" s="274">
        <v>50</v>
      </c>
      <c r="X95" s="274">
        <f>SUM($W$2:W95)</f>
        <v>4700</v>
      </c>
      <c r="Z95" s="274">
        <v>940</v>
      </c>
    </row>
    <row r="96" spans="1:26">
      <c r="A96" s="344" t="s">
        <v>2508</v>
      </c>
      <c r="B96" s="345">
        <v>203000</v>
      </c>
      <c r="C96" s="346">
        <v>70</v>
      </c>
      <c r="D96" s="345">
        <v>75000</v>
      </c>
      <c r="E96" s="346">
        <v>10</v>
      </c>
      <c r="F96" s="345">
        <v>29000</v>
      </c>
      <c r="G96" s="346">
        <v>114</v>
      </c>
      <c r="H96" s="347">
        <v>65550</v>
      </c>
      <c r="I96" s="306">
        <f t="shared" si="18"/>
        <v>262200</v>
      </c>
      <c r="J96" s="348">
        <f t="shared" si="17"/>
        <v>641200</v>
      </c>
      <c r="U96" s="274">
        <v>95</v>
      </c>
      <c r="V96" s="274">
        <v>505</v>
      </c>
      <c r="W96" s="274">
        <v>50</v>
      </c>
      <c r="X96" s="274">
        <f>SUM($W$2:W96)</f>
        <v>4750</v>
      </c>
      <c r="Z96" s="274">
        <v>950</v>
      </c>
    </row>
    <row r="97" spans="1:26">
      <c r="A97" s="344" t="s">
        <v>2509</v>
      </c>
      <c r="B97" s="345">
        <v>210000</v>
      </c>
      <c r="C97" s="346">
        <v>150</v>
      </c>
      <c r="D97" s="345">
        <v>140000</v>
      </c>
      <c r="E97" s="346">
        <v>13</v>
      </c>
      <c r="F97" s="345">
        <v>64000</v>
      </c>
      <c r="G97" s="346">
        <v>184</v>
      </c>
      <c r="H97" s="347">
        <v>170200</v>
      </c>
      <c r="I97" s="306">
        <f t="shared" si="18"/>
        <v>680800</v>
      </c>
      <c r="J97" s="348">
        <f t="shared" si="17"/>
        <v>969800</v>
      </c>
      <c r="U97" s="274">
        <v>96</v>
      </c>
      <c r="V97" s="274">
        <v>510</v>
      </c>
      <c r="W97" s="274">
        <v>50</v>
      </c>
      <c r="X97" s="274">
        <f>SUM($W$2:W97)</f>
        <v>4800</v>
      </c>
      <c r="Z97" s="274">
        <v>960</v>
      </c>
    </row>
    <row r="98" spans="1:26">
      <c r="A98" s="344" t="s">
        <v>2510</v>
      </c>
      <c r="B98" s="345">
        <v>210000</v>
      </c>
      <c r="C98" s="346">
        <v>10</v>
      </c>
      <c r="D98" s="345">
        <v>15000</v>
      </c>
      <c r="E98" s="346">
        <v>20</v>
      </c>
      <c r="F98" s="345">
        <v>6000</v>
      </c>
      <c r="G98" s="346">
        <v>157</v>
      </c>
      <c r="H98" s="347">
        <v>124030</v>
      </c>
      <c r="I98" s="306">
        <f t="shared" si="18"/>
        <v>496120</v>
      </c>
      <c r="J98" s="348">
        <f t="shared" si="17"/>
        <v>817120</v>
      </c>
      <c r="U98" s="274">
        <v>97</v>
      </c>
      <c r="V98" s="274">
        <v>515</v>
      </c>
      <c r="W98" s="274">
        <v>50</v>
      </c>
      <c r="X98" s="274">
        <f>SUM($W$2:W98)</f>
        <v>4850</v>
      </c>
      <c r="Z98" s="274">
        <v>970</v>
      </c>
    </row>
    <row r="99" spans="1:26">
      <c r="A99" s="344" t="s">
        <v>2511</v>
      </c>
      <c r="B99" s="345">
        <v>210000</v>
      </c>
      <c r="C99" s="346">
        <v>100</v>
      </c>
      <c r="D99" s="345">
        <v>105000</v>
      </c>
      <c r="E99" s="346">
        <v>5</v>
      </c>
      <c r="F99" s="345">
        <v>44000</v>
      </c>
      <c r="G99" s="346">
        <v>135</v>
      </c>
      <c r="H99" s="347">
        <v>91800</v>
      </c>
      <c r="I99" s="306">
        <f t="shared" si="18"/>
        <v>367200</v>
      </c>
      <c r="J99" s="348">
        <f t="shared" si="17"/>
        <v>761200</v>
      </c>
      <c r="U99" s="274">
        <v>98</v>
      </c>
      <c r="V99" s="274">
        <v>520</v>
      </c>
      <c r="W99" s="274">
        <v>50</v>
      </c>
      <c r="X99" s="274">
        <f>SUM($W$2:W99)</f>
        <v>4900</v>
      </c>
      <c r="Z99" s="274">
        <v>980</v>
      </c>
    </row>
    <row r="100" spans="1:26">
      <c r="A100" s="344" t="s">
        <v>2512</v>
      </c>
      <c r="B100" s="345">
        <v>210000</v>
      </c>
      <c r="C100" s="346">
        <v>150</v>
      </c>
      <c r="D100" s="345">
        <v>140000</v>
      </c>
      <c r="E100" s="346">
        <v>16</v>
      </c>
      <c r="F100" s="345">
        <v>144000</v>
      </c>
      <c r="G100" s="346">
        <v>216</v>
      </c>
      <c r="H100" s="347">
        <v>234360</v>
      </c>
      <c r="I100" s="306">
        <f t="shared" si="18"/>
        <v>937440</v>
      </c>
      <c r="J100" s="348">
        <f t="shared" si="17"/>
        <v>1566440</v>
      </c>
      <c r="U100" s="274">
        <v>99</v>
      </c>
      <c r="V100" s="274">
        <v>525</v>
      </c>
      <c r="W100" s="274">
        <v>50</v>
      </c>
      <c r="X100" s="274">
        <f>SUM($W$2:W100)</f>
        <v>4950</v>
      </c>
      <c r="Z100" s="274">
        <v>990</v>
      </c>
    </row>
    <row r="101" spans="1:26">
      <c r="A101" s="344" t="s">
        <v>2521</v>
      </c>
      <c r="B101" s="345">
        <v>210000</v>
      </c>
      <c r="C101" s="346">
        <v>500</v>
      </c>
      <c r="D101" s="345">
        <v>275000</v>
      </c>
      <c r="E101" s="346">
        <v>30</v>
      </c>
      <c r="F101" s="346">
        <v>44000</v>
      </c>
      <c r="G101" s="346">
        <v>150</v>
      </c>
      <c r="H101" s="346">
        <v>113250</v>
      </c>
      <c r="I101" s="345">
        <f t="shared" si="18"/>
        <v>453000</v>
      </c>
      <c r="J101" s="348">
        <f t="shared" si="17"/>
        <v>777000</v>
      </c>
      <c r="U101" s="274">
        <v>100</v>
      </c>
      <c r="V101" s="274">
        <v>530</v>
      </c>
      <c r="W101" s="274">
        <v>50</v>
      </c>
      <c r="X101" s="274">
        <f>SUM($W$2:W101)</f>
        <v>5000</v>
      </c>
      <c r="Z101" s="274">
        <v>1000</v>
      </c>
    </row>
    <row r="102" spans="1:26">
      <c r="A102" s="344" t="s">
        <v>2522</v>
      </c>
      <c r="B102" s="345">
        <v>140000</v>
      </c>
      <c r="C102" s="346">
        <v>150</v>
      </c>
      <c r="D102" s="346">
        <v>140000</v>
      </c>
      <c r="E102" s="346">
        <v>16</v>
      </c>
      <c r="F102" s="345">
        <v>144000</v>
      </c>
      <c r="G102" s="346">
        <v>81</v>
      </c>
      <c r="H102" s="346">
        <v>33210</v>
      </c>
      <c r="I102" s="345">
        <f t="shared" si="18"/>
        <v>132840</v>
      </c>
      <c r="J102" s="348">
        <f t="shared" si="17"/>
        <v>761840</v>
      </c>
      <c r="U102" s="274">
        <v>101</v>
      </c>
      <c r="V102" s="274">
        <v>535</v>
      </c>
      <c r="W102" s="274">
        <v>50</v>
      </c>
      <c r="X102" s="274">
        <f>SUM($W$2:W102)</f>
        <v>5050</v>
      </c>
      <c r="Z102" s="274">
        <v>1010</v>
      </c>
    </row>
    <row r="103" spans="1:26">
      <c r="A103" s="344" t="s">
        <v>2523</v>
      </c>
      <c r="B103" s="345">
        <v>210000</v>
      </c>
      <c r="C103" s="346">
        <v>500</v>
      </c>
      <c r="D103" s="345">
        <v>275000</v>
      </c>
      <c r="E103" s="346">
        <v>30</v>
      </c>
      <c r="U103" s="274">
        <v>102</v>
      </c>
      <c r="V103" s="274">
        <v>540</v>
      </c>
      <c r="W103" s="274">
        <v>50</v>
      </c>
      <c r="X103" s="274">
        <f>SUM($W$2:W103)</f>
        <v>5100</v>
      </c>
      <c r="Z103" s="274">
        <v>1020</v>
      </c>
    </row>
    <row r="104" spans="1:26">
      <c r="U104" s="274">
        <v>103</v>
      </c>
      <c r="V104" s="274">
        <v>545</v>
      </c>
      <c r="W104" s="274">
        <v>50</v>
      </c>
      <c r="X104" s="274">
        <f>SUM($W$2:W104)</f>
        <v>5150</v>
      </c>
      <c r="Z104" s="274">
        <v>1030</v>
      </c>
    </row>
    <row r="105" spans="1:26">
      <c r="U105" s="274">
        <v>104</v>
      </c>
      <c r="V105" s="274">
        <v>550</v>
      </c>
      <c r="W105" s="274">
        <v>50</v>
      </c>
      <c r="X105" s="274">
        <f>SUM($W$2:W105)</f>
        <v>5200</v>
      </c>
      <c r="Z105" s="274">
        <v>1040</v>
      </c>
    </row>
    <row r="106" spans="1:26">
      <c r="U106" s="274">
        <v>105</v>
      </c>
      <c r="V106" s="274">
        <v>555</v>
      </c>
      <c r="W106" s="274">
        <v>50</v>
      </c>
      <c r="X106" s="274">
        <f>SUM($W$2:W106)</f>
        <v>5250</v>
      </c>
      <c r="Z106" s="274">
        <v>1050</v>
      </c>
    </row>
    <row r="107" spans="1:26">
      <c r="U107" s="274">
        <v>106</v>
      </c>
      <c r="V107" s="274">
        <v>560</v>
      </c>
      <c r="W107" s="274">
        <v>50</v>
      </c>
      <c r="X107" s="274">
        <f>SUM($W$2:W107)</f>
        <v>5300</v>
      </c>
      <c r="Z107" s="274">
        <v>1060</v>
      </c>
    </row>
    <row r="108" spans="1:26">
      <c r="U108" s="274">
        <v>107</v>
      </c>
      <c r="V108" s="274">
        <v>565</v>
      </c>
      <c r="W108" s="274">
        <v>50</v>
      </c>
      <c r="X108" s="274">
        <f>SUM($W$2:W108)</f>
        <v>5350</v>
      </c>
      <c r="Z108" s="274">
        <v>1070</v>
      </c>
    </row>
    <row r="109" spans="1:26">
      <c r="U109" s="274">
        <v>108</v>
      </c>
      <c r="V109" s="274">
        <v>570</v>
      </c>
      <c r="W109" s="274">
        <v>50</v>
      </c>
      <c r="X109" s="274">
        <f>SUM($W$2:W109)</f>
        <v>5400</v>
      </c>
      <c r="Z109" s="274">
        <v>1080</v>
      </c>
    </row>
    <row r="110" spans="1:26">
      <c r="U110" s="274">
        <v>109</v>
      </c>
      <c r="V110" s="274">
        <v>575</v>
      </c>
      <c r="W110" s="274">
        <v>50</v>
      </c>
      <c r="X110" s="274">
        <f>SUM($W$2:W110)</f>
        <v>5450</v>
      </c>
      <c r="Z110" s="274">
        <v>1090</v>
      </c>
    </row>
    <row r="111" spans="1:26">
      <c r="U111" s="274">
        <v>110</v>
      </c>
      <c r="V111" s="274">
        <v>580</v>
      </c>
      <c r="W111" s="274">
        <v>50</v>
      </c>
      <c r="X111" s="274">
        <f>SUM($W$2:W111)</f>
        <v>5500</v>
      </c>
      <c r="Z111" s="274">
        <v>1100</v>
      </c>
    </row>
    <row r="112" spans="1:26">
      <c r="U112" s="305">
        <v>111</v>
      </c>
      <c r="V112" s="274">
        <v>585</v>
      </c>
      <c r="W112" s="274">
        <v>50</v>
      </c>
      <c r="X112" s="309">
        <f>SUM($W$2:W112)</f>
        <v>5550</v>
      </c>
      <c r="Y112" s="281" t="s">
        <v>2493</v>
      </c>
      <c r="Z112" s="305">
        <v>1110</v>
      </c>
    </row>
    <row r="113" spans="21:26">
      <c r="U113" s="274">
        <v>112</v>
      </c>
      <c r="V113" s="274">
        <v>590</v>
      </c>
      <c r="W113" s="274">
        <v>50</v>
      </c>
      <c r="X113" s="274">
        <f>SUM($W$2:W113)</f>
        <v>5600</v>
      </c>
      <c r="Z113" s="274">
        <v>1120</v>
      </c>
    </row>
    <row r="114" spans="21:26">
      <c r="U114" s="274">
        <v>113</v>
      </c>
      <c r="V114" s="274">
        <v>595</v>
      </c>
      <c r="W114" s="274">
        <v>50</v>
      </c>
      <c r="X114" s="274">
        <f>SUM($W$2:W114)</f>
        <v>5650</v>
      </c>
      <c r="Z114" s="274">
        <v>1130</v>
      </c>
    </row>
    <row r="115" spans="21:26">
      <c r="U115" s="274">
        <v>114</v>
      </c>
      <c r="V115" s="274">
        <v>600</v>
      </c>
      <c r="W115" s="274">
        <v>50</v>
      </c>
      <c r="X115" s="274">
        <f>SUM($W$2:W115)</f>
        <v>5700</v>
      </c>
      <c r="Z115" s="274">
        <v>1140</v>
      </c>
    </row>
    <row r="116" spans="21:26">
      <c r="U116" s="274">
        <v>115</v>
      </c>
      <c r="V116" s="274">
        <v>605</v>
      </c>
      <c r="W116" s="274">
        <v>50</v>
      </c>
      <c r="X116" s="274">
        <f>SUM($W$2:W116)</f>
        <v>5750</v>
      </c>
      <c r="Z116" s="274">
        <v>1150</v>
      </c>
    </row>
    <row r="117" spans="21:26">
      <c r="U117" s="274">
        <v>116</v>
      </c>
      <c r="V117" s="274">
        <v>610</v>
      </c>
      <c r="W117" s="274">
        <v>50</v>
      </c>
      <c r="X117" s="274">
        <f>SUM($W$2:W117)</f>
        <v>5800</v>
      </c>
      <c r="Z117" s="274">
        <v>1160</v>
      </c>
    </row>
    <row r="118" spans="21:26">
      <c r="U118" s="274">
        <v>117</v>
      </c>
      <c r="V118" s="274">
        <v>615</v>
      </c>
      <c r="W118" s="274">
        <v>50</v>
      </c>
      <c r="X118" s="274">
        <f>SUM($W$2:W118)</f>
        <v>5850</v>
      </c>
      <c r="Z118" s="274">
        <v>1170</v>
      </c>
    </row>
    <row r="119" spans="21:26">
      <c r="U119" s="274">
        <v>118</v>
      </c>
      <c r="V119" s="274">
        <v>620</v>
      </c>
      <c r="W119" s="274">
        <v>50</v>
      </c>
      <c r="X119" s="274">
        <f>SUM($W$2:W119)</f>
        <v>5900</v>
      </c>
      <c r="Z119" s="274">
        <v>1180</v>
      </c>
    </row>
    <row r="120" spans="21:26">
      <c r="U120" s="274">
        <v>119</v>
      </c>
      <c r="V120" s="274">
        <v>625</v>
      </c>
      <c r="W120" s="274">
        <v>50</v>
      </c>
      <c r="X120" s="274">
        <f>SUM($W$2:W120)</f>
        <v>5950</v>
      </c>
      <c r="Z120" s="274">
        <v>1190</v>
      </c>
    </row>
    <row r="121" spans="21:26">
      <c r="U121" s="274">
        <v>120</v>
      </c>
      <c r="V121" s="274">
        <v>630</v>
      </c>
      <c r="W121" s="274">
        <v>50</v>
      </c>
      <c r="X121" s="274">
        <f>SUM($W$2:W121)</f>
        <v>6000</v>
      </c>
      <c r="Z121" s="274">
        <v>1200</v>
      </c>
    </row>
    <row r="122" spans="21:26">
      <c r="U122" s="274">
        <v>121</v>
      </c>
      <c r="V122" s="274">
        <v>635</v>
      </c>
      <c r="W122" s="274">
        <v>50</v>
      </c>
      <c r="X122" s="274">
        <f>SUM($W$2:W122)</f>
        <v>6050</v>
      </c>
      <c r="Z122" s="274">
        <v>1210</v>
      </c>
    </row>
    <row r="123" spans="21:26">
      <c r="U123" s="274">
        <v>122</v>
      </c>
      <c r="V123" s="274">
        <v>640</v>
      </c>
      <c r="W123" s="274">
        <v>50</v>
      </c>
      <c r="X123" s="274">
        <f>SUM($W$2:W123)</f>
        <v>6100</v>
      </c>
      <c r="Z123" s="274">
        <v>1220</v>
      </c>
    </row>
    <row r="124" spans="21:26">
      <c r="U124" s="274">
        <v>123</v>
      </c>
      <c r="V124" s="274">
        <v>645</v>
      </c>
      <c r="W124" s="274">
        <v>50</v>
      </c>
      <c r="X124" s="274">
        <f>SUM($W$2:W124)</f>
        <v>6150</v>
      </c>
      <c r="Z124" s="274">
        <v>1230</v>
      </c>
    </row>
    <row r="125" spans="21:26">
      <c r="U125" s="274">
        <v>124</v>
      </c>
      <c r="V125" s="274">
        <v>650</v>
      </c>
      <c r="W125" s="274">
        <v>50</v>
      </c>
      <c r="X125" s="274">
        <f>SUM($W$2:W125)</f>
        <v>6200</v>
      </c>
      <c r="Z125" s="274">
        <v>1240</v>
      </c>
    </row>
    <row r="126" spans="21:26">
      <c r="U126" s="274">
        <v>125</v>
      </c>
      <c r="V126" s="274">
        <v>655</v>
      </c>
      <c r="W126" s="274">
        <v>50</v>
      </c>
      <c r="X126" s="274">
        <f>SUM($W$2:W126)</f>
        <v>6250</v>
      </c>
      <c r="Z126" s="274">
        <v>1250</v>
      </c>
    </row>
    <row r="127" spans="21:26">
      <c r="U127" s="274">
        <v>126</v>
      </c>
      <c r="V127" s="274">
        <v>660</v>
      </c>
      <c r="W127" s="274">
        <v>50</v>
      </c>
      <c r="X127" s="274">
        <f>SUM($W$2:W127)</f>
        <v>6300</v>
      </c>
      <c r="Z127" s="274">
        <v>1260</v>
      </c>
    </row>
    <row r="128" spans="21:26">
      <c r="U128" s="274">
        <v>127</v>
      </c>
      <c r="V128" s="274">
        <v>665</v>
      </c>
      <c r="W128" s="274">
        <v>50</v>
      </c>
      <c r="X128" s="274">
        <f>SUM($W$2:W128)</f>
        <v>6350</v>
      </c>
      <c r="Z128" s="274">
        <v>1270</v>
      </c>
    </row>
    <row r="129" spans="21:26">
      <c r="U129" s="274">
        <v>128</v>
      </c>
      <c r="V129" s="274">
        <v>670</v>
      </c>
      <c r="W129" s="274">
        <v>50</v>
      </c>
      <c r="X129" s="274">
        <f>SUM($W$2:W129)</f>
        <v>6400</v>
      </c>
      <c r="Z129" s="274">
        <v>1280</v>
      </c>
    </row>
    <row r="130" spans="21:26">
      <c r="U130" s="274">
        <v>129</v>
      </c>
      <c r="V130" s="274">
        <v>675</v>
      </c>
      <c r="W130" s="274">
        <v>50</v>
      </c>
      <c r="X130" s="274">
        <f>SUM($W$2:W130)</f>
        <v>6450</v>
      </c>
      <c r="Z130" s="274">
        <v>1290</v>
      </c>
    </row>
    <row r="131" spans="21:26">
      <c r="U131" s="274">
        <v>130</v>
      </c>
      <c r="V131" s="274">
        <v>680</v>
      </c>
      <c r="W131" s="274">
        <v>50</v>
      </c>
      <c r="X131" s="274">
        <f>SUM($W$2:W131)</f>
        <v>6500</v>
      </c>
      <c r="Z131" s="274">
        <v>1300</v>
      </c>
    </row>
    <row r="132" spans="21:26">
      <c r="U132" s="274">
        <v>131</v>
      </c>
      <c r="V132" s="274">
        <v>685</v>
      </c>
      <c r="W132" s="274">
        <v>50</v>
      </c>
      <c r="X132" s="274">
        <f>SUM($W$2:W132)</f>
        <v>6550</v>
      </c>
      <c r="Z132" s="274">
        <v>1310</v>
      </c>
    </row>
    <row r="133" spans="21:26">
      <c r="U133" s="274">
        <v>132</v>
      </c>
      <c r="V133" s="274">
        <v>690</v>
      </c>
      <c r="W133" s="274">
        <v>50</v>
      </c>
      <c r="X133" s="274">
        <f>SUM($W$2:W133)</f>
        <v>6600</v>
      </c>
      <c r="Z133" s="274">
        <v>1320</v>
      </c>
    </row>
    <row r="134" spans="21:26">
      <c r="U134" s="274">
        <v>133</v>
      </c>
      <c r="V134" s="274">
        <v>695</v>
      </c>
      <c r="W134" s="274">
        <v>50</v>
      </c>
      <c r="X134" s="274">
        <f>SUM($W$2:W134)</f>
        <v>6650</v>
      </c>
      <c r="Z134" s="274">
        <v>1330</v>
      </c>
    </row>
    <row r="135" spans="21:26">
      <c r="U135" s="274">
        <v>134</v>
      </c>
      <c r="V135" s="274">
        <v>700</v>
      </c>
      <c r="W135" s="274">
        <v>50</v>
      </c>
      <c r="X135" s="274">
        <f>SUM($W$2:W135)</f>
        <v>6700</v>
      </c>
      <c r="Z135" s="274">
        <v>1340</v>
      </c>
    </row>
    <row r="136" spans="21:26">
      <c r="U136" s="274">
        <v>135</v>
      </c>
      <c r="V136" s="274">
        <v>705</v>
      </c>
      <c r="W136" s="274">
        <v>50</v>
      </c>
      <c r="X136" s="274">
        <f>SUM($W$2:W136)</f>
        <v>6750</v>
      </c>
      <c r="Z136" s="274">
        <v>1350</v>
      </c>
    </row>
    <row r="137" spans="21:26">
      <c r="U137" s="274">
        <v>136</v>
      </c>
      <c r="V137" s="274">
        <v>710</v>
      </c>
      <c r="W137" s="274">
        <v>50</v>
      </c>
      <c r="X137" s="274">
        <f>SUM($W$2:W137)</f>
        <v>6800</v>
      </c>
      <c r="Z137" s="274">
        <v>1360</v>
      </c>
    </row>
    <row r="138" spans="21:26">
      <c r="U138" s="274">
        <v>137</v>
      </c>
      <c r="V138" s="274">
        <v>715</v>
      </c>
      <c r="W138" s="274">
        <v>50</v>
      </c>
      <c r="X138" s="274">
        <f>SUM($W$2:W138)</f>
        <v>6850</v>
      </c>
      <c r="Z138" s="274">
        <v>1370</v>
      </c>
    </row>
    <row r="139" spans="21:26">
      <c r="U139" s="274">
        <v>138</v>
      </c>
      <c r="V139" s="274">
        <v>720</v>
      </c>
      <c r="W139" s="274">
        <v>50</v>
      </c>
      <c r="X139" s="274">
        <f>SUM($W$2:W139)</f>
        <v>6900</v>
      </c>
      <c r="Z139" s="274">
        <v>1380</v>
      </c>
    </row>
    <row r="140" spans="21:26">
      <c r="U140" s="274">
        <v>139</v>
      </c>
      <c r="V140" s="274">
        <v>725</v>
      </c>
      <c r="W140" s="274">
        <v>50</v>
      </c>
      <c r="X140" s="274">
        <f>SUM($W$2:W140)</f>
        <v>6950</v>
      </c>
      <c r="Z140" s="274">
        <v>1390</v>
      </c>
    </row>
    <row r="141" spans="21:26">
      <c r="U141" s="274">
        <v>140</v>
      </c>
      <c r="V141" s="274">
        <v>730</v>
      </c>
      <c r="W141" s="274">
        <v>50</v>
      </c>
      <c r="X141" s="274">
        <f>SUM($W$2:W141)</f>
        <v>7000</v>
      </c>
      <c r="Z141" s="274">
        <v>1400</v>
      </c>
    </row>
    <row r="142" spans="21:26">
      <c r="U142" s="274">
        <v>141</v>
      </c>
      <c r="V142" s="274">
        <v>735</v>
      </c>
      <c r="W142" s="274">
        <v>50</v>
      </c>
      <c r="X142" s="274">
        <f>SUM($W$2:W142)</f>
        <v>7050</v>
      </c>
      <c r="Z142" s="274">
        <v>1410</v>
      </c>
    </row>
    <row r="143" spans="21:26">
      <c r="U143" s="274">
        <v>142</v>
      </c>
      <c r="V143" s="274">
        <v>740</v>
      </c>
      <c r="W143" s="274">
        <v>50</v>
      </c>
      <c r="X143" s="274">
        <f>SUM($W$2:W143)</f>
        <v>7100</v>
      </c>
      <c r="Z143" s="274">
        <v>1420</v>
      </c>
    </row>
    <row r="144" spans="21:26">
      <c r="U144" s="274">
        <v>143</v>
      </c>
      <c r="V144" s="274">
        <v>745</v>
      </c>
      <c r="W144" s="274">
        <v>50</v>
      </c>
      <c r="X144" s="274">
        <f>SUM($W$2:W144)</f>
        <v>7150</v>
      </c>
      <c r="Z144" s="274">
        <v>1430</v>
      </c>
    </row>
    <row r="145" spans="21:26">
      <c r="U145" s="274">
        <v>144</v>
      </c>
      <c r="V145" s="274">
        <v>750</v>
      </c>
      <c r="W145" s="274">
        <v>50</v>
      </c>
      <c r="X145" s="274">
        <f>SUM($W$2:W145)</f>
        <v>7200</v>
      </c>
      <c r="Z145" s="274">
        <v>1440</v>
      </c>
    </row>
    <row r="146" spans="21:26">
      <c r="U146" s="274">
        <v>145</v>
      </c>
      <c r="V146" s="274">
        <v>755</v>
      </c>
      <c r="W146" s="274">
        <v>50</v>
      </c>
      <c r="X146" s="274">
        <f>SUM($W$2:W146)</f>
        <v>7250</v>
      </c>
      <c r="Z146" s="274">
        <v>1450</v>
      </c>
    </row>
    <row r="147" spans="21:26">
      <c r="U147" s="274">
        <v>146</v>
      </c>
      <c r="V147" s="274">
        <v>760</v>
      </c>
      <c r="W147" s="274">
        <v>50</v>
      </c>
      <c r="X147" s="274">
        <f>SUM($W$2:W147)</f>
        <v>7300</v>
      </c>
      <c r="Z147" s="274">
        <v>1460</v>
      </c>
    </row>
    <row r="148" spans="21:26">
      <c r="U148" s="274">
        <v>147</v>
      </c>
      <c r="V148" s="274">
        <v>765</v>
      </c>
      <c r="W148" s="274">
        <v>50</v>
      </c>
      <c r="X148" s="274">
        <f>SUM($W$2:W148)</f>
        <v>7350</v>
      </c>
      <c r="Z148" s="274">
        <v>1470</v>
      </c>
    </row>
    <row r="149" spans="21:26">
      <c r="U149" s="274">
        <v>148</v>
      </c>
      <c r="V149" s="274">
        <v>770</v>
      </c>
      <c r="W149" s="274">
        <v>50</v>
      </c>
      <c r="X149" s="274">
        <f>SUM($W$2:W149)</f>
        <v>7400</v>
      </c>
      <c r="Z149" s="274">
        <v>1480</v>
      </c>
    </row>
    <row r="150" spans="21:26">
      <c r="U150" s="274">
        <v>149</v>
      </c>
      <c r="V150" s="274">
        <v>775</v>
      </c>
      <c r="W150" s="274">
        <v>50</v>
      </c>
      <c r="X150" s="274">
        <f>SUM($W$2:W150)</f>
        <v>7450</v>
      </c>
      <c r="Z150" s="274">
        <v>1490</v>
      </c>
    </row>
    <row r="151" spans="21:26">
      <c r="U151" s="274">
        <v>150</v>
      </c>
      <c r="V151" s="274">
        <v>780</v>
      </c>
      <c r="W151" s="274">
        <v>50</v>
      </c>
      <c r="X151" s="274">
        <f>SUM($W$2:W151)</f>
        <v>7500</v>
      </c>
      <c r="Z151" s="274">
        <v>1500</v>
      </c>
    </row>
    <row r="152" spans="21:26">
      <c r="U152" s="302">
        <v>151</v>
      </c>
      <c r="V152" s="274">
        <v>785</v>
      </c>
      <c r="W152" s="274">
        <v>50</v>
      </c>
      <c r="X152" s="309">
        <f>SUM($W$2:W152)</f>
        <v>7550</v>
      </c>
      <c r="Y152" s="274" t="s">
        <v>2498</v>
      </c>
      <c r="Z152" s="302">
        <v>1510</v>
      </c>
    </row>
    <row r="153" spans="21:26">
      <c r="U153" s="274">
        <v>152</v>
      </c>
      <c r="V153" s="274">
        <v>795</v>
      </c>
      <c r="W153" s="274">
        <v>50</v>
      </c>
      <c r="X153" s="274">
        <f>SUM($W$2:W153)</f>
        <v>7600</v>
      </c>
      <c r="Z153" s="274">
        <v>1520</v>
      </c>
    </row>
    <row r="154" spans="21:26">
      <c r="U154" s="274">
        <v>153</v>
      </c>
      <c r="V154" s="274">
        <v>805</v>
      </c>
      <c r="W154" s="274">
        <v>50</v>
      </c>
      <c r="X154" s="274">
        <f>SUM($W$2:W154)</f>
        <v>7650</v>
      </c>
      <c r="Z154" s="274">
        <v>1530</v>
      </c>
    </row>
    <row r="155" spans="21:26">
      <c r="U155" s="274">
        <v>154</v>
      </c>
      <c r="V155" s="274">
        <v>815</v>
      </c>
      <c r="W155" s="274">
        <v>50</v>
      </c>
      <c r="X155" s="274">
        <f>SUM($W$2:W155)</f>
        <v>7700</v>
      </c>
      <c r="Z155" s="274">
        <v>1540</v>
      </c>
    </row>
    <row r="156" spans="21:26">
      <c r="U156" s="274">
        <v>155</v>
      </c>
      <c r="V156" s="274">
        <v>825</v>
      </c>
      <c r="W156" s="274">
        <v>50</v>
      </c>
      <c r="X156" s="274">
        <f>SUM($W$2:W156)</f>
        <v>7750</v>
      </c>
      <c r="Z156" s="274">
        <v>1550</v>
      </c>
    </row>
    <row r="157" spans="21:26">
      <c r="U157" s="274">
        <v>156</v>
      </c>
      <c r="V157" s="274">
        <v>835</v>
      </c>
      <c r="W157" s="274">
        <v>50</v>
      </c>
      <c r="X157" s="274">
        <f>SUM($W$2:W157)</f>
        <v>7800</v>
      </c>
      <c r="Z157" s="274">
        <v>1560</v>
      </c>
    </row>
    <row r="158" spans="21:26">
      <c r="U158" s="274">
        <v>157</v>
      </c>
      <c r="V158" s="274">
        <v>845</v>
      </c>
      <c r="W158" s="274">
        <v>50</v>
      </c>
      <c r="X158" s="274">
        <f>SUM($W$2:W158)</f>
        <v>7850</v>
      </c>
      <c r="Z158" s="274">
        <v>1570</v>
      </c>
    </row>
    <row r="159" spans="21:26">
      <c r="U159" s="274">
        <v>158</v>
      </c>
      <c r="V159" s="274">
        <v>855</v>
      </c>
      <c r="W159" s="274">
        <v>50</v>
      </c>
      <c r="X159" s="274">
        <f>SUM($W$2:W159)</f>
        <v>7900</v>
      </c>
      <c r="Z159" s="274">
        <v>1580</v>
      </c>
    </row>
    <row r="160" spans="21:26">
      <c r="U160" s="274">
        <v>159</v>
      </c>
      <c r="V160" s="274">
        <v>865</v>
      </c>
      <c r="W160" s="274">
        <v>50</v>
      </c>
      <c r="X160" s="274">
        <f>SUM($W$2:W160)</f>
        <v>7950</v>
      </c>
      <c r="Z160" s="274">
        <v>1590</v>
      </c>
    </row>
    <row r="161" spans="21:26">
      <c r="U161" s="274">
        <v>160</v>
      </c>
      <c r="V161" s="274">
        <v>875</v>
      </c>
      <c r="W161" s="274">
        <v>50</v>
      </c>
      <c r="X161" s="274">
        <f>SUM($W$2:W161)</f>
        <v>8000</v>
      </c>
      <c r="Z161" s="274">
        <v>1600</v>
      </c>
    </row>
    <row r="162" spans="21:26">
      <c r="U162" s="274">
        <v>161</v>
      </c>
      <c r="V162" s="274">
        <v>885</v>
      </c>
      <c r="W162" s="274">
        <v>50</v>
      </c>
      <c r="X162" s="274">
        <f>SUM($W$2:W162)</f>
        <v>8050</v>
      </c>
      <c r="Z162" s="274">
        <v>1610</v>
      </c>
    </row>
    <row r="163" spans="21:26">
      <c r="U163" s="274">
        <v>162</v>
      </c>
      <c r="V163" s="274">
        <v>895</v>
      </c>
      <c r="W163" s="274">
        <v>50</v>
      </c>
      <c r="X163" s="274">
        <f>SUM($W$2:W163)</f>
        <v>8100</v>
      </c>
      <c r="Z163" s="274">
        <v>1620</v>
      </c>
    </row>
    <row r="164" spans="21:26">
      <c r="U164" s="274">
        <v>163</v>
      </c>
      <c r="V164" s="274">
        <v>905</v>
      </c>
      <c r="W164" s="274">
        <v>50</v>
      </c>
      <c r="X164" s="274">
        <f>SUM($W$2:W164)</f>
        <v>8150</v>
      </c>
      <c r="Z164" s="274">
        <v>1630</v>
      </c>
    </row>
    <row r="165" spans="21:26">
      <c r="U165" s="274">
        <v>164</v>
      </c>
      <c r="V165" s="274">
        <v>915</v>
      </c>
      <c r="W165" s="274">
        <v>50</v>
      </c>
      <c r="X165" s="274">
        <f>SUM($W$2:W165)</f>
        <v>8200</v>
      </c>
      <c r="Z165" s="274">
        <v>1640</v>
      </c>
    </row>
    <row r="166" spans="21:26">
      <c r="U166" s="274">
        <v>165</v>
      </c>
      <c r="V166" s="274">
        <v>925</v>
      </c>
      <c r="W166" s="274">
        <v>50</v>
      </c>
      <c r="X166" s="274">
        <f>SUM($W$2:W166)</f>
        <v>8250</v>
      </c>
      <c r="Z166" s="274">
        <v>1650</v>
      </c>
    </row>
    <row r="167" spans="21:26">
      <c r="U167" s="274">
        <v>166</v>
      </c>
      <c r="V167" s="274">
        <v>935</v>
      </c>
      <c r="W167" s="274">
        <v>50</v>
      </c>
      <c r="X167" s="274">
        <f>SUM($W$2:W167)</f>
        <v>8300</v>
      </c>
      <c r="Z167" s="274">
        <v>1660</v>
      </c>
    </row>
    <row r="168" spans="21:26">
      <c r="U168" s="274">
        <v>167</v>
      </c>
      <c r="V168" s="274">
        <v>945</v>
      </c>
      <c r="W168" s="274">
        <v>50</v>
      </c>
      <c r="X168" s="274">
        <f>SUM($W$2:W168)</f>
        <v>8350</v>
      </c>
      <c r="Z168" s="274">
        <v>1670</v>
      </c>
    </row>
    <row r="169" spans="21:26">
      <c r="U169" s="274">
        <v>168</v>
      </c>
      <c r="V169" s="274">
        <v>955</v>
      </c>
      <c r="W169" s="274">
        <v>50</v>
      </c>
      <c r="X169" s="274">
        <f>SUM($W$2:W169)</f>
        <v>8400</v>
      </c>
      <c r="Z169" s="274">
        <v>1680</v>
      </c>
    </row>
    <row r="170" spans="21:26">
      <c r="U170" s="274">
        <v>169</v>
      </c>
      <c r="V170" s="274">
        <v>965</v>
      </c>
      <c r="W170" s="274">
        <v>50</v>
      </c>
      <c r="X170" s="274">
        <f>SUM($W$2:W170)</f>
        <v>8450</v>
      </c>
      <c r="Z170" s="274">
        <v>1690</v>
      </c>
    </row>
    <row r="171" spans="21:26">
      <c r="U171" s="274">
        <v>170</v>
      </c>
      <c r="V171" s="274">
        <v>975</v>
      </c>
      <c r="W171" s="274">
        <v>50</v>
      </c>
      <c r="X171" s="274">
        <f>SUM($W$2:W171)</f>
        <v>8500</v>
      </c>
      <c r="Z171" s="274">
        <v>1700</v>
      </c>
    </row>
    <row r="172" spans="21:26">
      <c r="U172" s="274">
        <v>171</v>
      </c>
      <c r="V172" s="274">
        <v>985</v>
      </c>
      <c r="W172" s="274">
        <v>50</v>
      </c>
      <c r="X172" s="274">
        <f>SUM($W$2:W172)</f>
        <v>8550</v>
      </c>
      <c r="Z172" s="274">
        <v>1710</v>
      </c>
    </row>
    <row r="173" spans="21:26">
      <c r="U173" s="274">
        <v>172</v>
      </c>
      <c r="V173" s="274">
        <v>995</v>
      </c>
      <c r="W173" s="274">
        <v>50</v>
      </c>
      <c r="X173" s="274">
        <f>SUM($W$2:W173)</f>
        <v>8600</v>
      </c>
      <c r="Z173" s="274">
        <v>1720</v>
      </c>
    </row>
    <row r="174" spans="21:26">
      <c r="U174" s="274">
        <v>173</v>
      </c>
      <c r="V174" s="274">
        <v>1005</v>
      </c>
      <c r="W174" s="274">
        <v>50</v>
      </c>
      <c r="X174" s="274">
        <f>SUM($W$2:W174)</f>
        <v>8650</v>
      </c>
      <c r="Z174" s="274">
        <v>1730</v>
      </c>
    </row>
    <row r="175" spans="21:26">
      <c r="U175" s="274">
        <v>174</v>
      </c>
      <c r="V175" s="274">
        <v>1015</v>
      </c>
      <c r="W175" s="274">
        <v>50</v>
      </c>
      <c r="X175" s="274">
        <f>SUM($W$2:W175)</f>
        <v>8700</v>
      </c>
      <c r="Z175" s="274">
        <v>1740</v>
      </c>
    </row>
    <row r="176" spans="21:26">
      <c r="U176" s="274">
        <v>175</v>
      </c>
      <c r="V176" s="274">
        <v>1025</v>
      </c>
      <c r="W176" s="274">
        <v>50</v>
      </c>
      <c r="X176" s="274">
        <f>SUM($W$2:W176)</f>
        <v>8750</v>
      </c>
      <c r="Z176" s="274">
        <v>1750</v>
      </c>
    </row>
    <row r="177" spans="21:26">
      <c r="U177" s="274">
        <v>176</v>
      </c>
      <c r="V177" s="274">
        <v>1035</v>
      </c>
      <c r="W177" s="274">
        <v>50</v>
      </c>
      <c r="X177" s="274">
        <f>SUM($W$2:W177)</f>
        <v>8800</v>
      </c>
      <c r="Z177" s="274">
        <v>1760</v>
      </c>
    </row>
    <row r="178" spans="21:26">
      <c r="U178" s="274">
        <v>177</v>
      </c>
      <c r="V178" s="274">
        <v>1045</v>
      </c>
      <c r="W178" s="274">
        <v>50</v>
      </c>
      <c r="X178" s="274">
        <f>SUM($W$2:W178)</f>
        <v>8850</v>
      </c>
      <c r="Z178" s="274">
        <v>1770</v>
      </c>
    </row>
    <row r="179" spans="21:26">
      <c r="U179" s="274">
        <v>178</v>
      </c>
      <c r="V179" s="274">
        <v>1055</v>
      </c>
      <c r="W179" s="274">
        <v>50</v>
      </c>
      <c r="X179" s="274">
        <f>SUM($W$2:W179)</f>
        <v>8900</v>
      </c>
      <c r="Z179" s="274">
        <v>1780</v>
      </c>
    </row>
    <row r="180" spans="21:26">
      <c r="U180" s="274">
        <v>179</v>
      </c>
      <c r="V180" s="274">
        <v>1065</v>
      </c>
      <c r="W180" s="274">
        <v>50</v>
      </c>
      <c r="X180" s="274">
        <f>SUM($W$2:W180)</f>
        <v>8950</v>
      </c>
      <c r="Z180" s="274">
        <v>1790</v>
      </c>
    </row>
    <row r="181" spans="21:26">
      <c r="U181" s="274">
        <v>180</v>
      </c>
      <c r="V181" s="274">
        <v>1075</v>
      </c>
      <c r="W181" s="274">
        <v>50</v>
      </c>
      <c r="X181" s="274">
        <f>SUM($W$2:W181)</f>
        <v>9000</v>
      </c>
      <c r="Z181" s="274">
        <v>1800</v>
      </c>
    </row>
    <row r="182" spans="21:26">
      <c r="U182" s="274">
        <v>181</v>
      </c>
      <c r="V182" s="274">
        <v>1085</v>
      </c>
      <c r="W182" s="274">
        <v>50</v>
      </c>
      <c r="X182" s="274">
        <f>SUM($W$2:W182)</f>
        <v>9050</v>
      </c>
      <c r="Z182" s="274">
        <v>1810</v>
      </c>
    </row>
    <row r="183" spans="21:26">
      <c r="U183" s="274">
        <v>182</v>
      </c>
      <c r="V183" s="274">
        <v>1095</v>
      </c>
      <c r="W183" s="274">
        <v>50</v>
      </c>
      <c r="X183" s="274">
        <f>SUM($W$2:W183)</f>
        <v>9100</v>
      </c>
      <c r="Z183" s="274">
        <v>1820</v>
      </c>
    </row>
    <row r="184" spans="21:26">
      <c r="U184" s="274">
        <v>183</v>
      </c>
      <c r="V184" s="274">
        <v>1105</v>
      </c>
      <c r="W184" s="274">
        <v>50</v>
      </c>
      <c r="X184" s="274">
        <f>SUM($W$2:W184)</f>
        <v>9150</v>
      </c>
      <c r="Z184" s="274">
        <v>1830</v>
      </c>
    </row>
    <row r="185" spans="21:26">
      <c r="U185" s="274">
        <v>184</v>
      </c>
      <c r="V185" s="274">
        <v>1115</v>
      </c>
      <c r="W185" s="274">
        <v>50</v>
      </c>
      <c r="X185" s="274">
        <f>SUM($W$2:W185)</f>
        <v>9200</v>
      </c>
      <c r="Z185" s="274">
        <v>1840</v>
      </c>
    </row>
    <row r="186" spans="21:26">
      <c r="U186" s="274">
        <v>185</v>
      </c>
      <c r="V186" s="274">
        <v>1125</v>
      </c>
      <c r="W186" s="274">
        <v>50</v>
      </c>
      <c r="X186" s="274">
        <f>SUM($W$2:W186)</f>
        <v>9250</v>
      </c>
      <c r="Z186" s="274">
        <v>1850</v>
      </c>
    </row>
    <row r="187" spans="21:26">
      <c r="U187" s="274">
        <v>186</v>
      </c>
      <c r="V187" s="274">
        <v>1135</v>
      </c>
      <c r="W187" s="274">
        <v>50</v>
      </c>
      <c r="X187" s="274">
        <f>SUM($W$2:W187)</f>
        <v>9300</v>
      </c>
      <c r="Z187" s="274">
        <v>1860</v>
      </c>
    </row>
    <row r="188" spans="21:26">
      <c r="U188" s="274">
        <v>187</v>
      </c>
      <c r="V188" s="274">
        <v>1145</v>
      </c>
      <c r="W188" s="274">
        <v>50</v>
      </c>
      <c r="X188" s="274">
        <f>SUM($W$2:W188)</f>
        <v>9350</v>
      </c>
      <c r="Z188" s="274">
        <v>1870</v>
      </c>
    </row>
    <row r="189" spans="21:26">
      <c r="U189" s="274">
        <v>188</v>
      </c>
      <c r="V189" s="274">
        <v>1155</v>
      </c>
      <c r="W189" s="274">
        <v>50</v>
      </c>
      <c r="X189" s="274">
        <f>SUM($W$2:W189)</f>
        <v>9400</v>
      </c>
      <c r="Z189" s="274">
        <v>1880</v>
      </c>
    </row>
    <row r="190" spans="21:26">
      <c r="U190" s="274">
        <v>189</v>
      </c>
      <c r="V190" s="274">
        <v>1165</v>
      </c>
      <c r="W190" s="274">
        <v>50</v>
      </c>
      <c r="X190" s="274">
        <f>SUM($W$2:W190)</f>
        <v>9450</v>
      </c>
      <c r="Z190" s="274">
        <v>1890</v>
      </c>
    </row>
    <row r="191" spans="21:26">
      <c r="U191" s="274">
        <v>190</v>
      </c>
      <c r="V191" s="274">
        <v>1175</v>
      </c>
      <c r="W191" s="274">
        <v>50</v>
      </c>
      <c r="X191" s="274">
        <f>SUM($W$2:W191)</f>
        <v>9500</v>
      </c>
      <c r="Z191" s="274">
        <v>1900</v>
      </c>
    </row>
    <row r="192" spans="21:26">
      <c r="U192" s="274">
        <v>191</v>
      </c>
      <c r="V192" s="274">
        <v>1185</v>
      </c>
      <c r="W192" s="274">
        <v>50</v>
      </c>
      <c r="X192" s="274">
        <f>SUM($W$2:W192)</f>
        <v>9550</v>
      </c>
      <c r="Z192" s="274">
        <v>1910</v>
      </c>
    </row>
    <row r="193" spans="21:26">
      <c r="U193" s="274">
        <v>192</v>
      </c>
      <c r="V193" s="274">
        <v>1195</v>
      </c>
      <c r="W193" s="274">
        <v>50</v>
      </c>
      <c r="X193" s="274">
        <f>SUM($W$2:W193)</f>
        <v>9600</v>
      </c>
      <c r="Z193" s="274">
        <v>1920</v>
      </c>
    </row>
    <row r="194" spans="21:26">
      <c r="U194" s="274">
        <v>193</v>
      </c>
      <c r="V194" s="274">
        <v>1205</v>
      </c>
      <c r="W194" s="274">
        <v>50</v>
      </c>
      <c r="X194" s="274">
        <f>SUM($W$2:W194)</f>
        <v>9650</v>
      </c>
      <c r="Z194" s="274">
        <v>1930</v>
      </c>
    </row>
    <row r="195" spans="21:26">
      <c r="U195" s="274">
        <v>194</v>
      </c>
      <c r="V195" s="274">
        <v>1215</v>
      </c>
      <c r="W195" s="274">
        <v>50</v>
      </c>
      <c r="X195" s="274">
        <f>SUM($W$2:W195)</f>
        <v>9700</v>
      </c>
      <c r="Z195" s="274">
        <v>1940</v>
      </c>
    </row>
    <row r="196" spans="21:26">
      <c r="U196" s="274">
        <v>195</v>
      </c>
      <c r="V196" s="274">
        <v>1225</v>
      </c>
      <c r="W196" s="274">
        <v>50</v>
      </c>
      <c r="X196" s="274">
        <f>SUM($W$2:W196)</f>
        <v>9750</v>
      </c>
      <c r="Z196" s="274">
        <v>1950</v>
      </c>
    </row>
    <row r="197" spans="21:26">
      <c r="U197" s="274">
        <v>196</v>
      </c>
      <c r="V197" s="274">
        <v>1235</v>
      </c>
      <c r="W197" s="274">
        <v>50</v>
      </c>
      <c r="X197" s="274">
        <f>SUM($W$2:W197)</f>
        <v>9800</v>
      </c>
      <c r="Z197" s="274">
        <v>1960</v>
      </c>
    </row>
    <row r="198" spans="21:26">
      <c r="U198" s="274">
        <v>197</v>
      </c>
      <c r="V198" s="274">
        <v>1245</v>
      </c>
      <c r="W198" s="274">
        <v>50</v>
      </c>
      <c r="X198" s="274">
        <f>SUM($W$2:W198)</f>
        <v>9850</v>
      </c>
      <c r="Z198" s="274">
        <v>1970</v>
      </c>
    </row>
    <row r="199" spans="21:26">
      <c r="U199" s="274">
        <v>198</v>
      </c>
      <c r="V199" s="274">
        <v>1255</v>
      </c>
      <c r="W199" s="274">
        <v>50</v>
      </c>
      <c r="X199" s="274">
        <f>SUM($W$2:W199)</f>
        <v>9900</v>
      </c>
      <c r="Z199" s="274">
        <v>1980</v>
      </c>
    </row>
    <row r="200" spans="21:26">
      <c r="U200" s="274">
        <v>199</v>
      </c>
      <c r="V200" s="274">
        <v>1265</v>
      </c>
      <c r="W200" s="274">
        <v>50</v>
      </c>
      <c r="X200" s="274">
        <f>SUM($W$2:W200)</f>
        <v>9950</v>
      </c>
      <c r="Z200" s="274">
        <v>1990</v>
      </c>
    </row>
    <row r="201" spans="21:26">
      <c r="U201" s="274">
        <v>200</v>
      </c>
      <c r="V201" s="274">
        <v>1275</v>
      </c>
      <c r="W201" s="274">
        <v>50</v>
      </c>
      <c r="X201" s="274">
        <f>SUM($W$2:W201)</f>
        <v>10000</v>
      </c>
      <c r="Z201" s="274">
        <v>2000</v>
      </c>
    </row>
    <row r="202" spans="21:26">
      <c r="U202" s="274">
        <v>201</v>
      </c>
      <c r="V202" s="274">
        <v>1285</v>
      </c>
      <c r="W202" s="274">
        <v>50</v>
      </c>
      <c r="X202" s="274">
        <f>SUM($W$2:W202)</f>
        <v>10050</v>
      </c>
      <c r="Z202" s="274">
        <v>2010</v>
      </c>
    </row>
    <row r="203" spans="21:26">
      <c r="U203" s="274">
        <v>202</v>
      </c>
      <c r="V203" s="274">
        <v>1295</v>
      </c>
      <c r="W203" s="274">
        <v>50</v>
      </c>
      <c r="X203" s="274">
        <f>SUM($W$2:W203)</f>
        <v>10100</v>
      </c>
      <c r="Z203" s="274">
        <v>2020</v>
      </c>
    </row>
    <row r="204" spans="21:26">
      <c r="U204" s="274">
        <v>203</v>
      </c>
      <c r="V204" s="274">
        <v>1305</v>
      </c>
      <c r="W204" s="274">
        <v>50</v>
      </c>
      <c r="X204" s="274">
        <f>SUM($W$2:W204)</f>
        <v>10150</v>
      </c>
      <c r="Z204" s="274">
        <v>2030</v>
      </c>
    </row>
    <row r="205" spans="21:26">
      <c r="U205" s="274">
        <v>204</v>
      </c>
      <c r="V205" s="274">
        <v>1315</v>
      </c>
      <c r="W205" s="274">
        <v>50</v>
      </c>
      <c r="X205" s="274">
        <f>SUM($W$2:W205)</f>
        <v>10200</v>
      </c>
      <c r="Z205" s="274">
        <v>2040</v>
      </c>
    </row>
    <row r="206" spans="21:26">
      <c r="U206" s="274">
        <v>205</v>
      </c>
      <c r="V206" s="274">
        <v>1325</v>
      </c>
      <c r="W206" s="274">
        <v>50</v>
      </c>
      <c r="X206" s="274">
        <f>SUM($W$2:W206)</f>
        <v>10250</v>
      </c>
      <c r="Z206" s="274">
        <v>2050</v>
      </c>
    </row>
    <row r="207" spans="21:26">
      <c r="U207" s="274">
        <v>206</v>
      </c>
      <c r="V207" s="274">
        <v>1335</v>
      </c>
      <c r="W207" s="274">
        <v>50</v>
      </c>
      <c r="X207" s="274">
        <f>SUM($W$2:W207)</f>
        <v>10300</v>
      </c>
      <c r="Z207" s="274">
        <v>2060</v>
      </c>
    </row>
    <row r="208" spans="21:26">
      <c r="U208" s="274">
        <v>207</v>
      </c>
      <c r="V208" s="274">
        <v>1345</v>
      </c>
      <c r="W208" s="274">
        <v>50</v>
      </c>
      <c r="X208" s="274">
        <f>SUM($W$2:W208)</f>
        <v>10350</v>
      </c>
      <c r="Z208" s="274">
        <v>2070</v>
      </c>
    </row>
    <row r="209" spans="21:26">
      <c r="U209" s="274">
        <v>208</v>
      </c>
      <c r="V209" s="274">
        <v>1355</v>
      </c>
      <c r="W209" s="274">
        <v>50</v>
      </c>
      <c r="X209" s="274">
        <f>SUM($W$2:W209)</f>
        <v>10400</v>
      </c>
      <c r="Z209" s="274">
        <v>2080</v>
      </c>
    </row>
    <row r="210" spans="21:26">
      <c r="U210" s="274">
        <v>209</v>
      </c>
      <c r="V210" s="274">
        <v>1365</v>
      </c>
      <c r="W210" s="274">
        <v>50</v>
      </c>
      <c r="X210" s="274">
        <f>SUM($W$2:W210)</f>
        <v>10450</v>
      </c>
      <c r="Z210" s="274">
        <v>2090</v>
      </c>
    </row>
    <row r="211" spans="21:26">
      <c r="U211" s="274">
        <v>210</v>
      </c>
      <c r="V211" s="274">
        <v>1375</v>
      </c>
      <c r="W211" s="274">
        <v>50</v>
      </c>
      <c r="X211" s="274">
        <f>SUM($W$2:W211)</f>
        <v>10500</v>
      </c>
      <c r="Z211" s="274">
        <v>2100</v>
      </c>
    </row>
    <row r="212" spans="21:26">
      <c r="U212" s="274">
        <v>211</v>
      </c>
      <c r="V212" s="274">
        <v>1385</v>
      </c>
      <c r="W212" s="274">
        <v>50</v>
      </c>
      <c r="X212" s="274">
        <f>SUM($W$2:W212)</f>
        <v>10550</v>
      </c>
      <c r="Z212" s="274">
        <v>2110</v>
      </c>
    </row>
    <row r="213" spans="21:26">
      <c r="U213" s="274">
        <v>212</v>
      </c>
      <c r="V213" s="274">
        <v>1395</v>
      </c>
      <c r="W213" s="274">
        <v>50</v>
      </c>
      <c r="X213" s="274">
        <f>SUM($W$2:W213)</f>
        <v>10600</v>
      </c>
      <c r="Z213" s="274">
        <v>2120</v>
      </c>
    </row>
    <row r="214" spans="21:26">
      <c r="U214" s="274">
        <v>213</v>
      </c>
      <c r="V214" s="274">
        <v>1405</v>
      </c>
      <c r="W214" s="274">
        <v>50</v>
      </c>
      <c r="X214" s="274">
        <f>SUM($W$2:W214)</f>
        <v>10650</v>
      </c>
      <c r="Z214" s="274">
        <v>2130</v>
      </c>
    </row>
    <row r="215" spans="21:26">
      <c r="U215" s="274">
        <v>214</v>
      </c>
      <c r="V215" s="274">
        <v>1415</v>
      </c>
      <c r="W215" s="274">
        <v>50</v>
      </c>
      <c r="X215" s="274">
        <f>SUM($W$2:W215)</f>
        <v>10700</v>
      </c>
      <c r="Z215" s="274">
        <v>2140</v>
      </c>
    </row>
    <row r="216" spans="21:26">
      <c r="U216" s="274">
        <v>215</v>
      </c>
      <c r="V216" s="274">
        <v>1425</v>
      </c>
      <c r="W216" s="274">
        <v>50</v>
      </c>
      <c r="X216" s="274">
        <f>SUM($W$2:W216)</f>
        <v>10750</v>
      </c>
      <c r="Z216" s="274">
        <v>2150</v>
      </c>
    </row>
    <row r="217" spans="21:26">
      <c r="U217" s="309">
        <v>216</v>
      </c>
      <c r="V217" s="274">
        <v>1435</v>
      </c>
      <c r="W217" s="274">
        <v>50</v>
      </c>
      <c r="X217" s="302">
        <f>SUM($W$2:W217)</f>
        <v>10800</v>
      </c>
      <c r="Y217" s="274" t="s">
        <v>2499</v>
      </c>
      <c r="Z217" s="302">
        <v>2160</v>
      </c>
    </row>
    <row r="218" spans="21:26">
      <c r="U218" s="274">
        <v>217</v>
      </c>
      <c r="V218" s="274">
        <v>1445</v>
      </c>
      <c r="W218" s="274">
        <v>50</v>
      </c>
      <c r="X218" s="274">
        <f>SUM($W$2:W218)</f>
        <v>10850</v>
      </c>
      <c r="Z218" s="274">
        <v>2170</v>
      </c>
    </row>
    <row r="219" spans="21:26">
      <c r="U219" s="274">
        <v>218</v>
      </c>
      <c r="V219" s="274">
        <v>1455</v>
      </c>
      <c r="W219" s="274">
        <v>50</v>
      </c>
      <c r="X219" s="274">
        <f>SUM($W$2:W219)</f>
        <v>10900</v>
      </c>
      <c r="Z219" s="274">
        <v>2180</v>
      </c>
    </row>
    <row r="220" spans="21:26">
      <c r="U220" s="274">
        <v>219</v>
      </c>
      <c r="V220" s="274">
        <v>1465</v>
      </c>
      <c r="W220" s="274">
        <v>50</v>
      </c>
      <c r="X220" s="274">
        <f>SUM($W$2:W220)</f>
        <v>10950</v>
      </c>
      <c r="Z220" s="274">
        <v>2190</v>
      </c>
    </row>
    <row r="221" spans="21:26">
      <c r="U221" s="274">
        <v>220</v>
      </c>
      <c r="V221" s="274">
        <v>1475</v>
      </c>
      <c r="W221" s="274">
        <v>50</v>
      </c>
      <c r="X221" s="274">
        <f>SUM($W$2:W221)</f>
        <v>11000</v>
      </c>
      <c r="Z221" s="274">
        <v>2200</v>
      </c>
    </row>
    <row r="222" spans="21:26">
      <c r="U222" s="274">
        <v>221</v>
      </c>
      <c r="V222" s="274">
        <v>1485</v>
      </c>
      <c r="W222" s="274">
        <v>50</v>
      </c>
      <c r="X222" s="274">
        <f>SUM($W$2:W222)</f>
        <v>11050</v>
      </c>
      <c r="Z222" s="274">
        <v>2210</v>
      </c>
    </row>
    <row r="223" spans="21:26">
      <c r="U223" s="274">
        <v>222</v>
      </c>
      <c r="V223" s="274">
        <v>1495</v>
      </c>
      <c r="W223" s="274">
        <v>50</v>
      </c>
      <c r="X223" s="274">
        <f>SUM($W$2:W223)</f>
        <v>11100</v>
      </c>
      <c r="Z223" s="274">
        <v>2220</v>
      </c>
    </row>
    <row r="224" spans="21:26">
      <c r="U224" s="274">
        <v>223</v>
      </c>
      <c r="V224" s="274">
        <v>1505</v>
      </c>
      <c r="W224" s="274">
        <v>50</v>
      </c>
      <c r="X224" s="274">
        <f>SUM($W$2:W224)</f>
        <v>11150</v>
      </c>
      <c r="Z224" s="274">
        <v>2230</v>
      </c>
    </row>
    <row r="225" spans="21:26">
      <c r="U225" s="274">
        <v>224</v>
      </c>
      <c r="V225" s="274">
        <v>1515</v>
      </c>
      <c r="W225" s="274">
        <v>50</v>
      </c>
      <c r="X225" s="274">
        <f>SUM($W$2:W225)</f>
        <v>11200</v>
      </c>
      <c r="Z225" s="274">
        <v>2240</v>
      </c>
    </row>
    <row r="226" spans="21:26">
      <c r="U226" s="274">
        <v>225</v>
      </c>
      <c r="V226" s="274">
        <v>1525</v>
      </c>
      <c r="W226" s="274">
        <v>50</v>
      </c>
      <c r="X226" s="274">
        <f>SUM($W$2:W226)</f>
        <v>11250</v>
      </c>
      <c r="Z226" s="274">
        <v>2250</v>
      </c>
    </row>
    <row r="227" spans="21:26">
      <c r="U227" s="274">
        <v>226</v>
      </c>
      <c r="V227" s="274">
        <v>1535</v>
      </c>
      <c r="W227" s="274">
        <v>50</v>
      </c>
      <c r="X227" s="274">
        <f>SUM($W$2:W227)</f>
        <v>11300</v>
      </c>
      <c r="Z227" s="274">
        <v>2260</v>
      </c>
    </row>
    <row r="228" spans="21:26">
      <c r="U228" s="274">
        <v>227</v>
      </c>
      <c r="V228" s="274">
        <v>1545</v>
      </c>
      <c r="W228" s="274">
        <v>50</v>
      </c>
      <c r="X228" s="274">
        <f>SUM($W$2:W228)</f>
        <v>11350</v>
      </c>
      <c r="Z228" s="274">
        <v>2270</v>
      </c>
    </row>
    <row r="229" spans="21:26">
      <c r="U229" s="274">
        <v>228</v>
      </c>
      <c r="V229" s="274">
        <v>1555</v>
      </c>
      <c r="W229" s="274">
        <v>50</v>
      </c>
      <c r="X229" s="274">
        <f>SUM($W$2:W229)</f>
        <v>11400</v>
      </c>
      <c r="Z229" s="274">
        <v>2280</v>
      </c>
    </row>
    <row r="230" spans="21:26">
      <c r="U230" s="274">
        <v>229</v>
      </c>
      <c r="V230" s="274">
        <v>1565</v>
      </c>
      <c r="W230" s="274">
        <v>50</v>
      </c>
      <c r="X230" s="274">
        <f>SUM($W$2:W230)</f>
        <v>11450</v>
      </c>
      <c r="Z230" s="274">
        <v>2290</v>
      </c>
    </row>
    <row r="231" spans="21:26">
      <c r="U231" s="274">
        <v>230</v>
      </c>
      <c r="V231" s="274">
        <v>1575</v>
      </c>
      <c r="W231" s="274">
        <v>50</v>
      </c>
      <c r="X231" s="274">
        <f>SUM($W$2:W231)</f>
        <v>11500</v>
      </c>
      <c r="Z231" s="274">
        <v>2300</v>
      </c>
    </row>
    <row r="232" spans="21:26">
      <c r="U232" s="274">
        <v>231</v>
      </c>
      <c r="V232" s="274">
        <v>1585</v>
      </c>
      <c r="W232" s="274">
        <v>50</v>
      </c>
      <c r="X232" s="274">
        <f>SUM($W$2:W232)</f>
        <v>11550</v>
      </c>
      <c r="Z232" s="274">
        <v>2310</v>
      </c>
    </row>
    <row r="233" spans="21:26">
      <c r="U233" s="274">
        <v>232</v>
      </c>
      <c r="V233" s="274">
        <v>1595</v>
      </c>
      <c r="W233" s="274">
        <v>50</v>
      </c>
      <c r="X233" s="274">
        <f>SUM($W$2:W233)</f>
        <v>11600</v>
      </c>
      <c r="Z233" s="274">
        <v>2320</v>
      </c>
    </row>
    <row r="234" spans="21:26">
      <c r="U234" s="274">
        <v>233</v>
      </c>
      <c r="V234" s="274">
        <v>1605</v>
      </c>
      <c r="W234" s="274">
        <v>50</v>
      </c>
      <c r="X234" s="274">
        <f>SUM($W$2:W234)</f>
        <v>11650</v>
      </c>
      <c r="Z234" s="274">
        <v>2330</v>
      </c>
    </row>
    <row r="235" spans="21:26">
      <c r="U235" s="274">
        <v>234</v>
      </c>
      <c r="V235" s="274">
        <v>1615</v>
      </c>
      <c r="W235" s="274">
        <v>50</v>
      </c>
      <c r="X235" s="274">
        <f>SUM($W$2:W235)</f>
        <v>11700</v>
      </c>
      <c r="Z235" s="274">
        <v>2340</v>
      </c>
    </row>
    <row r="236" spans="21:26">
      <c r="U236" s="274">
        <v>235</v>
      </c>
      <c r="V236" s="274">
        <v>1625</v>
      </c>
      <c r="W236" s="274">
        <v>50</v>
      </c>
      <c r="X236" s="274">
        <f>SUM($W$2:W236)</f>
        <v>11750</v>
      </c>
      <c r="Z236" s="274">
        <v>2350</v>
      </c>
    </row>
    <row r="237" spans="21:26">
      <c r="U237" s="274">
        <v>236</v>
      </c>
      <c r="V237" s="274">
        <v>1635</v>
      </c>
      <c r="W237" s="274">
        <v>50</v>
      </c>
      <c r="X237" s="274">
        <f>SUM($W$2:W237)</f>
        <v>11800</v>
      </c>
      <c r="Z237" s="274">
        <v>2360</v>
      </c>
    </row>
    <row r="238" spans="21:26">
      <c r="U238" s="274">
        <v>237</v>
      </c>
      <c r="V238" s="274">
        <v>1645</v>
      </c>
      <c r="W238" s="274">
        <v>50</v>
      </c>
      <c r="X238" s="274">
        <f>SUM($W$2:W238)</f>
        <v>11850</v>
      </c>
      <c r="Z238" s="274">
        <v>2370</v>
      </c>
    </row>
    <row r="239" spans="21:26">
      <c r="U239" s="274">
        <v>238</v>
      </c>
      <c r="V239" s="274">
        <v>1655</v>
      </c>
      <c r="W239" s="274">
        <v>50</v>
      </c>
      <c r="X239" s="274">
        <f>SUM($W$2:W239)</f>
        <v>11900</v>
      </c>
      <c r="Z239" s="274">
        <v>2380</v>
      </c>
    </row>
    <row r="240" spans="21:26">
      <c r="U240" s="274">
        <v>239</v>
      </c>
      <c r="V240" s="274">
        <v>1665</v>
      </c>
      <c r="W240" s="274">
        <v>50</v>
      </c>
      <c r="X240" s="274">
        <f>SUM($W$2:W240)</f>
        <v>11950</v>
      </c>
      <c r="Z240" s="274">
        <v>2390</v>
      </c>
    </row>
    <row r="241" spans="21:26">
      <c r="U241" s="274">
        <v>240</v>
      </c>
      <c r="V241" s="274">
        <v>1675</v>
      </c>
      <c r="W241" s="274">
        <v>50</v>
      </c>
      <c r="X241" s="274">
        <f>SUM($W$2:W241)</f>
        <v>12000</v>
      </c>
      <c r="Z241" s="274">
        <v>2400</v>
      </c>
    </row>
    <row r="242" spans="21:26">
      <c r="U242" s="274">
        <v>241</v>
      </c>
      <c r="V242" s="274">
        <v>1685</v>
      </c>
      <c r="W242" s="274">
        <v>50</v>
      </c>
      <c r="X242" s="274">
        <f>SUM($W$2:W242)</f>
        <v>12050</v>
      </c>
      <c r="Z242" s="274">
        <v>2410</v>
      </c>
    </row>
    <row r="243" spans="21:26">
      <c r="U243" s="274">
        <v>242</v>
      </c>
      <c r="V243" s="274">
        <v>1695</v>
      </c>
      <c r="W243" s="274">
        <v>50</v>
      </c>
      <c r="X243" s="274">
        <f>SUM($W$2:W243)</f>
        <v>12100</v>
      </c>
      <c r="Z243" s="274">
        <v>2420</v>
      </c>
    </row>
    <row r="244" spans="21:26">
      <c r="U244" s="274">
        <v>243</v>
      </c>
      <c r="V244" s="274">
        <v>1705</v>
      </c>
      <c r="W244" s="274">
        <v>50</v>
      </c>
      <c r="X244" s="274">
        <f>SUM($W$2:W244)</f>
        <v>12150</v>
      </c>
      <c r="Z244" s="274">
        <v>2430</v>
      </c>
    </row>
    <row r="245" spans="21:26">
      <c r="U245" s="274">
        <v>244</v>
      </c>
      <c r="V245" s="274">
        <v>1715</v>
      </c>
      <c r="W245" s="274">
        <v>50</v>
      </c>
      <c r="X245" s="274">
        <f>SUM($W$2:W245)</f>
        <v>12200</v>
      </c>
      <c r="Z245" s="274">
        <v>2440</v>
      </c>
    </row>
    <row r="246" spans="21:26">
      <c r="U246" s="274">
        <v>245</v>
      </c>
      <c r="V246" s="274">
        <v>1725</v>
      </c>
      <c r="W246" s="274">
        <v>50</v>
      </c>
      <c r="X246" s="274">
        <f>SUM($W$2:W246)</f>
        <v>12250</v>
      </c>
      <c r="Z246" s="274">
        <v>2450</v>
      </c>
    </row>
    <row r="247" spans="21:26">
      <c r="U247" s="274">
        <v>246</v>
      </c>
      <c r="V247" s="274">
        <v>1735</v>
      </c>
      <c r="W247" s="274">
        <v>50</v>
      </c>
      <c r="X247" s="274">
        <f>SUM($W$2:W247)</f>
        <v>12300</v>
      </c>
      <c r="Z247" s="274">
        <v>2460</v>
      </c>
    </row>
    <row r="248" spans="21:26">
      <c r="U248" s="274">
        <v>247</v>
      </c>
      <c r="V248" s="274">
        <v>1745</v>
      </c>
      <c r="W248" s="274">
        <v>50</v>
      </c>
      <c r="X248" s="274">
        <f>SUM($W$2:W248)</f>
        <v>12350</v>
      </c>
      <c r="Z248" s="274">
        <v>2470</v>
      </c>
    </row>
    <row r="249" spans="21:26">
      <c r="U249" s="274">
        <v>248</v>
      </c>
      <c r="V249" s="274">
        <v>1755</v>
      </c>
      <c r="W249" s="274">
        <v>50</v>
      </c>
      <c r="X249" s="274">
        <f>SUM($W$2:W249)</f>
        <v>12400</v>
      </c>
      <c r="Z249" s="274">
        <v>2480</v>
      </c>
    </row>
    <row r="250" spans="21:26">
      <c r="U250" s="274">
        <v>249</v>
      </c>
      <c r="V250" s="274">
        <v>1765</v>
      </c>
      <c r="W250" s="274">
        <v>50</v>
      </c>
      <c r="X250" s="274">
        <f>SUM($W$2:W250)</f>
        <v>12450</v>
      </c>
      <c r="Z250" s="274">
        <v>2490</v>
      </c>
    </row>
    <row r="251" spans="21:26">
      <c r="U251" s="274">
        <v>250</v>
      </c>
      <c r="V251" s="274">
        <v>1775</v>
      </c>
      <c r="W251" s="274">
        <v>50</v>
      </c>
      <c r="X251" s="274">
        <f>SUM($W$2:W251)</f>
        <v>12500</v>
      </c>
      <c r="Z251" s="274">
        <v>2500</v>
      </c>
    </row>
    <row r="252" spans="21:26">
      <c r="U252" s="274">
        <v>251</v>
      </c>
      <c r="V252" s="274">
        <v>1785</v>
      </c>
      <c r="W252" s="274">
        <v>50</v>
      </c>
      <c r="X252" s="274">
        <f>SUM($W$2:W252)</f>
        <v>12550</v>
      </c>
      <c r="Z252" s="274">
        <v>2510</v>
      </c>
    </row>
    <row r="253" spans="21:26">
      <c r="U253" s="274">
        <v>252</v>
      </c>
      <c r="V253" s="274">
        <v>1795</v>
      </c>
      <c r="W253" s="274">
        <v>50</v>
      </c>
      <c r="X253" s="274">
        <f>SUM($W$2:W253)</f>
        <v>12600</v>
      </c>
      <c r="Z253" s="274">
        <v>2520</v>
      </c>
    </row>
    <row r="254" spans="21:26">
      <c r="U254" s="274">
        <v>253</v>
      </c>
      <c r="V254" s="274">
        <v>1805</v>
      </c>
      <c r="W254" s="274">
        <v>50</v>
      </c>
      <c r="X254" s="274">
        <f>SUM($W$2:W254)</f>
        <v>12650</v>
      </c>
      <c r="Z254" s="274">
        <v>2530</v>
      </c>
    </row>
    <row r="255" spans="21:26">
      <c r="U255" s="274">
        <v>254</v>
      </c>
      <c r="V255" s="274">
        <v>1815</v>
      </c>
      <c r="W255" s="274">
        <v>50</v>
      </c>
      <c r="X255" s="274">
        <f>SUM($W$2:W255)</f>
        <v>12700</v>
      </c>
      <c r="Z255" s="274">
        <v>2540</v>
      </c>
    </row>
    <row r="256" spans="21:26">
      <c r="U256" s="274">
        <v>255</v>
      </c>
      <c r="V256" s="274">
        <v>1825</v>
      </c>
      <c r="W256" s="274">
        <v>50</v>
      </c>
      <c r="X256" s="274">
        <f>SUM($W$2:W256)</f>
        <v>12750</v>
      </c>
      <c r="Z256" s="274">
        <v>2550</v>
      </c>
    </row>
    <row r="257" spans="21:26">
      <c r="U257" s="274">
        <v>256</v>
      </c>
      <c r="V257" s="274">
        <v>1835</v>
      </c>
      <c r="W257" s="274">
        <v>50</v>
      </c>
      <c r="X257" s="274">
        <f>SUM($W$2:W257)</f>
        <v>12800</v>
      </c>
      <c r="Z257" s="274">
        <v>2560</v>
      </c>
    </row>
    <row r="258" spans="21:26">
      <c r="U258" s="274">
        <v>257</v>
      </c>
      <c r="V258" s="274">
        <v>1845</v>
      </c>
      <c r="W258" s="274">
        <v>50</v>
      </c>
      <c r="X258" s="274">
        <f>SUM($W$2:W258)</f>
        <v>12850</v>
      </c>
      <c r="Z258" s="274">
        <v>2570</v>
      </c>
    </row>
    <row r="259" spans="21:26">
      <c r="U259" s="274">
        <v>258</v>
      </c>
      <c r="V259" s="274">
        <v>1855</v>
      </c>
      <c r="W259" s="274">
        <v>50</v>
      </c>
      <c r="X259" s="274">
        <f>SUM($W$2:W259)</f>
        <v>12900</v>
      </c>
      <c r="Z259" s="274">
        <v>2580</v>
      </c>
    </row>
    <row r="260" spans="21:26">
      <c r="U260" s="274">
        <v>259</v>
      </c>
      <c r="V260" s="274">
        <v>1865</v>
      </c>
      <c r="W260" s="274">
        <v>50</v>
      </c>
      <c r="X260" s="274">
        <f>SUM($W$2:W260)</f>
        <v>12950</v>
      </c>
      <c r="Z260" s="274">
        <v>2590</v>
      </c>
    </row>
    <row r="261" spans="21:26">
      <c r="U261" s="274">
        <v>260</v>
      </c>
      <c r="V261" s="274">
        <v>1875</v>
      </c>
      <c r="W261" s="274">
        <v>50</v>
      </c>
      <c r="X261" s="274">
        <f>SUM($W$2:W261)</f>
        <v>13000</v>
      </c>
      <c r="Z261" s="274">
        <v>2600</v>
      </c>
    </row>
    <row r="262" spans="21:26">
      <c r="U262" s="274">
        <v>261</v>
      </c>
      <c r="V262" s="274">
        <v>1885</v>
      </c>
      <c r="W262" s="274">
        <v>50</v>
      </c>
      <c r="X262" s="274">
        <f>SUM($W$2:W262)</f>
        <v>13050</v>
      </c>
      <c r="Z262" s="274">
        <v>2610</v>
      </c>
    </row>
    <row r="263" spans="21:26">
      <c r="U263" s="274">
        <v>262</v>
      </c>
      <c r="V263" s="274">
        <v>1895</v>
      </c>
      <c r="W263" s="274">
        <v>50</v>
      </c>
      <c r="X263" s="274">
        <f>SUM($W$2:W263)</f>
        <v>13100</v>
      </c>
      <c r="Z263" s="274">
        <v>2620</v>
      </c>
    </row>
    <row r="264" spans="21:26">
      <c r="U264" s="274">
        <v>263</v>
      </c>
      <c r="V264" s="274">
        <v>1905</v>
      </c>
      <c r="W264" s="274">
        <v>50</v>
      </c>
      <c r="X264" s="274">
        <f>SUM($W$2:W264)</f>
        <v>13150</v>
      </c>
      <c r="Z264" s="274">
        <v>2630</v>
      </c>
    </row>
    <row r="265" spans="21:26">
      <c r="U265" s="274">
        <v>264</v>
      </c>
      <c r="V265" s="274">
        <v>1915</v>
      </c>
      <c r="W265" s="274">
        <v>50</v>
      </c>
      <c r="X265" s="274">
        <f>SUM($W$2:W265)</f>
        <v>13200</v>
      </c>
      <c r="Z265" s="274">
        <v>2640</v>
      </c>
    </row>
    <row r="266" spans="21:26">
      <c r="U266" s="274">
        <v>265</v>
      </c>
      <c r="V266" s="274">
        <v>1925</v>
      </c>
      <c r="W266" s="274">
        <v>50</v>
      </c>
      <c r="X266" s="274">
        <f>SUM($W$2:W266)</f>
        <v>13250</v>
      </c>
      <c r="Z266" s="274">
        <v>2650</v>
      </c>
    </row>
    <row r="267" spans="21:26">
      <c r="U267" s="274">
        <v>266</v>
      </c>
      <c r="V267" s="274">
        <v>1935</v>
      </c>
      <c r="W267" s="274">
        <v>50</v>
      </c>
      <c r="X267" s="274">
        <f>SUM($W$2:W267)</f>
        <v>13300</v>
      </c>
      <c r="Z267" s="274">
        <v>2660</v>
      </c>
    </row>
    <row r="268" spans="21:26">
      <c r="U268" s="274">
        <v>267</v>
      </c>
      <c r="V268" s="274">
        <v>1945</v>
      </c>
      <c r="W268" s="274">
        <v>50</v>
      </c>
      <c r="X268" s="274">
        <f>SUM($W$2:W268)</f>
        <v>13350</v>
      </c>
      <c r="Z268" s="274">
        <v>2670</v>
      </c>
    </row>
    <row r="269" spans="21:26">
      <c r="U269" s="274">
        <v>268</v>
      </c>
      <c r="V269" s="274">
        <v>1955</v>
      </c>
      <c r="W269" s="274">
        <v>50</v>
      </c>
      <c r="X269" s="274">
        <f>SUM($W$2:W269)</f>
        <v>13400</v>
      </c>
      <c r="Z269" s="274">
        <v>2680</v>
      </c>
    </row>
    <row r="270" spans="21:26">
      <c r="U270" s="274">
        <v>269</v>
      </c>
      <c r="V270" s="274">
        <v>1965</v>
      </c>
      <c r="W270" s="274">
        <v>50</v>
      </c>
      <c r="X270" s="274">
        <f>SUM($W$2:W270)</f>
        <v>13450</v>
      </c>
      <c r="Z270" s="274">
        <v>2690</v>
      </c>
    </row>
    <row r="271" spans="21:26">
      <c r="U271" s="274">
        <v>270</v>
      </c>
      <c r="V271" s="274">
        <v>1975</v>
      </c>
      <c r="W271" s="274">
        <v>50</v>
      </c>
      <c r="X271" s="274">
        <f>SUM($W$2:W271)</f>
        <v>13500</v>
      </c>
      <c r="Z271" s="274">
        <v>2700</v>
      </c>
    </row>
    <row r="272" spans="21:26">
      <c r="U272" s="274">
        <v>271</v>
      </c>
      <c r="V272" s="274">
        <v>1985</v>
      </c>
      <c r="W272" s="274">
        <v>50</v>
      </c>
      <c r="X272" s="274">
        <f>SUM($W$2:W272)</f>
        <v>13550</v>
      </c>
      <c r="Z272" s="274">
        <v>2710</v>
      </c>
    </row>
    <row r="273" spans="21:26">
      <c r="U273" s="274">
        <v>272</v>
      </c>
      <c r="V273" s="274">
        <v>1995</v>
      </c>
      <c r="W273" s="274">
        <v>50</v>
      </c>
      <c r="X273" s="274">
        <f>SUM($W$2:W273)</f>
        <v>13600</v>
      </c>
      <c r="Z273" s="274">
        <v>2720</v>
      </c>
    </row>
    <row r="274" spans="21:26">
      <c r="U274" s="274">
        <v>273</v>
      </c>
      <c r="V274" s="274">
        <v>2005</v>
      </c>
      <c r="W274" s="274">
        <v>50</v>
      </c>
      <c r="X274" s="274">
        <f>SUM($W$2:W274)</f>
        <v>13650</v>
      </c>
      <c r="Z274" s="274">
        <v>2730</v>
      </c>
    </row>
    <row r="275" spans="21:26">
      <c r="U275" s="274">
        <v>274</v>
      </c>
      <c r="V275" s="274">
        <v>2015</v>
      </c>
      <c r="W275" s="274">
        <v>50</v>
      </c>
      <c r="X275" s="274">
        <f>SUM($W$2:W275)</f>
        <v>13700</v>
      </c>
      <c r="Z275" s="274">
        <v>2740</v>
      </c>
    </row>
    <row r="276" spans="21:26">
      <c r="U276" s="274">
        <v>275</v>
      </c>
      <c r="V276" s="274">
        <v>2025</v>
      </c>
      <c r="W276" s="274">
        <v>50</v>
      </c>
      <c r="X276" s="274">
        <f>SUM($W$2:W276)</f>
        <v>13750</v>
      </c>
      <c r="Z276" s="274">
        <v>2750</v>
      </c>
    </row>
    <row r="277" spans="21:26">
      <c r="U277" s="274">
        <v>276</v>
      </c>
      <c r="V277" s="274">
        <v>2035</v>
      </c>
      <c r="W277" s="274">
        <v>50</v>
      </c>
      <c r="X277" s="274">
        <f>SUM($W$2:W277)</f>
        <v>13800</v>
      </c>
      <c r="Z277" s="274">
        <v>2760</v>
      </c>
    </row>
    <row r="278" spans="21:26">
      <c r="U278" s="274">
        <v>277</v>
      </c>
      <c r="V278" s="274">
        <v>2045</v>
      </c>
      <c r="W278" s="274">
        <v>50</v>
      </c>
      <c r="X278" s="274">
        <f>SUM($W$2:W278)</f>
        <v>13850</v>
      </c>
      <c r="Z278" s="274">
        <v>2770</v>
      </c>
    </row>
    <row r="279" spans="21:26">
      <c r="U279" s="274">
        <v>278</v>
      </c>
      <c r="V279" s="274">
        <v>2055</v>
      </c>
      <c r="W279" s="274">
        <v>50</v>
      </c>
      <c r="X279" s="274">
        <f>SUM($W$2:W279)</f>
        <v>13900</v>
      </c>
      <c r="Z279" s="274">
        <v>2780</v>
      </c>
    </row>
    <row r="280" spans="21:26">
      <c r="U280" s="274">
        <v>279</v>
      </c>
      <c r="V280" s="274">
        <v>2065</v>
      </c>
      <c r="W280" s="274">
        <v>50</v>
      </c>
      <c r="X280" s="274">
        <f>SUM($W$2:W280)</f>
        <v>13950</v>
      </c>
      <c r="Z280" s="274">
        <v>2790</v>
      </c>
    </row>
    <row r="281" spans="21:26">
      <c r="U281" s="274">
        <v>280</v>
      </c>
      <c r="V281" s="274">
        <v>2075</v>
      </c>
      <c r="W281" s="274">
        <v>50</v>
      </c>
      <c r="X281" s="274">
        <f>SUM($W$2:W281)</f>
        <v>14000</v>
      </c>
      <c r="Z281" s="274">
        <v>2800</v>
      </c>
    </row>
    <row r="282" spans="21:26">
      <c r="U282" s="274">
        <v>281</v>
      </c>
      <c r="V282" s="274">
        <v>2085</v>
      </c>
      <c r="W282" s="274">
        <v>50</v>
      </c>
      <c r="X282" s="274">
        <f>SUM($W$2:W282)</f>
        <v>14050</v>
      </c>
      <c r="Z282" s="274">
        <v>2810</v>
      </c>
    </row>
    <row r="283" spans="21:26">
      <c r="U283" s="274">
        <v>282</v>
      </c>
      <c r="V283" s="274">
        <v>2095</v>
      </c>
      <c r="W283" s="274">
        <v>50</v>
      </c>
      <c r="X283" s="274">
        <f>SUM($W$2:W283)</f>
        <v>14100</v>
      </c>
      <c r="Z283" s="274">
        <v>2820</v>
      </c>
    </row>
    <row r="284" spans="21:26">
      <c r="U284" s="274">
        <v>283</v>
      </c>
      <c r="V284" s="274">
        <v>2105</v>
      </c>
      <c r="W284" s="274">
        <v>50</v>
      </c>
      <c r="X284" s="274">
        <f>SUM($W$2:W284)</f>
        <v>14150</v>
      </c>
      <c r="Z284" s="274">
        <v>2830</v>
      </c>
    </row>
    <row r="285" spans="21:26">
      <c r="U285" s="274">
        <v>284</v>
      </c>
      <c r="V285" s="274">
        <v>2115</v>
      </c>
      <c r="W285" s="274">
        <v>50</v>
      </c>
      <c r="X285" s="274">
        <f>SUM($W$2:W285)</f>
        <v>14200</v>
      </c>
      <c r="Z285" s="274">
        <v>2840</v>
      </c>
    </row>
    <row r="286" spans="21:26">
      <c r="U286" s="274">
        <v>285</v>
      </c>
      <c r="V286" s="274">
        <v>2125</v>
      </c>
      <c r="W286" s="274">
        <v>50</v>
      </c>
      <c r="X286" s="274">
        <f>SUM($W$2:W286)</f>
        <v>14250</v>
      </c>
      <c r="Z286" s="274">
        <v>2850</v>
      </c>
    </row>
    <row r="287" spans="21:26">
      <c r="U287" s="274">
        <v>286</v>
      </c>
      <c r="V287" s="274">
        <v>2135</v>
      </c>
      <c r="W287" s="274">
        <v>50</v>
      </c>
      <c r="X287" s="274">
        <f>SUM($W$2:W287)</f>
        <v>14300</v>
      </c>
      <c r="Z287" s="274">
        <v>2860</v>
      </c>
    </row>
    <row r="288" spans="21:26">
      <c r="U288" s="274">
        <v>287</v>
      </c>
      <c r="V288" s="274">
        <v>2145</v>
      </c>
      <c r="W288" s="274">
        <v>50</v>
      </c>
      <c r="X288" s="274">
        <f>SUM($W$2:W288)</f>
        <v>14350</v>
      </c>
      <c r="Z288" s="274">
        <v>2870</v>
      </c>
    </row>
    <row r="289" spans="21:26">
      <c r="U289" s="274">
        <v>288</v>
      </c>
      <c r="V289" s="274">
        <v>2155</v>
      </c>
      <c r="W289" s="274">
        <v>50</v>
      </c>
      <c r="X289" s="274">
        <f>SUM($W$2:W289)</f>
        <v>14400</v>
      </c>
      <c r="Z289" s="274">
        <v>2880</v>
      </c>
    </row>
    <row r="290" spans="21:26">
      <c r="U290" s="274">
        <v>289</v>
      </c>
      <c r="V290" s="274">
        <v>2165</v>
      </c>
      <c r="W290" s="274">
        <v>50</v>
      </c>
      <c r="X290" s="274">
        <f>SUM($W$2:W290)</f>
        <v>14450</v>
      </c>
      <c r="Z290" s="274">
        <v>2890</v>
      </c>
    </row>
    <row r="291" spans="21:26">
      <c r="U291" s="274">
        <v>290</v>
      </c>
      <c r="V291" s="274">
        <v>2175</v>
      </c>
      <c r="W291" s="274">
        <v>50</v>
      </c>
      <c r="X291" s="274">
        <f>SUM($W$2:W291)</f>
        <v>14500</v>
      </c>
      <c r="Z291" s="274">
        <v>2900</v>
      </c>
    </row>
    <row r="292" spans="21:26">
      <c r="U292" s="274">
        <v>291</v>
      </c>
      <c r="V292" s="274">
        <v>2185</v>
      </c>
      <c r="W292" s="274">
        <v>50</v>
      </c>
      <c r="X292" s="274">
        <f>SUM($W$2:W292)</f>
        <v>14550</v>
      </c>
      <c r="Z292" s="274">
        <v>2910</v>
      </c>
    </row>
    <row r="293" spans="21:26">
      <c r="U293" s="274">
        <v>292</v>
      </c>
      <c r="V293" s="274">
        <v>2195</v>
      </c>
      <c r="W293" s="274">
        <v>50</v>
      </c>
      <c r="X293" s="274">
        <f>SUM($W$2:W293)</f>
        <v>14600</v>
      </c>
      <c r="Z293" s="274">
        <v>2920</v>
      </c>
    </row>
    <row r="294" spans="21:26">
      <c r="U294" s="274">
        <v>293</v>
      </c>
      <c r="V294" s="274">
        <v>2205</v>
      </c>
      <c r="W294" s="274">
        <v>50</v>
      </c>
      <c r="X294" s="274">
        <f>SUM($W$2:W294)</f>
        <v>14650</v>
      </c>
      <c r="Z294" s="274">
        <v>2930</v>
      </c>
    </row>
    <row r="295" spans="21:26">
      <c r="U295" s="274">
        <v>294</v>
      </c>
      <c r="V295" s="274">
        <v>2215</v>
      </c>
      <c r="W295" s="274">
        <v>50</v>
      </c>
      <c r="X295" s="274">
        <f>SUM($W$2:W295)</f>
        <v>14700</v>
      </c>
      <c r="Z295" s="274">
        <v>2940</v>
      </c>
    </row>
    <row r="296" spans="21:26">
      <c r="U296" s="274">
        <v>295</v>
      </c>
      <c r="V296" s="274">
        <v>2225</v>
      </c>
      <c r="W296" s="274">
        <v>50</v>
      </c>
      <c r="X296" s="274">
        <f>SUM($W$2:W296)</f>
        <v>14750</v>
      </c>
      <c r="Z296" s="274">
        <v>2950</v>
      </c>
    </row>
    <row r="297" spans="21:26">
      <c r="U297" s="274">
        <v>296</v>
      </c>
      <c r="V297" s="274">
        <v>2235</v>
      </c>
      <c r="W297" s="274">
        <v>50</v>
      </c>
      <c r="X297" s="274">
        <f>SUM($W$2:W297)</f>
        <v>14800</v>
      </c>
      <c r="Z297" s="274">
        <v>2960</v>
      </c>
    </row>
    <row r="298" spans="21:26">
      <c r="U298" s="274">
        <v>297</v>
      </c>
      <c r="V298" s="274">
        <v>2245</v>
      </c>
      <c r="W298" s="274">
        <v>50</v>
      </c>
      <c r="X298" s="274">
        <f>SUM($W$2:W298)</f>
        <v>14850</v>
      </c>
      <c r="Z298" s="274">
        <v>2970</v>
      </c>
    </row>
    <row r="299" spans="21:26">
      <c r="U299" s="274">
        <v>298</v>
      </c>
      <c r="V299" s="274">
        <v>2255</v>
      </c>
      <c r="W299" s="274">
        <v>50</v>
      </c>
      <c r="X299" s="274">
        <f>SUM($W$2:W299)</f>
        <v>14900</v>
      </c>
      <c r="Z299" s="274">
        <v>2980</v>
      </c>
    </row>
    <row r="300" spans="21:26">
      <c r="U300" s="274">
        <v>299</v>
      </c>
      <c r="V300" s="274">
        <v>2265</v>
      </c>
      <c r="W300" s="274">
        <v>50</v>
      </c>
      <c r="X300" s="274">
        <f>SUM($W$2:W300)</f>
        <v>14950</v>
      </c>
      <c r="Z300" s="274">
        <v>2990</v>
      </c>
    </row>
    <row r="301" spans="21:26">
      <c r="U301" s="274">
        <v>300</v>
      </c>
      <c r="V301" s="274">
        <v>2275</v>
      </c>
      <c r="W301" s="274">
        <v>50</v>
      </c>
      <c r="X301" s="274">
        <f>SUM($W$2:W301)</f>
        <v>15000</v>
      </c>
      <c r="Z301" s="274">
        <v>3000</v>
      </c>
    </row>
    <row r="302" spans="21:26">
      <c r="U302" s="274">
        <v>301</v>
      </c>
      <c r="V302" s="274">
        <v>2285</v>
      </c>
      <c r="W302" s="274">
        <v>50</v>
      </c>
      <c r="X302" s="274">
        <f>SUM($W$2:W302)</f>
        <v>15050</v>
      </c>
      <c r="Z302" s="274">
        <v>3010</v>
      </c>
    </row>
    <row r="303" spans="21:26">
      <c r="U303" s="274">
        <v>302</v>
      </c>
      <c r="V303" s="274">
        <v>2295</v>
      </c>
      <c r="W303" s="274">
        <v>50</v>
      </c>
      <c r="X303" s="274">
        <f>SUM($W$2:W303)</f>
        <v>15100</v>
      </c>
      <c r="Z303" s="274">
        <v>3020</v>
      </c>
    </row>
    <row r="304" spans="21:26">
      <c r="U304" s="274">
        <v>303</v>
      </c>
      <c r="V304" s="274">
        <v>2305</v>
      </c>
      <c r="W304" s="274">
        <v>50</v>
      </c>
      <c r="X304" s="274">
        <f>SUM($W$2:W304)</f>
        <v>15150</v>
      </c>
      <c r="Z304" s="274">
        <v>3030</v>
      </c>
    </row>
    <row r="305" spans="21:26">
      <c r="U305" s="274">
        <v>304</v>
      </c>
      <c r="V305" s="274">
        <v>2315</v>
      </c>
      <c r="W305" s="274">
        <v>50</v>
      </c>
      <c r="X305" s="274">
        <f>SUM($W$2:W305)</f>
        <v>15200</v>
      </c>
      <c r="Z305" s="274">
        <v>3040</v>
      </c>
    </row>
    <row r="306" spans="21:26">
      <c r="U306" s="274">
        <v>305</v>
      </c>
      <c r="V306" s="274">
        <v>2325</v>
      </c>
      <c r="W306" s="274">
        <v>50</v>
      </c>
      <c r="X306" s="274">
        <f>SUM($W$2:W306)</f>
        <v>15250</v>
      </c>
      <c r="Z306" s="274">
        <v>3050</v>
      </c>
    </row>
    <row r="307" spans="21:26">
      <c r="U307" s="274">
        <v>306</v>
      </c>
      <c r="V307" s="274">
        <v>2335</v>
      </c>
      <c r="W307" s="274">
        <v>50</v>
      </c>
      <c r="X307" s="274">
        <f>SUM($W$2:W307)</f>
        <v>15300</v>
      </c>
      <c r="Z307" s="274">
        <v>3060</v>
      </c>
    </row>
    <row r="308" spans="21:26">
      <c r="U308" s="274">
        <v>307</v>
      </c>
      <c r="V308" s="274">
        <v>2345</v>
      </c>
      <c r="W308" s="274">
        <v>50</v>
      </c>
      <c r="X308" s="274">
        <f>SUM($W$2:W308)</f>
        <v>15350</v>
      </c>
      <c r="Z308" s="274">
        <v>3070</v>
      </c>
    </row>
    <row r="309" spans="21:26">
      <c r="U309" s="274">
        <v>308</v>
      </c>
      <c r="V309" s="274">
        <v>2355</v>
      </c>
      <c r="W309" s="274">
        <v>50</v>
      </c>
      <c r="X309" s="274">
        <f>SUM($W$2:W309)</f>
        <v>15400</v>
      </c>
      <c r="Z309" s="274">
        <v>3080</v>
      </c>
    </row>
    <row r="310" spans="21:26">
      <c r="U310" s="274">
        <v>309</v>
      </c>
      <c r="V310" s="274">
        <v>2365</v>
      </c>
      <c r="W310" s="274">
        <v>50</v>
      </c>
      <c r="X310" s="274">
        <f>SUM($W$2:W310)</f>
        <v>15450</v>
      </c>
      <c r="Z310" s="274">
        <v>3090</v>
      </c>
    </row>
    <row r="311" spans="21:26">
      <c r="U311" s="274">
        <v>310</v>
      </c>
      <c r="V311" s="274">
        <v>2375</v>
      </c>
      <c r="W311" s="274">
        <v>50</v>
      </c>
      <c r="X311" s="274">
        <f>SUM($W$2:W311)</f>
        <v>15500</v>
      </c>
      <c r="Z311" s="274">
        <v>3100</v>
      </c>
    </row>
    <row r="312" spans="21:26">
      <c r="U312" s="274">
        <v>311</v>
      </c>
      <c r="V312" s="274">
        <v>2385</v>
      </c>
      <c r="W312" s="274">
        <v>50</v>
      </c>
      <c r="X312" s="274">
        <f>SUM($W$2:W312)</f>
        <v>15550</v>
      </c>
      <c r="Z312" s="274">
        <v>3110</v>
      </c>
    </row>
    <row r="313" spans="21:26">
      <c r="U313" s="274">
        <v>312</v>
      </c>
      <c r="V313" s="274">
        <v>2395</v>
      </c>
      <c r="W313" s="274">
        <v>50</v>
      </c>
      <c r="X313" s="274">
        <f>SUM($W$2:W313)</f>
        <v>15600</v>
      </c>
      <c r="Z313" s="274">
        <v>3120</v>
      </c>
    </row>
    <row r="314" spans="21:26">
      <c r="U314" s="274">
        <v>313</v>
      </c>
      <c r="V314" s="274">
        <v>2405</v>
      </c>
      <c r="W314" s="274">
        <v>50</v>
      </c>
      <c r="X314" s="274">
        <f>SUM($W$2:W314)</f>
        <v>15650</v>
      </c>
      <c r="Z314" s="274">
        <v>3130</v>
      </c>
    </row>
    <row r="315" spans="21:26">
      <c r="U315" s="274">
        <v>314</v>
      </c>
      <c r="V315" s="274">
        <v>2415</v>
      </c>
      <c r="W315" s="274">
        <v>50</v>
      </c>
      <c r="X315" s="274">
        <f>SUM($W$2:W315)</f>
        <v>15700</v>
      </c>
      <c r="Z315" s="274">
        <v>3140</v>
      </c>
    </row>
    <row r="316" spans="21:26">
      <c r="U316" s="274">
        <v>315</v>
      </c>
      <c r="V316" s="274">
        <v>2425</v>
      </c>
      <c r="W316" s="274">
        <v>50</v>
      </c>
      <c r="X316" s="274">
        <f>SUM($W$2:W316)</f>
        <v>15750</v>
      </c>
      <c r="Z316" s="274">
        <v>3150</v>
      </c>
    </row>
    <row r="317" spans="21:26">
      <c r="U317" s="274">
        <v>316</v>
      </c>
      <c r="V317" s="274">
        <v>2435</v>
      </c>
      <c r="W317" s="274">
        <v>50</v>
      </c>
      <c r="X317" s="274">
        <f>SUM($W$2:W317)</f>
        <v>15800</v>
      </c>
      <c r="Z317" s="274">
        <v>3160</v>
      </c>
    </row>
    <row r="318" spans="21:26">
      <c r="U318" s="274">
        <v>317</v>
      </c>
      <c r="V318" s="274">
        <v>2445</v>
      </c>
      <c r="W318" s="274">
        <v>50</v>
      </c>
      <c r="X318" s="274">
        <f>SUM($W$2:W318)</f>
        <v>15850</v>
      </c>
      <c r="Z318" s="274">
        <v>3170</v>
      </c>
    </row>
    <row r="319" spans="21:26">
      <c r="U319" s="274">
        <v>318</v>
      </c>
      <c r="V319" s="274">
        <v>2455</v>
      </c>
      <c r="W319" s="274">
        <v>50</v>
      </c>
      <c r="X319" s="274">
        <f>SUM($W$2:W319)</f>
        <v>15900</v>
      </c>
      <c r="Z319" s="274">
        <v>3180</v>
      </c>
    </row>
    <row r="320" spans="21:26">
      <c r="U320" s="274">
        <v>319</v>
      </c>
      <c r="V320" s="274">
        <v>2465</v>
      </c>
      <c r="W320" s="274">
        <v>50</v>
      </c>
      <c r="X320" s="274">
        <f>SUM($W$2:W320)</f>
        <v>15950</v>
      </c>
      <c r="Z320" s="274">
        <v>3190</v>
      </c>
    </row>
    <row r="321" spans="21:26">
      <c r="U321" s="274">
        <v>320</v>
      </c>
      <c r="V321" s="274">
        <v>2475</v>
      </c>
      <c r="W321" s="274">
        <v>50</v>
      </c>
      <c r="X321" s="274">
        <f>SUM($W$2:W321)</f>
        <v>16000</v>
      </c>
      <c r="Z321" s="274">
        <v>3200</v>
      </c>
    </row>
    <row r="322" spans="21:26">
      <c r="U322" s="274">
        <v>321</v>
      </c>
      <c r="V322" s="274">
        <v>2485</v>
      </c>
      <c r="W322" s="274">
        <v>50</v>
      </c>
      <c r="X322" s="274">
        <f>SUM($W$2:W322)</f>
        <v>16050</v>
      </c>
      <c r="Z322" s="274">
        <v>3210</v>
      </c>
    </row>
    <row r="323" spans="21:26">
      <c r="U323" s="274">
        <v>322</v>
      </c>
      <c r="V323" s="274">
        <v>2495</v>
      </c>
      <c r="W323" s="274">
        <v>50</v>
      </c>
      <c r="X323" s="274">
        <f>SUM($W$2:W323)</f>
        <v>16100</v>
      </c>
      <c r="Z323" s="274">
        <v>3220</v>
      </c>
    </row>
    <row r="324" spans="21:26">
      <c r="U324" s="274">
        <v>323</v>
      </c>
      <c r="V324" s="274">
        <v>2505</v>
      </c>
      <c r="W324" s="274">
        <v>50</v>
      </c>
      <c r="X324" s="274">
        <f>SUM($W$2:W324)</f>
        <v>16150</v>
      </c>
      <c r="Z324" s="274">
        <v>3230</v>
      </c>
    </row>
    <row r="325" spans="21:26">
      <c r="U325" s="274">
        <v>324</v>
      </c>
      <c r="V325" s="274">
        <v>2515</v>
      </c>
      <c r="W325" s="274">
        <v>50</v>
      </c>
      <c r="X325" s="274">
        <f>SUM($W$2:W325)</f>
        <v>16200</v>
      </c>
      <c r="Z325" s="274">
        <v>3240</v>
      </c>
    </row>
    <row r="326" spans="21:26">
      <c r="U326" s="274">
        <v>325</v>
      </c>
      <c r="V326" s="274">
        <v>2525</v>
      </c>
      <c r="W326" s="274">
        <v>50</v>
      </c>
      <c r="X326" s="274">
        <f>SUM($W$2:W326)</f>
        <v>16250</v>
      </c>
      <c r="Z326" s="274">
        <v>3250</v>
      </c>
    </row>
    <row r="327" spans="21:26">
      <c r="U327" s="274">
        <v>326</v>
      </c>
      <c r="V327" s="274">
        <v>2535</v>
      </c>
      <c r="W327" s="274">
        <v>50</v>
      </c>
      <c r="X327" s="274">
        <f>SUM($W$2:W327)</f>
        <v>16300</v>
      </c>
      <c r="Z327" s="274">
        <v>3260</v>
      </c>
    </row>
    <row r="328" spans="21:26">
      <c r="U328" s="274">
        <v>327</v>
      </c>
      <c r="V328" s="274">
        <v>2545</v>
      </c>
      <c r="W328" s="274">
        <v>50</v>
      </c>
      <c r="X328" s="274">
        <f>SUM($W$2:W328)</f>
        <v>16350</v>
      </c>
      <c r="Z328" s="274">
        <v>3270</v>
      </c>
    </row>
    <row r="329" spans="21:26">
      <c r="U329" s="274">
        <v>328</v>
      </c>
      <c r="V329" s="274">
        <v>2555</v>
      </c>
      <c r="W329" s="274">
        <v>50</v>
      </c>
      <c r="X329" s="274">
        <f>SUM($W$2:W329)</f>
        <v>16400</v>
      </c>
      <c r="Z329" s="274">
        <v>3280</v>
      </c>
    </row>
    <row r="330" spans="21:26">
      <c r="U330" s="274">
        <v>329</v>
      </c>
      <c r="V330" s="274">
        <v>2565</v>
      </c>
      <c r="W330" s="274">
        <v>50</v>
      </c>
      <c r="X330" s="274">
        <f>SUM($W$2:W330)</f>
        <v>16450</v>
      </c>
      <c r="Z330" s="274">
        <v>3290</v>
      </c>
    </row>
    <row r="331" spans="21:26">
      <c r="U331" s="274">
        <v>330</v>
      </c>
      <c r="V331" s="274">
        <v>2575</v>
      </c>
      <c r="W331" s="274">
        <v>50</v>
      </c>
      <c r="X331" s="274">
        <f>SUM($W$2:W331)</f>
        <v>16500</v>
      </c>
      <c r="Z331" s="274">
        <v>3300</v>
      </c>
    </row>
    <row r="332" spans="21:26">
      <c r="U332" s="274">
        <v>331</v>
      </c>
      <c r="V332" s="274">
        <v>2585</v>
      </c>
      <c r="W332" s="274">
        <v>50</v>
      </c>
      <c r="X332" s="274">
        <f>SUM($W$2:W332)</f>
        <v>16550</v>
      </c>
      <c r="Z332" s="274">
        <v>3310</v>
      </c>
    </row>
    <row r="333" spans="21:26">
      <c r="U333" s="274">
        <v>332</v>
      </c>
      <c r="V333" s="274">
        <v>2595</v>
      </c>
      <c r="W333" s="274">
        <v>50</v>
      </c>
      <c r="X333" s="274">
        <f>SUM($W$2:W333)</f>
        <v>16600</v>
      </c>
      <c r="Z333" s="274">
        <v>3320</v>
      </c>
    </row>
    <row r="334" spans="21:26">
      <c r="U334" s="274">
        <v>333</v>
      </c>
      <c r="V334" s="274">
        <v>2605</v>
      </c>
      <c r="W334" s="274">
        <v>50</v>
      </c>
      <c r="X334" s="274">
        <f>SUM($W$2:W334)</f>
        <v>16650</v>
      </c>
      <c r="Z334" s="274">
        <v>3330</v>
      </c>
    </row>
    <row r="335" spans="21:26">
      <c r="U335" s="274">
        <v>334</v>
      </c>
      <c r="V335" s="274">
        <v>2615</v>
      </c>
      <c r="W335" s="274">
        <v>50</v>
      </c>
      <c r="X335" s="274">
        <f>SUM($W$2:W335)</f>
        <v>16700</v>
      </c>
      <c r="Z335" s="274">
        <v>3340</v>
      </c>
    </row>
    <row r="336" spans="21:26">
      <c r="U336" s="274">
        <v>335</v>
      </c>
      <c r="V336" s="274">
        <v>2625</v>
      </c>
      <c r="W336" s="274">
        <v>50</v>
      </c>
      <c r="X336" s="274">
        <f>SUM($W$2:W336)</f>
        <v>16750</v>
      </c>
      <c r="Z336" s="274">
        <v>3350</v>
      </c>
    </row>
    <row r="337" spans="21:26">
      <c r="U337" s="274">
        <v>336</v>
      </c>
      <c r="V337" s="274">
        <v>2635</v>
      </c>
      <c r="W337" s="274">
        <v>50</v>
      </c>
      <c r="X337" s="274">
        <f>SUM($W$2:W337)</f>
        <v>16800</v>
      </c>
      <c r="Z337" s="274">
        <v>3360</v>
      </c>
    </row>
    <row r="338" spans="21:26">
      <c r="U338" s="274">
        <v>337</v>
      </c>
      <c r="V338" s="274">
        <v>2645</v>
      </c>
      <c r="W338" s="274">
        <v>50</v>
      </c>
      <c r="X338" s="274">
        <f>SUM($W$2:W338)</f>
        <v>16850</v>
      </c>
      <c r="Z338" s="274">
        <v>3370</v>
      </c>
    </row>
    <row r="339" spans="21:26">
      <c r="U339" s="274">
        <v>338</v>
      </c>
      <c r="V339" s="274">
        <v>2655</v>
      </c>
      <c r="W339" s="274">
        <v>50</v>
      </c>
      <c r="X339" s="274">
        <f>SUM($W$2:W339)</f>
        <v>16900</v>
      </c>
      <c r="Z339" s="274">
        <v>3380</v>
      </c>
    </row>
    <row r="340" spans="21:26">
      <c r="U340" s="274">
        <v>339</v>
      </c>
      <c r="V340" s="274">
        <v>2665</v>
      </c>
      <c r="W340" s="274">
        <v>50</v>
      </c>
      <c r="X340" s="274">
        <f>SUM($W$2:W340)</f>
        <v>16950</v>
      </c>
      <c r="Z340" s="274">
        <v>3390</v>
      </c>
    </row>
    <row r="341" spans="21:26">
      <c r="U341" s="274">
        <v>340</v>
      </c>
      <c r="V341" s="274">
        <v>2675</v>
      </c>
      <c r="W341" s="274">
        <v>50</v>
      </c>
      <c r="X341" s="274">
        <f>SUM($W$2:W341)</f>
        <v>17000</v>
      </c>
      <c r="Z341" s="274">
        <v>3400</v>
      </c>
    </row>
    <row r="342" spans="21:26">
      <c r="U342" s="274">
        <v>341</v>
      </c>
      <c r="V342" s="274">
        <v>2685</v>
      </c>
      <c r="W342" s="274">
        <v>50</v>
      </c>
      <c r="X342" s="274">
        <f>SUM($W$2:W342)</f>
        <v>17050</v>
      </c>
      <c r="Z342" s="274">
        <v>3410</v>
      </c>
    </row>
    <row r="343" spans="21:26">
      <c r="U343" s="274">
        <v>342</v>
      </c>
      <c r="V343" s="274">
        <v>2695</v>
      </c>
      <c r="W343" s="274">
        <v>50</v>
      </c>
      <c r="X343" s="274">
        <f>SUM($W$2:W343)</f>
        <v>17100</v>
      </c>
      <c r="Z343" s="274">
        <v>3420</v>
      </c>
    </row>
    <row r="344" spans="21:26">
      <c r="U344" s="274">
        <v>343</v>
      </c>
      <c r="V344" s="274">
        <v>2705</v>
      </c>
      <c r="W344" s="274">
        <v>50</v>
      </c>
      <c r="X344" s="274">
        <f>SUM($W$2:W344)</f>
        <v>17150</v>
      </c>
      <c r="Z344" s="274">
        <v>3430</v>
      </c>
    </row>
    <row r="345" spans="21:26">
      <c r="U345" s="274">
        <v>344</v>
      </c>
      <c r="V345" s="274">
        <v>2715</v>
      </c>
      <c r="W345" s="274">
        <v>50</v>
      </c>
      <c r="X345" s="274">
        <f>SUM($W$2:W345)</f>
        <v>17200</v>
      </c>
      <c r="Z345" s="274">
        <v>3440</v>
      </c>
    </row>
    <row r="346" spans="21:26">
      <c r="U346" s="274">
        <v>345</v>
      </c>
      <c r="V346" s="274">
        <v>2725</v>
      </c>
      <c r="W346" s="274">
        <v>50</v>
      </c>
      <c r="X346" s="274">
        <f>SUM($W$2:W346)</f>
        <v>17250</v>
      </c>
      <c r="Z346" s="274">
        <v>3450</v>
      </c>
    </row>
    <row r="347" spans="21:26">
      <c r="U347" s="274">
        <v>346</v>
      </c>
      <c r="V347" s="274">
        <v>2735</v>
      </c>
      <c r="W347" s="274">
        <v>50</v>
      </c>
      <c r="X347" s="274">
        <f>SUM($W$2:W347)</f>
        <v>17300</v>
      </c>
      <c r="Z347" s="274">
        <v>3460</v>
      </c>
    </row>
    <row r="348" spans="21:26">
      <c r="U348" s="274">
        <v>347</v>
      </c>
      <c r="V348" s="274">
        <v>2745</v>
      </c>
      <c r="W348" s="274">
        <v>50</v>
      </c>
      <c r="X348" s="274">
        <f>SUM($W$2:W348)</f>
        <v>17350</v>
      </c>
      <c r="Z348" s="274">
        <v>3470</v>
      </c>
    </row>
    <row r="349" spans="21:26">
      <c r="U349" s="274">
        <v>348</v>
      </c>
      <c r="V349" s="274">
        <v>2755</v>
      </c>
      <c r="W349" s="274">
        <v>50</v>
      </c>
      <c r="X349" s="274">
        <f>SUM($W$2:W349)</f>
        <v>17400</v>
      </c>
      <c r="Z349" s="274">
        <v>3480</v>
      </c>
    </row>
    <row r="350" spans="21:26">
      <c r="U350" s="274">
        <v>349</v>
      </c>
      <c r="V350" s="274">
        <v>2765</v>
      </c>
      <c r="W350" s="274">
        <v>50</v>
      </c>
      <c r="X350" s="274">
        <f>SUM($W$2:W350)</f>
        <v>17450</v>
      </c>
      <c r="Z350" s="274">
        <v>3490</v>
      </c>
    </row>
    <row r="351" spans="21:26">
      <c r="U351" s="274">
        <v>350</v>
      </c>
      <c r="V351" s="274">
        <v>2775</v>
      </c>
      <c r="W351" s="274">
        <v>50</v>
      </c>
      <c r="X351" s="274">
        <f>SUM($W$2:W351)</f>
        <v>17500</v>
      </c>
      <c r="Z351" s="274">
        <v>3500</v>
      </c>
    </row>
    <row r="352" spans="21:26">
      <c r="U352" s="274">
        <v>351</v>
      </c>
      <c r="V352" s="274">
        <v>2785</v>
      </c>
      <c r="W352" s="274">
        <v>50</v>
      </c>
      <c r="X352" s="274">
        <f>SUM($W$2:W352)</f>
        <v>17550</v>
      </c>
      <c r="Z352" s="274">
        <v>3510</v>
      </c>
    </row>
    <row r="353" spans="21:26">
      <c r="U353" s="274">
        <v>352</v>
      </c>
      <c r="V353" s="274">
        <v>2795</v>
      </c>
      <c r="W353" s="274">
        <v>50</v>
      </c>
      <c r="X353" s="274">
        <f>SUM($W$2:W353)</f>
        <v>17600</v>
      </c>
      <c r="Z353" s="274">
        <v>3520</v>
      </c>
    </row>
    <row r="354" spans="21:26">
      <c r="U354" s="274">
        <v>353</v>
      </c>
      <c r="V354" s="274">
        <v>2805</v>
      </c>
      <c r="W354" s="274">
        <v>50</v>
      </c>
      <c r="X354" s="274">
        <f>SUM($W$2:W354)</f>
        <v>17650</v>
      </c>
      <c r="Z354" s="274">
        <v>3530</v>
      </c>
    </row>
    <row r="355" spans="21:26">
      <c r="U355" s="274">
        <v>354</v>
      </c>
      <c r="V355" s="274">
        <v>2815</v>
      </c>
      <c r="W355" s="274">
        <v>50</v>
      </c>
      <c r="X355" s="274">
        <f>SUM($W$2:W355)</f>
        <v>17700</v>
      </c>
      <c r="Z355" s="274">
        <v>3540</v>
      </c>
    </row>
    <row r="356" spans="21:26">
      <c r="U356" s="274">
        <v>355</v>
      </c>
      <c r="V356" s="274">
        <v>2825</v>
      </c>
      <c r="W356" s="274">
        <v>50</v>
      </c>
      <c r="X356" s="274">
        <f>SUM($W$2:W356)</f>
        <v>17750</v>
      </c>
      <c r="Z356" s="274">
        <v>3550</v>
      </c>
    </row>
    <row r="357" spans="21:26">
      <c r="U357" s="274">
        <v>356</v>
      </c>
      <c r="V357" s="274">
        <v>2835</v>
      </c>
      <c r="W357" s="274">
        <v>50</v>
      </c>
      <c r="X357" s="274">
        <f>SUM($W$2:W357)</f>
        <v>17800</v>
      </c>
      <c r="Z357" s="274">
        <v>3560</v>
      </c>
    </row>
    <row r="358" spans="21:26">
      <c r="U358" s="274">
        <v>357</v>
      </c>
      <c r="V358" s="274">
        <v>2845</v>
      </c>
      <c r="W358" s="274">
        <v>50</v>
      </c>
      <c r="X358" s="274">
        <f>SUM($W$2:W358)</f>
        <v>17850</v>
      </c>
      <c r="Z358" s="274">
        <v>3570</v>
      </c>
    </row>
    <row r="359" spans="21:26">
      <c r="U359" s="274">
        <v>358</v>
      </c>
      <c r="V359" s="274">
        <v>2855</v>
      </c>
      <c r="W359" s="274">
        <v>50</v>
      </c>
      <c r="X359" s="274">
        <f>SUM($W$2:W359)</f>
        <v>17900</v>
      </c>
      <c r="Z359" s="274">
        <v>3580</v>
      </c>
    </row>
    <row r="360" spans="21:26">
      <c r="U360" s="274">
        <v>359</v>
      </c>
      <c r="V360" s="274">
        <v>2865</v>
      </c>
      <c r="W360" s="274">
        <v>50</v>
      </c>
      <c r="X360" s="274">
        <f>SUM($W$2:W360)</f>
        <v>17950</v>
      </c>
      <c r="Z360" s="274">
        <v>3590</v>
      </c>
    </row>
    <row r="361" spans="21:26">
      <c r="U361" s="274">
        <v>360</v>
      </c>
      <c r="V361" s="274">
        <v>2875</v>
      </c>
      <c r="W361" s="274">
        <v>50</v>
      </c>
      <c r="X361" s="274">
        <f>SUM($W$2:W361)</f>
        <v>18000</v>
      </c>
      <c r="Z361" s="274">
        <v>3600</v>
      </c>
    </row>
    <row r="362" spans="21:26">
      <c r="U362" s="274">
        <v>361</v>
      </c>
      <c r="V362" s="274">
        <v>2885</v>
      </c>
      <c r="W362" s="274">
        <v>50</v>
      </c>
      <c r="X362" s="274">
        <f>SUM($W$2:W362)</f>
        <v>18050</v>
      </c>
      <c r="Z362" s="274">
        <v>3610</v>
      </c>
    </row>
    <row r="363" spans="21:26">
      <c r="U363" s="274">
        <v>362</v>
      </c>
      <c r="V363" s="274">
        <v>2895</v>
      </c>
      <c r="W363" s="274">
        <v>50</v>
      </c>
      <c r="X363" s="274">
        <f>SUM($W$2:W363)</f>
        <v>18100</v>
      </c>
      <c r="Z363" s="274">
        <v>3620</v>
      </c>
    </row>
    <row r="364" spans="21:26">
      <c r="U364" s="274">
        <v>363</v>
      </c>
      <c r="V364" s="274">
        <v>2905</v>
      </c>
      <c r="W364" s="274">
        <v>50</v>
      </c>
      <c r="X364" s="274">
        <f>SUM($W$2:W364)</f>
        <v>18150</v>
      </c>
      <c r="Z364" s="274">
        <v>3630</v>
      </c>
    </row>
    <row r="365" spans="21:26">
      <c r="U365" s="274">
        <v>364</v>
      </c>
      <c r="V365" s="274">
        <v>2915</v>
      </c>
      <c r="W365" s="274">
        <v>50</v>
      </c>
      <c r="X365" s="274">
        <f>SUM($W$2:W365)</f>
        <v>18200</v>
      </c>
      <c r="Z365" s="274">
        <v>3640</v>
      </c>
    </row>
    <row r="366" spans="21:26">
      <c r="U366" s="274">
        <v>365</v>
      </c>
      <c r="V366" s="274">
        <v>2925</v>
      </c>
      <c r="W366" s="274">
        <v>50</v>
      </c>
      <c r="X366" s="274">
        <f>SUM($W$2:W366)</f>
        <v>18250</v>
      </c>
      <c r="Z366" s="274">
        <v>3650</v>
      </c>
    </row>
    <row r="367" spans="21:26">
      <c r="U367" s="274">
        <v>366</v>
      </c>
      <c r="V367" s="274">
        <v>2935</v>
      </c>
      <c r="W367" s="274">
        <v>50</v>
      </c>
      <c r="X367" s="274">
        <f>SUM($W$2:W367)</f>
        <v>18300</v>
      </c>
      <c r="Z367" s="274">
        <v>3660</v>
      </c>
    </row>
    <row r="368" spans="21:26">
      <c r="U368" s="274">
        <v>367</v>
      </c>
      <c r="V368" s="274">
        <v>2945</v>
      </c>
      <c r="W368" s="274">
        <v>50</v>
      </c>
      <c r="X368" s="274">
        <f>SUM($W$2:W368)</f>
        <v>18350</v>
      </c>
      <c r="Z368" s="274">
        <v>3670</v>
      </c>
    </row>
    <row r="369" spans="21:26">
      <c r="U369" s="274">
        <v>368</v>
      </c>
      <c r="V369" s="274">
        <v>2955</v>
      </c>
      <c r="W369" s="274">
        <v>50</v>
      </c>
      <c r="X369" s="274">
        <f>SUM($W$2:W369)</f>
        <v>18400</v>
      </c>
      <c r="Z369" s="274">
        <v>3680</v>
      </c>
    </row>
    <row r="370" spans="21:26">
      <c r="U370" s="274">
        <v>369</v>
      </c>
      <c r="V370" s="274">
        <v>2965</v>
      </c>
      <c r="W370" s="274">
        <v>50</v>
      </c>
      <c r="X370" s="274">
        <f>SUM($W$2:W370)</f>
        <v>18450</v>
      </c>
      <c r="Z370" s="274">
        <v>3690</v>
      </c>
    </row>
    <row r="371" spans="21:26">
      <c r="U371" s="274">
        <v>370</v>
      </c>
      <c r="V371" s="274">
        <v>2975</v>
      </c>
      <c r="W371" s="274">
        <v>50</v>
      </c>
      <c r="X371" s="274">
        <f>SUM($W$2:W371)</f>
        <v>18500</v>
      </c>
      <c r="Z371" s="274">
        <v>3700</v>
      </c>
    </row>
    <row r="372" spans="21:26">
      <c r="U372" s="274">
        <v>371</v>
      </c>
      <c r="V372" s="274">
        <v>2985</v>
      </c>
      <c r="W372" s="274">
        <v>50</v>
      </c>
      <c r="X372" s="274">
        <f>SUM($W$2:W372)</f>
        <v>18550</v>
      </c>
      <c r="Z372" s="274">
        <v>3710</v>
      </c>
    </row>
    <row r="373" spans="21:26">
      <c r="U373" s="274">
        <v>372</v>
      </c>
      <c r="V373" s="274">
        <v>2995</v>
      </c>
      <c r="W373" s="274">
        <v>50</v>
      </c>
      <c r="X373" s="274">
        <f>SUM($W$2:W373)</f>
        <v>18600</v>
      </c>
      <c r="Z373" s="274">
        <v>3720</v>
      </c>
    </row>
    <row r="374" spans="21:26">
      <c r="U374" s="274">
        <v>373</v>
      </c>
      <c r="V374" s="274">
        <v>3005</v>
      </c>
      <c r="W374" s="274">
        <v>50</v>
      </c>
      <c r="X374" s="274">
        <f>SUM($W$2:W374)</f>
        <v>18650</v>
      </c>
      <c r="Z374" s="274">
        <v>3730</v>
      </c>
    </row>
    <row r="375" spans="21:26">
      <c r="U375" s="274">
        <v>374</v>
      </c>
      <c r="V375" s="274">
        <v>3015</v>
      </c>
      <c r="W375" s="274">
        <v>50</v>
      </c>
      <c r="X375" s="274">
        <f>SUM($W$2:W375)</f>
        <v>18700</v>
      </c>
      <c r="Z375" s="274">
        <v>3740</v>
      </c>
    </row>
    <row r="376" spans="21:26">
      <c r="U376" s="274">
        <v>375</v>
      </c>
      <c r="V376" s="274">
        <v>3025</v>
      </c>
      <c r="W376" s="274">
        <v>50</v>
      </c>
      <c r="X376" s="274">
        <f>SUM($W$2:W376)</f>
        <v>18750</v>
      </c>
      <c r="Z376" s="274">
        <v>3750</v>
      </c>
    </row>
    <row r="377" spans="21:26">
      <c r="U377" s="274">
        <v>376</v>
      </c>
      <c r="V377" s="274">
        <v>3035</v>
      </c>
      <c r="W377" s="274">
        <v>50</v>
      </c>
      <c r="X377" s="274">
        <f>SUM($W$2:W377)</f>
        <v>18800</v>
      </c>
      <c r="Z377" s="274">
        <v>3760</v>
      </c>
    </row>
    <row r="378" spans="21:26">
      <c r="U378" s="274">
        <v>377</v>
      </c>
      <c r="V378" s="274">
        <v>3045</v>
      </c>
      <c r="W378" s="274">
        <v>50</v>
      </c>
      <c r="X378" s="274">
        <f>SUM($W$2:W378)</f>
        <v>18850</v>
      </c>
      <c r="Z378" s="274">
        <v>3770</v>
      </c>
    </row>
    <row r="379" spans="21:26">
      <c r="U379" s="274">
        <v>378</v>
      </c>
      <c r="V379" s="274">
        <v>3055</v>
      </c>
      <c r="W379" s="274">
        <v>50</v>
      </c>
      <c r="X379" s="274">
        <f>SUM($W$2:W379)</f>
        <v>18900</v>
      </c>
      <c r="Z379" s="274">
        <v>3780</v>
      </c>
    </row>
    <row r="380" spans="21:26">
      <c r="U380" s="274">
        <v>379</v>
      </c>
      <c r="V380" s="274">
        <v>3065</v>
      </c>
      <c r="W380" s="274">
        <v>50</v>
      </c>
      <c r="X380" s="274">
        <f>SUM($W$2:W380)</f>
        <v>18950</v>
      </c>
      <c r="Z380" s="274">
        <v>3790</v>
      </c>
    </row>
    <row r="381" spans="21:26">
      <c r="U381" s="274">
        <v>380</v>
      </c>
      <c r="V381" s="274">
        <v>3075</v>
      </c>
      <c r="W381" s="274">
        <v>50</v>
      </c>
      <c r="X381" s="274">
        <f>SUM($W$2:W381)</f>
        <v>19000</v>
      </c>
      <c r="Z381" s="274">
        <v>3800</v>
      </c>
    </row>
    <row r="382" spans="21:26">
      <c r="U382" s="274">
        <v>381</v>
      </c>
      <c r="V382" s="274">
        <v>3085</v>
      </c>
      <c r="W382" s="274">
        <v>50</v>
      </c>
      <c r="X382" s="274">
        <f>SUM($W$2:W382)</f>
        <v>19050</v>
      </c>
      <c r="Z382" s="274">
        <v>3810</v>
      </c>
    </row>
    <row r="383" spans="21:26">
      <c r="U383" s="274">
        <v>382</v>
      </c>
      <c r="V383" s="274">
        <v>3095</v>
      </c>
      <c r="W383" s="274">
        <v>50</v>
      </c>
      <c r="X383" s="274">
        <f>SUM($W$2:W383)</f>
        <v>19100</v>
      </c>
      <c r="Z383" s="274">
        <v>3820</v>
      </c>
    </row>
    <row r="384" spans="21:26">
      <c r="U384" s="274">
        <v>383</v>
      </c>
      <c r="V384" s="274">
        <v>3105</v>
      </c>
      <c r="W384" s="274">
        <v>50</v>
      </c>
      <c r="X384" s="274">
        <f>SUM($W$2:W384)</f>
        <v>19150</v>
      </c>
      <c r="Z384" s="274">
        <v>3830</v>
      </c>
    </row>
    <row r="385" spans="21:26">
      <c r="U385" s="274">
        <v>384</v>
      </c>
      <c r="V385" s="274">
        <v>3115</v>
      </c>
      <c r="W385" s="274">
        <v>50</v>
      </c>
      <c r="X385" s="274">
        <f>SUM($W$2:W385)</f>
        <v>19200</v>
      </c>
      <c r="Z385" s="274">
        <v>3840</v>
      </c>
    </row>
    <row r="386" spans="21:26">
      <c r="U386" s="274">
        <v>385</v>
      </c>
      <c r="V386" s="274">
        <v>3125</v>
      </c>
      <c r="W386" s="274">
        <v>50</v>
      </c>
      <c r="X386" s="274">
        <f>SUM($W$2:W386)</f>
        <v>19250</v>
      </c>
      <c r="Z386" s="274">
        <v>3850</v>
      </c>
    </row>
    <row r="387" spans="21:26">
      <c r="U387" s="274">
        <v>386</v>
      </c>
      <c r="V387" s="274">
        <v>3135</v>
      </c>
      <c r="W387" s="274">
        <v>50</v>
      </c>
      <c r="X387" s="274">
        <f>SUM($W$2:W387)</f>
        <v>19300</v>
      </c>
      <c r="Z387" s="274">
        <v>3860</v>
      </c>
    </row>
    <row r="388" spans="21:26">
      <c r="U388" s="274">
        <v>387</v>
      </c>
      <c r="V388" s="274">
        <v>3145</v>
      </c>
      <c r="W388" s="274">
        <v>50</v>
      </c>
      <c r="X388" s="274">
        <f>SUM($W$2:W388)</f>
        <v>19350</v>
      </c>
      <c r="Z388" s="274">
        <v>3870</v>
      </c>
    </row>
    <row r="389" spans="21:26">
      <c r="U389" s="274">
        <v>388</v>
      </c>
      <c r="V389" s="274">
        <v>3155</v>
      </c>
      <c r="W389" s="274">
        <v>50</v>
      </c>
      <c r="X389" s="274">
        <f>SUM($W$2:W389)</f>
        <v>19400</v>
      </c>
      <c r="Z389" s="274">
        <v>3880</v>
      </c>
    </row>
    <row r="390" spans="21:26">
      <c r="U390" s="274">
        <v>389</v>
      </c>
      <c r="V390" s="274">
        <v>3165</v>
      </c>
      <c r="W390" s="274">
        <v>50</v>
      </c>
      <c r="X390" s="274">
        <f>SUM($W$2:W390)</f>
        <v>19450</v>
      </c>
      <c r="Z390" s="274">
        <v>3890</v>
      </c>
    </row>
    <row r="391" spans="21:26">
      <c r="U391" s="274">
        <v>390</v>
      </c>
      <c r="V391" s="274">
        <v>3175</v>
      </c>
      <c r="W391" s="274">
        <v>50</v>
      </c>
      <c r="X391" s="274">
        <f>SUM($W$2:W391)</f>
        <v>19500</v>
      </c>
      <c r="Z391" s="274">
        <v>3900</v>
      </c>
    </row>
    <row r="392" spans="21:26">
      <c r="U392" s="274">
        <v>391</v>
      </c>
      <c r="V392" s="274">
        <v>3185</v>
      </c>
      <c r="W392" s="274">
        <v>50</v>
      </c>
      <c r="X392" s="274">
        <f>SUM($W$2:W392)</f>
        <v>19550</v>
      </c>
      <c r="Z392" s="274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3:O77 Q4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4:O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O73:O77 Q44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O74:O77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D4D5-68E8-4BFE-A1A1-C728C8D239F3}">
  <dimension ref="A1:AC601"/>
  <sheetViews>
    <sheetView topLeftCell="E1" zoomScale="85" zoomScaleNormal="85" workbookViewId="0">
      <selection activeCell="L52" sqref="L52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8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8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8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</row>
    <row r="4" spans="1:28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</row>
    <row r="5" spans="1:28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0">Y4+W5</f>
        <v>45</v>
      </c>
      <c r="Z5" s="274">
        <v>50</v>
      </c>
      <c r="AA5" s="274">
        <f>SUM($Z$2:Z5)</f>
        <v>200</v>
      </c>
    </row>
    <row r="6" spans="1:28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0"/>
        <v>50</v>
      </c>
      <c r="Z6" s="274">
        <v>50</v>
      </c>
      <c r="AA6" s="274">
        <f>SUM($Z$2:Z6)</f>
        <v>250</v>
      </c>
    </row>
    <row r="7" spans="1:28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0"/>
        <v>55</v>
      </c>
      <c r="Z7" s="274">
        <v>50</v>
      </c>
      <c r="AA7" s="274">
        <f>SUM($Z$2:Z7)</f>
        <v>300</v>
      </c>
    </row>
    <row r="8" spans="1:28">
      <c r="A8" s="274">
        <v>7</v>
      </c>
      <c r="B8" s="274" t="s">
        <v>2448</v>
      </c>
      <c r="C8" s="274" t="s">
        <v>2454</v>
      </c>
      <c r="D8" s="275">
        <v>100</v>
      </c>
      <c r="E8" s="551" t="s">
        <v>3164</v>
      </c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0"/>
        <v>60</v>
      </c>
      <c r="Z8" s="274">
        <v>50</v>
      </c>
      <c r="AA8" s="274">
        <f>SUM($Z$2:Z8)</f>
        <v>350</v>
      </c>
    </row>
    <row r="9" spans="1:28">
      <c r="D9" s="548">
        <f>SUM(D2:D8)</f>
        <v>700</v>
      </c>
      <c r="E9" s="553">
        <f>D9*30%</f>
        <v>210</v>
      </c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0"/>
        <v>65</v>
      </c>
      <c r="Z9" s="274">
        <v>50</v>
      </c>
      <c r="AA9" s="274">
        <f>SUM($Z$2:Z9)</f>
        <v>400</v>
      </c>
    </row>
    <row r="10" spans="1:28">
      <c r="W10" s="274">
        <v>5</v>
      </c>
      <c r="X10" s="274">
        <v>9</v>
      </c>
      <c r="Y10" s="274">
        <f t="shared" si="0"/>
        <v>70</v>
      </c>
      <c r="Z10" s="274">
        <v>50</v>
      </c>
      <c r="AA10" s="274">
        <f>SUM($Z$2:Z10)</f>
        <v>450</v>
      </c>
    </row>
    <row r="11" spans="1:28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1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0"/>
        <v>75</v>
      </c>
      <c r="Z11" s="274">
        <v>50</v>
      </c>
      <c r="AA11" s="274">
        <f>SUM($Z$2:Z11)</f>
        <v>500</v>
      </c>
    </row>
    <row r="12" spans="1:28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1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0"/>
        <v>80</v>
      </c>
      <c r="Z12" s="274">
        <v>50</v>
      </c>
      <c r="AA12" s="274">
        <f>SUM($Z$2:Z12)</f>
        <v>550</v>
      </c>
    </row>
    <row r="13" spans="1:28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1"/>
        <v>0</v>
      </c>
      <c r="L13" s="314"/>
      <c r="M13" s="315"/>
      <c r="N13" s="365"/>
      <c r="W13" s="274">
        <v>5</v>
      </c>
      <c r="X13" s="274">
        <v>12</v>
      </c>
      <c r="Y13" s="274">
        <f t="shared" si="0"/>
        <v>85</v>
      </c>
      <c r="Z13" s="274">
        <v>50</v>
      </c>
      <c r="AA13" s="274">
        <f>SUM($Z$2:Z13)</f>
        <v>600</v>
      </c>
    </row>
    <row r="14" spans="1:28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1"/>
        <v>30000</v>
      </c>
      <c r="L14" s="314">
        <v>100</v>
      </c>
      <c r="M14" s="315">
        <f t="shared" ref="M14:M20" si="2">L14*H14</f>
        <v>3000</v>
      </c>
      <c r="N14" s="365">
        <f t="shared" ref="N14:N20" si="3">M14/J14</f>
        <v>20</v>
      </c>
      <c r="W14" s="274">
        <v>5</v>
      </c>
      <c r="X14" s="274">
        <v>13</v>
      </c>
      <c r="Y14" s="274">
        <f t="shared" si="0"/>
        <v>90</v>
      </c>
      <c r="Z14" s="274">
        <v>50</v>
      </c>
      <c r="AA14" s="274">
        <f>SUM($Z$2:Z14)</f>
        <v>650</v>
      </c>
    </row>
    <row r="15" spans="1:28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1"/>
        <v>30000</v>
      </c>
      <c r="L15" s="314">
        <v>100</v>
      </c>
      <c r="M15" s="315">
        <f t="shared" si="2"/>
        <v>3000</v>
      </c>
      <c r="N15" s="365">
        <f t="shared" si="3"/>
        <v>20</v>
      </c>
      <c r="W15" s="274">
        <v>5</v>
      </c>
      <c r="X15" s="274">
        <v>14</v>
      </c>
      <c r="Y15" s="274">
        <f t="shared" si="0"/>
        <v>95</v>
      </c>
      <c r="Z15" s="274">
        <v>50</v>
      </c>
      <c r="AA15" s="274">
        <f>SUM($Z$2:Z15)</f>
        <v>700</v>
      </c>
    </row>
    <row r="16" spans="1:28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1"/>
        <v>44000</v>
      </c>
      <c r="L16" s="314">
        <v>150</v>
      </c>
      <c r="M16" s="315">
        <f t="shared" si="2"/>
        <v>4500</v>
      </c>
      <c r="N16" s="365">
        <f t="shared" si="3"/>
        <v>20.454545454545453</v>
      </c>
      <c r="W16" s="274">
        <v>5</v>
      </c>
      <c r="X16" s="274">
        <v>15</v>
      </c>
      <c r="Y16" s="274">
        <f t="shared" si="0"/>
        <v>100</v>
      </c>
      <c r="Z16" s="274">
        <v>50</v>
      </c>
      <c r="AA16" s="274">
        <f>SUM($Z$2:Z16)</f>
        <v>750</v>
      </c>
    </row>
    <row r="17" spans="1:29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1"/>
        <v>44000</v>
      </c>
      <c r="L17" s="314">
        <v>150</v>
      </c>
      <c r="M17" s="315">
        <f t="shared" si="2"/>
        <v>4500</v>
      </c>
      <c r="N17" s="365">
        <f t="shared" si="3"/>
        <v>20.454545454545453</v>
      </c>
      <c r="W17" s="274">
        <v>5</v>
      </c>
      <c r="X17" s="274">
        <v>16</v>
      </c>
      <c r="Y17" s="274">
        <f t="shared" si="0"/>
        <v>105</v>
      </c>
      <c r="Z17" s="274">
        <v>50</v>
      </c>
      <c r="AA17" s="274">
        <f>SUM($Z$2:Z17)</f>
        <v>800</v>
      </c>
    </row>
    <row r="18" spans="1:29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1"/>
        <v>60000</v>
      </c>
      <c r="L18" s="314">
        <v>2000</v>
      </c>
      <c r="M18" s="315">
        <f t="shared" si="2"/>
        <v>30000</v>
      </c>
      <c r="N18" s="365">
        <f t="shared" si="3"/>
        <v>20</v>
      </c>
      <c r="W18" s="274">
        <v>5</v>
      </c>
      <c r="X18" s="274">
        <v>17</v>
      </c>
      <c r="Y18" s="274">
        <f t="shared" si="0"/>
        <v>110</v>
      </c>
      <c r="Z18" s="274">
        <v>50</v>
      </c>
      <c r="AA18" s="274">
        <f>SUM($Z$2:Z18)</f>
        <v>850</v>
      </c>
    </row>
    <row r="19" spans="1:29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1"/>
        <v>60000</v>
      </c>
      <c r="L19" s="314">
        <v>600</v>
      </c>
      <c r="M19" s="315">
        <f t="shared" si="2"/>
        <v>6000</v>
      </c>
      <c r="N19" s="365">
        <f t="shared" si="3"/>
        <v>20</v>
      </c>
      <c r="W19" s="274">
        <v>5</v>
      </c>
      <c r="X19" s="274">
        <v>18</v>
      </c>
      <c r="Y19" s="274">
        <f t="shared" si="0"/>
        <v>115</v>
      </c>
      <c r="Z19" s="274">
        <v>50</v>
      </c>
      <c r="AA19" s="274">
        <f>SUM($Z$2:Z19)</f>
        <v>900</v>
      </c>
    </row>
    <row r="20" spans="1:29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1"/>
        <v>44000</v>
      </c>
      <c r="L20" s="314">
        <v>150</v>
      </c>
      <c r="M20" s="315">
        <f t="shared" si="2"/>
        <v>4500</v>
      </c>
      <c r="N20" s="365">
        <f t="shared" si="3"/>
        <v>20.454545454545453</v>
      </c>
      <c r="W20" s="274">
        <v>5</v>
      </c>
      <c r="X20" s="274">
        <v>19</v>
      </c>
      <c r="Y20" s="274">
        <f t="shared" si="0"/>
        <v>120</v>
      </c>
      <c r="Z20" s="274">
        <v>50</v>
      </c>
      <c r="AA20" s="274">
        <f>SUM($Z$2:Z20)</f>
        <v>950</v>
      </c>
    </row>
    <row r="21" spans="1:29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0"/>
        <v>125</v>
      </c>
      <c r="Z21" s="274">
        <v>50</v>
      </c>
      <c r="AA21" s="274">
        <f>SUM($Z$2:Z21)</f>
        <v>1000</v>
      </c>
    </row>
    <row r="22" spans="1:29">
      <c r="C22" s="548">
        <f>SUM(C12:C21)</f>
        <v>715</v>
      </c>
      <c r="D22" s="552">
        <f>C22*30%</f>
        <v>214.5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0"/>
        <v>130</v>
      </c>
      <c r="Z22" s="274">
        <v>50</v>
      </c>
      <c r="AA22" s="274">
        <f>SUM($Z$2:Z22)</f>
        <v>1050</v>
      </c>
    </row>
    <row r="23" spans="1:29">
      <c r="K23" s="322">
        <f>SUM(K2:K22)</f>
        <v>898000</v>
      </c>
      <c r="W23" s="274">
        <v>5</v>
      </c>
      <c r="X23" s="274">
        <v>22</v>
      </c>
      <c r="Y23" s="274">
        <f t="shared" si="0"/>
        <v>135</v>
      </c>
      <c r="Z23" s="274">
        <v>50</v>
      </c>
      <c r="AA23" s="274">
        <f>SUM($Z$2:Z23)</f>
        <v>1100</v>
      </c>
    </row>
    <row r="24" spans="1:29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0"/>
        <v>140</v>
      </c>
      <c r="Z24" s="274">
        <v>50</v>
      </c>
      <c r="AA24" s="274">
        <f>SUM($Z$2:Z24)</f>
        <v>1150</v>
      </c>
    </row>
    <row r="25" spans="1:29">
      <c r="A25" s="564" t="s">
        <v>2489</v>
      </c>
      <c r="B25" s="564" t="s">
        <v>2497</v>
      </c>
      <c r="C25" s="564" t="s">
        <v>2490</v>
      </c>
      <c r="D25" s="564" t="s">
        <v>2582</v>
      </c>
      <c r="E25" s="566" t="s">
        <v>3164</v>
      </c>
      <c r="F25" s="549" t="s">
        <v>3166</v>
      </c>
      <c r="W25" s="274">
        <v>5</v>
      </c>
      <c r="X25" s="274">
        <v>24</v>
      </c>
      <c r="Y25" s="274">
        <f t="shared" si="0"/>
        <v>145</v>
      </c>
      <c r="Z25" s="274">
        <v>50</v>
      </c>
      <c r="AA25" s="274">
        <f>SUM($Z$2:Z25)</f>
        <v>1200</v>
      </c>
    </row>
    <row r="26" spans="1:29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>
        <f>D26*30%</f>
        <v>1575</v>
      </c>
      <c r="F26" s="382">
        <f>E26+D26</f>
        <v>6825</v>
      </c>
      <c r="G26" s="274" t="s">
        <v>2534</v>
      </c>
      <c r="W26" s="274">
        <v>5</v>
      </c>
      <c r="X26" s="274">
        <v>25</v>
      </c>
      <c r="Y26" s="274">
        <f t="shared" si="0"/>
        <v>150</v>
      </c>
      <c r="Z26" s="274">
        <v>50</v>
      </c>
      <c r="AA26" s="274">
        <f>SUM($Z$2:Z26)</f>
        <v>1250</v>
      </c>
    </row>
    <row r="27" spans="1:29">
      <c r="B27" s="274">
        <v>55</v>
      </c>
      <c r="C27" s="565">
        <v>2750</v>
      </c>
      <c r="D27" s="282">
        <f t="shared" ref="D27:D34" si="4">C27*3</f>
        <v>8250</v>
      </c>
      <c r="E27" s="554">
        <f t="shared" ref="E27:E34" si="5">D27*30%</f>
        <v>2475</v>
      </c>
      <c r="F27" s="382">
        <f t="shared" ref="F27:F34" si="6">E27+D27</f>
        <v>10725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0"/>
        <v>155</v>
      </c>
      <c r="Z27" s="274">
        <v>50</v>
      </c>
      <c r="AA27" s="274">
        <f>SUM($Z$2:Z27)</f>
        <v>1300</v>
      </c>
    </row>
    <row r="28" spans="1:29">
      <c r="A28" s="281" t="s">
        <v>2492</v>
      </c>
      <c r="B28" s="281">
        <v>75</v>
      </c>
      <c r="C28" s="565">
        <v>3750</v>
      </c>
      <c r="D28" s="282">
        <f t="shared" si="4"/>
        <v>11250</v>
      </c>
      <c r="E28" s="554">
        <f t="shared" si="5"/>
        <v>3375</v>
      </c>
      <c r="F28" s="382">
        <f t="shared" si="6"/>
        <v>14625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0"/>
        <v>160</v>
      </c>
      <c r="Z28" s="274">
        <v>50</v>
      </c>
      <c r="AA28" s="274">
        <f>SUM($Z$2:Z28)</f>
        <v>1350</v>
      </c>
    </row>
    <row r="29" spans="1:29">
      <c r="A29" s="281" t="s">
        <v>2597</v>
      </c>
      <c r="B29" s="281">
        <v>95</v>
      </c>
      <c r="C29" s="565">
        <v>4750</v>
      </c>
      <c r="D29" s="282">
        <f t="shared" si="4"/>
        <v>14250</v>
      </c>
      <c r="E29" s="554">
        <f t="shared" si="5"/>
        <v>4275</v>
      </c>
      <c r="F29" s="382">
        <f t="shared" si="6"/>
        <v>18525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0"/>
        <v>165</v>
      </c>
      <c r="Z29" s="274">
        <v>50</v>
      </c>
      <c r="AA29" s="274">
        <f>SUM($Z$2:Z29)</f>
        <v>1400</v>
      </c>
    </row>
    <row r="30" spans="1:29">
      <c r="A30" s="281" t="s">
        <v>2493</v>
      </c>
      <c r="B30" s="281">
        <v>115</v>
      </c>
      <c r="C30" s="565">
        <v>5750</v>
      </c>
      <c r="D30" s="282">
        <f t="shared" si="4"/>
        <v>17250</v>
      </c>
      <c r="E30" s="554">
        <f t="shared" si="5"/>
        <v>5175</v>
      </c>
      <c r="F30" s="382">
        <f t="shared" si="6"/>
        <v>22425</v>
      </c>
      <c r="G30" s="274" t="s">
        <v>2536</v>
      </c>
      <c r="W30" s="274">
        <v>5</v>
      </c>
      <c r="X30" s="274">
        <v>29</v>
      </c>
      <c r="Y30" s="274">
        <f t="shared" si="0"/>
        <v>170</v>
      </c>
      <c r="Z30" s="274">
        <v>50</v>
      </c>
      <c r="AA30" s="274">
        <f>SUM($Z$2:Z30)</f>
        <v>1450</v>
      </c>
    </row>
    <row r="31" spans="1:29">
      <c r="A31" s="281" t="s">
        <v>2494</v>
      </c>
      <c r="B31" s="281">
        <v>153</v>
      </c>
      <c r="C31" s="565">
        <v>7650</v>
      </c>
      <c r="D31" s="282">
        <f t="shared" si="4"/>
        <v>22950</v>
      </c>
      <c r="E31" s="554">
        <f t="shared" si="5"/>
        <v>6885</v>
      </c>
      <c r="F31" s="382">
        <f t="shared" si="6"/>
        <v>29835</v>
      </c>
      <c r="G31" s="274" t="s">
        <v>3171</v>
      </c>
      <c r="W31" s="274">
        <v>5</v>
      </c>
      <c r="X31" s="274">
        <v>30</v>
      </c>
      <c r="Y31" s="274">
        <f t="shared" si="0"/>
        <v>175</v>
      </c>
      <c r="Z31" s="274">
        <v>50</v>
      </c>
      <c r="AA31" s="274">
        <f>SUM($Z$2:Z31)</f>
        <v>1500</v>
      </c>
    </row>
    <row r="32" spans="1:29">
      <c r="A32" s="281" t="s">
        <v>2495</v>
      </c>
      <c r="B32" s="274">
        <v>184</v>
      </c>
      <c r="C32" s="274">
        <v>9200</v>
      </c>
      <c r="D32" s="282">
        <f t="shared" si="4"/>
        <v>27600</v>
      </c>
      <c r="E32" s="554">
        <f t="shared" si="5"/>
        <v>8280</v>
      </c>
      <c r="F32" s="382">
        <f t="shared" si="6"/>
        <v>35880</v>
      </c>
      <c r="G32" s="274" t="s">
        <v>3172</v>
      </c>
      <c r="V32"/>
      <c r="W32" s="274">
        <v>5</v>
      </c>
      <c r="X32" s="549">
        <v>31</v>
      </c>
      <c r="Y32" s="549">
        <f t="shared" si="0"/>
        <v>180</v>
      </c>
      <c r="Z32" s="549">
        <v>50</v>
      </c>
      <c r="AA32" s="549">
        <f>SUM($Z$2:Z32)</f>
        <v>1550</v>
      </c>
      <c r="AB32" s="555" t="s">
        <v>2491</v>
      </c>
      <c r="AC32" s="567"/>
    </row>
    <row r="33" spans="1:27">
      <c r="A33" s="274" t="s">
        <v>3165</v>
      </c>
      <c r="B33" s="274">
        <v>250</v>
      </c>
      <c r="C33" s="274">
        <v>12500</v>
      </c>
      <c r="D33" s="282">
        <f t="shared" si="4"/>
        <v>37500</v>
      </c>
      <c r="E33" s="554">
        <f t="shared" si="5"/>
        <v>11250</v>
      </c>
      <c r="F33" s="382">
        <f t="shared" si="6"/>
        <v>48750</v>
      </c>
      <c r="G33" s="274" t="s">
        <v>3173</v>
      </c>
      <c r="W33" s="274">
        <v>5</v>
      </c>
      <c r="X33" s="274">
        <v>32</v>
      </c>
      <c r="Y33" s="274">
        <f t="shared" si="0"/>
        <v>185</v>
      </c>
      <c r="Z33" s="274">
        <v>50</v>
      </c>
      <c r="AA33" s="274">
        <f>SUM($Z$2:Z33)</f>
        <v>1600</v>
      </c>
    </row>
    <row r="34" spans="1:27">
      <c r="A34" s="574" t="s">
        <v>3174</v>
      </c>
      <c r="B34" s="274">
        <v>281</v>
      </c>
      <c r="C34" s="274">
        <v>14050</v>
      </c>
      <c r="D34" s="282">
        <f t="shared" si="4"/>
        <v>42150</v>
      </c>
      <c r="E34" s="554">
        <f t="shared" si="5"/>
        <v>12645</v>
      </c>
      <c r="F34" s="382">
        <f t="shared" si="6"/>
        <v>54795</v>
      </c>
      <c r="G34" s="274" t="s">
        <v>3176</v>
      </c>
      <c r="W34" s="274">
        <v>5</v>
      </c>
      <c r="X34" s="274">
        <v>33</v>
      </c>
      <c r="Y34" s="274">
        <f t="shared" si="0"/>
        <v>190</v>
      </c>
      <c r="Z34" s="274">
        <v>50</v>
      </c>
      <c r="AA34" s="274">
        <f>SUM($Z$2:Z34)</f>
        <v>1650</v>
      </c>
    </row>
    <row r="35" spans="1:27">
      <c r="A35" s="382"/>
      <c r="W35" s="274">
        <v>5</v>
      </c>
      <c r="X35" s="274">
        <v>34</v>
      </c>
      <c r="Y35" s="274">
        <f t="shared" si="0"/>
        <v>195</v>
      </c>
      <c r="Z35" s="274">
        <v>50</v>
      </c>
      <c r="AA35" s="274">
        <f>SUM($Z$2:Z35)</f>
        <v>1700</v>
      </c>
    </row>
    <row r="36" spans="1:27">
      <c r="A36" s="382"/>
      <c r="W36" s="274">
        <v>5</v>
      </c>
      <c r="X36" s="274">
        <v>35</v>
      </c>
      <c r="Y36" s="274">
        <f t="shared" si="0"/>
        <v>200</v>
      </c>
      <c r="Z36" s="274">
        <v>50</v>
      </c>
      <c r="AA36" s="274">
        <f>SUM($Z$2:Z36)</f>
        <v>1750</v>
      </c>
    </row>
    <row r="37" spans="1:27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0"/>
        <v>205</v>
      </c>
      <c r="Z37" s="274">
        <v>50</v>
      </c>
      <c r="AA37" s="274">
        <f>SUM($Z$2:Z37)</f>
        <v>1800</v>
      </c>
    </row>
    <row r="38" spans="1:27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13650</v>
      </c>
      <c r="P38" s="290">
        <f t="shared" ref="P38:V38" si="7">($D$9+$E$9)*15</f>
        <v>13650</v>
      </c>
      <c r="Q38" s="290">
        <f t="shared" si="7"/>
        <v>13650</v>
      </c>
      <c r="R38" s="290">
        <f t="shared" si="7"/>
        <v>13650</v>
      </c>
      <c r="S38" s="290">
        <f t="shared" si="7"/>
        <v>13650</v>
      </c>
      <c r="T38" s="290">
        <f t="shared" si="7"/>
        <v>13650</v>
      </c>
      <c r="U38" s="290">
        <f t="shared" si="7"/>
        <v>13650</v>
      </c>
      <c r="V38" s="290">
        <f t="shared" si="7"/>
        <v>13650</v>
      </c>
      <c r="W38" s="274">
        <v>5</v>
      </c>
      <c r="X38" s="274">
        <v>37</v>
      </c>
      <c r="Y38" s="274">
        <f t="shared" si="0"/>
        <v>210</v>
      </c>
      <c r="Z38" s="274">
        <v>50</v>
      </c>
      <c r="AA38" s="274">
        <f>SUM($Z$2:Z38)</f>
        <v>1850</v>
      </c>
    </row>
    <row r="39" spans="1:27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13942.5</v>
      </c>
      <c r="P39" s="290">
        <f t="shared" ref="P39:V39" si="8">($C$22+$D$22)*15</f>
        <v>13942.5</v>
      </c>
      <c r="Q39" s="290">
        <f t="shared" si="8"/>
        <v>13942.5</v>
      </c>
      <c r="R39" s="290">
        <f t="shared" si="8"/>
        <v>13942.5</v>
      </c>
      <c r="S39" s="290">
        <f t="shared" si="8"/>
        <v>13942.5</v>
      </c>
      <c r="T39" s="290">
        <f t="shared" si="8"/>
        <v>13942.5</v>
      </c>
      <c r="U39" s="290">
        <f t="shared" si="8"/>
        <v>13942.5</v>
      </c>
      <c r="V39" s="290">
        <f t="shared" si="8"/>
        <v>13942.5</v>
      </c>
      <c r="W39" s="274">
        <v>5</v>
      </c>
      <c r="X39" s="274">
        <v>38</v>
      </c>
      <c r="Y39" s="274">
        <f t="shared" si="0"/>
        <v>215</v>
      </c>
      <c r="Z39" s="274">
        <v>50</v>
      </c>
      <c r="AA39" s="274">
        <f>SUM($Z$2:Z39)</f>
        <v>1900</v>
      </c>
    </row>
    <row r="40" spans="1:27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6825</v>
      </c>
      <c r="P40" s="557">
        <f>F28</f>
        <v>14625</v>
      </c>
      <c r="Q40" s="557">
        <f>F29</f>
        <v>18525</v>
      </c>
      <c r="R40" s="557">
        <f>F30</f>
        <v>22425</v>
      </c>
      <c r="S40" s="557">
        <f>F31</f>
        <v>29835</v>
      </c>
      <c r="T40" s="557">
        <f>F32</f>
        <v>35880</v>
      </c>
      <c r="U40" s="557">
        <f>F33</f>
        <v>48750</v>
      </c>
      <c r="V40" s="557">
        <f>F34</f>
        <v>54795</v>
      </c>
      <c r="W40" s="274">
        <v>5</v>
      </c>
      <c r="X40" s="274">
        <v>39</v>
      </c>
      <c r="Y40" s="274">
        <f t="shared" si="0"/>
        <v>220</v>
      </c>
      <c r="Z40" s="274">
        <v>50</v>
      </c>
      <c r="AA40" s="274">
        <f>SUM($Z$2:Z40)</f>
        <v>1950</v>
      </c>
    </row>
    <row r="41" spans="1:27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34417.5</v>
      </c>
      <c r="P41" s="561">
        <f t="shared" ref="P41:V41" si="9">SUM(P38:P40)</f>
        <v>42217.5</v>
      </c>
      <c r="Q41" s="561">
        <f t="shared" si="9"/>
        <v>46117.5</v>
      </c>
      <c r="R41" s="561">
        <f t="shared" si="9"/>
        <v>50017.5</v>
      </c>
      <c r="S41" s="561">
        <f t="shared" si="9"/>
        <v>57427.5</v>
      </c>
      <c r="T41" s="561">
        <f t="shared" si="9"/>
        <v>63472.5</v>
      </c>
      <c r="U41" s="561">
        <f t="shared" si="9"/>
        <v>76342.5</v>
      </c>
      <c r="V41" s="561">
        <f t="shared" si="9"/>
        <v>82387.5</v>
      </c>
      <c r="W41" s="274">
        <v>5</v>
      </c>
      <c r="X41" s="274">
        <v>40</v>
      </c>
      <c r="Y41" s="274">
        <f t="shared" si="0"/>
        <v>225</v>
      </c>
      <c r="Z41" s="274">
        <v>50</v>
      </c>
      <c r="AA41" s="274">
        <f>SUM($Z$2:Z41)</f>
        <v>2000</v>
      </c>
    </row>
    <row r="42" spans="1:27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24092.25</v>
      </c>
      <c r="P42" s="558">
        <f>(P38*0.7)+(P39*0.7)+(P40*0.7)</f>
        <v>29552.25</v>
      </c>
      <c r="Q42" s="558">
        <f t="shared" ref="Q42:V42" si="14">(Q38*0.7)+(Q39*0.7)+(Q40*0.7)</f>
        <v>32282.25</v>
      </c>
      <c r="R42" s="558">
        <f t="shared" si="14"/>
        <v>35012.25</v>
      </c>
      <c r="S42" s="558">
        <f t="shared" si="14"/>
        <v>40199.25</v>
      </c>
      <c r="T42" s="558">
        <f t="shared" si="14"/>
        <v>44430.75</v>
      </c>
      <c r="U42" s="558">
        <f t="shared" si="14"/>
        <v>53439.75</v>
      </c>
      <c r="V42" s="558">
        <f t="shared" si="14"/>
        <v>57671.25</v>
      </c>
      <c r="W42" s="274">
        <v>5</v>
      </c>
      <c r="X42" s="274">
        <v>41</v>
      </c>
      <c r="Y42" s="274">
        <f t="shared" si="0"/>
        <v>230</v>
      </c>
      <c r="Z42" s="274">
        <v>50</v>
      </c>
      <c r="AA42" s="274">
        <f>SUM($Z$2:Z42)</f>
        <v>2050</v>
      </c>
    </row>
    <row r="43" spans="1:27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2294.5</v>
      </c>
      <c r="P43" s="290">
        <f t="shared" ref="P43:V43" si="15">P41/15</f>
        <v>2814.5</v>
      </c>
      <c r="Q43" s="290">
        <f t="shared" si="15"/>
        <v>3074.5</v>
      </c>
      <c r="R43" s="290">
        <f t="shared" si="15"/>
        <v>3334.5</v>
      </c>
      <c r="S43" s="290">
        <f t="shared" si="15"/>
        <v>3828.5</v>
      </c>
      <c r="T43" s="290">
        <f t="shared" si="15"/>
        <v>4231.5</v>
      </c>
      <c r="U43" s="290">
        <f t="shared" si="15"/>
        <v>5089.5</v>
      </c>
      <c r="V43" s="290">
        <f t="shared" si="15"/>
        <v>5492.5</v>
      </c>
      <c r="W43" s="274">
        <v>5</v>
      </c>
      <c r="X43" s="274">
        <v>42</v>
      </c>
      <c r="Y43" s="274">
        <f t="shared" si="0"/>
        <v>235</v>
      </c>
      <c r="Z43" s="274">
        <v>50</v>
      </c>
      <c r="AA43" s="274">
        <f>SUM($Z$2:Z43)</f>
        <v>2100</v>
      </c>
    </row>
    <row r="44" spans="1:27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45890</v>
      </c>
      <c r="P44" s="559">
        <f>P43*20</f>
        <v>56290</v>
      </c>
      <c r="Q44" s="559">
        <f t="shared" ref="Q44:V44" si="16">Q43*20</f>
        <v>61490</v>
      </c>
      <c r="R44" s="559">
        <f t="shared" si="16"/>
        <v>66690</v>
      </c>
      <c r="S44" s="559">
        <f t="shared" si="16"/>
        <v>76570</v>
      </c>
      <c r="T44" s="559">
        <f t="shared" si="16"/>
        <v>84630</v>
      </c>
      <c r="U44" s="559">
        <f t="shared" si="16"/>
        <v>101790</v>
      </c>
      <c r="V44" s="559">
        <f t="shared" si="16"/>
        <v>109850</v>
      </c>
      <c r="W44" s="274">
        <v>5</v>
      </c>
      <c r="X44" s="274">
        <v>43</v>
      </c>
      <c r="Y44" s="274">
        <f t="shared" si="0"/>
        <v>240</v>
      </c>
      <c r="Z44" s="274">
        <v>50</v>
      </c>
      <c r="AA44" s="274">
        <f>SUM($Z$2:Z44)</f>
        <v>2150</v>
      </c>
    </row>
    <row r="45" spans="1:27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0"/>
        <v>245</v>
      </c>
      <c r="Z45" s="274">
        <v>50</v>
      </c>
      <c r="AA45" s="274">
        <f>SUM($Z$2:Z45)</f>
        <v>2200</v>
      </c>
    </row>
    <row r="46" spans="1:27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36647754000</v>
      </c>
      <c r="P46" s="362">
        <f t="shared" si="17"/>
        <v>44953194000</v>
      </c>
      <c r="Q46" s="362">
        <f t="shared" si="17"/>
        <v>49105914000</v>
      </c>
      <c r="R46" s="362">
        <f t="shared" si="17"/>
        <v>53258634000</v>
      </c>
      <c r="S46" s="362">
        <f t="shared" si="17"/>
        <v>61148802000</v>
      </c>
      <c r="T46" s="362">
        <f t="shared" si="17"/>
        <v>67585518000</v>
      </c>
      <c r="U46" s="362">
        <f t="shared" si="17"/>
        <v>81289494000</v>
      </c>
      <c r="V46" s="362"/>
      <c r="W46" s="274">
        <v>5</v>
      </c>
      <c r="X46" s="274">
        <v>45</v>
      </c>
      <c r="Y46" s="274">
        <f t="shared" si="0"/>
        <v>250</v>
      </c>
      <c r="Z46" s="274">
        <v>50</v>
      </c>
      <c r="AA46" s="274">
        <f>SUM($Z$2:Z46)</f>
        <v>2250</v>
      </c>
    </row>
    <row r="47" spans="1:27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0"/>
        <v>255</v>
      </c>
      <c r="Z47" s="274">
        <v>50</v>
      </c>
      <c r="AA47" s="274">
        <f>SUM($Z$2:Z47)</f>
        <v>2300</v>
      </c>
    </row>
    <row r="48" spans="1:27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1720875</v>
      </c>
      <c r="P48" s="319">
        <f t="shared" si="18"/>
        <v>2110875</v>
      </c>
      <c r="Q48" s="319">
        <f t="shared" si="18"/>
        <v>2305875</v>
      </c>
      <c r="R48" s="319">
        <f t="shared" si="18"/>
        <v>2500875</v>
      </c>
      <c r="S48" s="319">
        <f t="shared" si="18"/>
        <v>2871375</v>
      </c>
      <c r="T48" s="319">
        <f t="shared" si="18"/>
        <v>3173625</v>
      </c>
      <c r="U48" s="319">
        <f t="shared" si="18"/>
        <v>3817125</v>
      </c>
      <c r="V48" s="319"/>
      <c r="W48" s="274">
        <v>5</v>
      </c>
      <c r="X48" s="274">
        <v>47</v>
      </c>
      <c r="Y48" s="274">
        <f t="shared" si="0"/>
        <v>260</v>
      </c>
      <c r="Z48" s="274">
        <v>50</v>
      </c>
      <c r="AA48" s="274">
        <f>SUM($Z$2:Z48)</f>
        <v>2350</v>
      </c>
    </row>
    <row r="49" spans="1:29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1032525</v>
      </c>
      <c r="P49" s="319">
        <f t="shared" si="18"/>
        <v>1266525</v>
      </c>
      <c r="Q49" s="319">
        <f t="shared" si="18"/>
        <v>1383525</v>
      </c>
      <c r="R49" s="319">
        <f t="shared" si="18"/>
        <v>1500525</v>
      </c>
      <c r="S49" s="319">
        <f t="shared" si="18"/>
        <v>1722825</v>
      </c>
      <c r="T49" s="319">
        <f t="shared" si="18"/>
        <v>1904175</v>
      </c>
      <c r="U49" s="319">
        <f t="shared" si="18"/>
        <v>2290275</v>
      </c>
      <c r="V49" s="319"/>
      <c r="W49" s="274">
        <v>5</v>
      </c>
      <c r="X49" s="274">
        <v>48</v>
      </c>
      <c r="Y49" s="274">
        <f t="shared" si="0"/>
        <v>265</v>
      </c>
      <c r="Z49" s="274">
        <v>50</v>
      </c>
      <c r="AA49" s="274">
        <f>SUM($Z$2:Z49)</f>
        <v>2400</v>
      </c>
    </row>
    <row r="50" spans="1:29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860437.5</v>
      </c>
      <c r="P50" s="319">
        <f t="shared" si="18"/>
        <v>1055437.5</v>
      </c>
      <c r="Q50" s="319">
        <f t="shared" si="18"/>
        <v>1152937.5</v>
      </c>
      <c r="R50" s="319">
        <f t="shared" si="18"/>
        <v>1250437.5</v>
      </c>
      <c r="S50" s="319">
        <f t="shared" si="18"/>
        <v>1435687.5</v>
      </c>
      <c r="T50" s="319">
        <f t="shared" si="18"/>
        <v>1586812.5</v>
      </c>
      <c r="U50" s="319">
        <f t="shared" si="18"/>
        <v>1908562.5</v>
      </c>
      <c r="V50" s="319"/>
      <c r="W50" s="274">
        <v>5</v>
      </c>
      <c r="X50" s="274">
        <v>49</v>
      </c>
      <c r="Y50" s="274">
        <f t="shared" si="0"/>
        <v>270</v>
      </c>
      <c r="Z50" s="274">
        <v>50</v>
      </c>
      <c r="AA50" s="274">
        <f>SUM($Z$2:Z50)</f>
        <v>2450</v>
      </c>
    </row>
    <row r="51" spans="1:29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344175</v>
      </c>
      <c r="P51" s="319">
        <f t="shared" si="18"/>
        <v>422175</v>
      </c>
      <c r="Q51" s="319">
        <f t="shared" si="18"/>
        <v>461175</v>
      </c>
      <c r="R51" s="319">
        <f t="shared" si="18"/>
        <v>500175</v>
      </c>
      <c r="S51" s="319">
        <f t="shared" si="18"/>
        <v>574275</v>
      </c>
      <c r="T51" s="319">
        <f t="shared" si="18"/>
        <v>634725</v>
      </c>
      <c r="U51" s="319">
        <f t="shared" si="18"/>
        <v>763425</v>
      </c>
      <c r="V51" s="319"/>
      <c r="W51" s="274">
        <v>5</v>
      </c>
      <c r="X51" s="274">
        <v>50</v>
      </c>
      <c r="Y51" s="274">
        <f t="shared" si="0"/>
        <v>275</v>
      </c>
      <c r="Z51" s="274">
        <v>50</v>
      </c>
      <c r="AA51" s="274">
        <f>SUM($Z$2:Z51)</f>
        <v>2500</v>
      </c>
    </row>
    <row r="52" spans="1:29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0"/>
        <v>280</v>
      </c>
      <c r="Z52" s="549">
        <v>50</v>
      </c>
      <c r="AA52" s="549">
        <f>SUM($Z$2:Z52)</f>
        <v>2550</v>
      </c>
      <c r="AB52" s="549"/>
      <c r="AC52" s="203"/>
    </row>
    <row r="53" spans="1:29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0"/>
        <v>285</v>
      </c>
      <c r="Z53" s="274">
        <v>50</v>
      </c>
      <c r="AA53" s="274">
        <f>SUM($Z$2:Z53)</f>
        <v>2600</v>
      </c>
    </row>
    <row r="54" spans="1:29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0"/>
        <v>290</v>
      </c>
      <c r="Z54" s="274">
        <v>50</v>
      </c>
      <c r="AA54" s="274">
        <f>SUM($Z$2:Z54)</f>
        <v>2650</v>
      </c>
    </row>
    <row r="55" spans="1:29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0"/>
        <v>295</v>
      </c>
      <c r="Z55" s="274">
        <v>50</v>
      </c>
      <c r="AA55" s="274">
        <f>SUM($Z$2:Z55)</f>
        <v>2700</v>
      </c>
    </row>
    <row r="56" spans="1:29">
      <c r="W56" s="274">
        <v>5</v>
      </c>
      <c r="X56" s="274">
        <v>55</v>
      </c>
      <c r="Y56" s="274">
        <f t="shared" si="0"/>
        <v>300</v>
      </c>
      <c r="Z56" s="274">
        <v>50</v>
      </c>
      <c r="AA56" s="274">
        <f>SUM($Z$2:Z56)</f>
        <v>2750</v>
      </c>
    </row>
    <row r="57" spans="1:29">
      <c r="E57" s="288"/>
      <c r="W57" s="274">
        <v>5</v>
      </c>
      <c r="X57" s="274">
        <v>56</v>
      </c>
      <c r="Y57" s="274">
        <f t="shared" si="0"/>
        <v>305</v>
      </c>
      <c r="Z57" s="274">
        <v>50</v>
      </c>
      <c r="AA57" s="274">
        <f>SUM($Z$2:Z57)</f>
        <v>2800</v>
      </c>
    </row>
    <row r="58" spans="1:29">
      <c r="W58" s="274">
        <v>5</v>
      </c>
      <c r="X58" s="274">
        <v>57</v>
      </c>
      <c r="Y58" s="274">
        <f t="shared" si="0"/>
        <v>310</v>
      </c>
      <c r="Z58" s="274">
        <v>50</v>
      </c>
      <c r="AA58" s="274">
        <f>SUM($Z$2:Z58)</f>
        <v>2850</v>
      </c>
    </row>
    <row r="59" spans="1:29">
      <c r="W59" s="274">
        <v>5</v>
      </c>
      <c r="X59" s="274">
        <v>58</v>
      </c>
      <c r="Y59" s="274">
        <f t="shared" si="0"/>
        <v>315</v>
      </c>
      <c r="Z59" s="274">
        <v>50</v>
      </c>
      <c r="AA59" s="274">
        <f>SUM($Z$2:Z59)</f>
        <v>2900</v>
      </c>
    </row>
    <row r="60" spans="1:29">
      <c r="V60"/>
      <c r="W60" s="274">
        <v>5</v>
      </c>
      <c r="X60" s="274">
        <v>59</v>
      </c>
      <c r="Y60" s="274">
        <f t="shared" si="0"/>
        <v>320</v>
      </c>
      <c r="Z60" s="274">
        <v>50</v>
      </c>
      <c r="AA60" s="274">
        <f>SUM($Z$2:Z60)</f>
        <v>2950</v>
      </c>
    </row>
    <row r="61" spans="1:29">
      <c r="W61" s="274">
        <v>5</v>
      </c>
      <c r="X61" s="274">
        <v>60</v>
      </c>
      <c r="Y61" s="274">
        <f t="shared" si="0"/>
        <v>325</v>
      </c>
      <c r="Z61" s="274">
        <v>50</v>
      </c>
      <c r="AA61" s="274">
        <f>SUM($Z$2:Z61)</f>
        <v>3000</v>
      </c>
    </row>
    <row r="62" spans="1:29">
      <c r="W62" s="274">
        <v>5</v>
      </c>
      <c r="X62" s="274">
        <v>61</v>
      </c>
      <c r="Y62" s="274">
        <f t="shared" si="0"/>
        <v>330</v>
      </c>
      <c r="Z62" s="274">
        <v>50</v>
      </c>
      <c r="AA62" s="274">
        <f>SUM($Z$2:Z62)</f>
        <v>3050</v>
      </c>
    </row>
    <row r="63" spans="1:29">
      <c r="W63" s="274">
        <v>5</v>
      </c>
      <c r="X63" s="274">
        <v>62</v>
      </c>
      <c r="Y63" s="274">
        <f t="shared" si="0"/>
        <v>335</v>
      </c>
      <c r="Z63" s="274">
        <v>50</v>
      </c>
      <c r="AA63" s="274">
        <f>SUM($Z$2:Z63)</f>
        <v>3100</v>
      </c>
    </row>
    <row r="64" spans="1:29">
      <c r="W64" s="274">
        <v>5</v>
      </c>
      <c r="X64" s="274">
        <v>63</v>
      </c>
      <c r="Y64" s="274">
        <f t="shared" si="0"/>
        <v>340</v>
      </c>
      <c r="Z64" s="274">
        <v>50</v>
      </c>
      <c r="AA64" s="274">
        <f>SUM($Z$2:Z64)</f>
        <v>3150</v>
      </c>
    </row>
    <row r="65" spans="22:29">
      <c r="W65" s="274">
        <v>5</v>
      </c>
      <c r="X65" s="274">
        <v>64</v>
      </c>
      <c r="Y65" s="274">
        <f t="shared" si="0"/>
        <v>345</v>
      </c>
      <c r="Z65" s="274">
        <v>50</v>
      </c>
      <c r="AA65" s="274">
        <f>SUM($Z$2:Z65)</f>
        <v>3200</v>
      </c>
    </row>
    <row r="66" spans="22:29">
      <c r="W66" s="274">
        <v>5</v>
      </c>
      <c r="X66" s="274">
        <v>65</v>
      </c>
      <c r="Y66" s="274">
        <f t="shared" si="0"/>
        <v>350</v>
      </c>
      <c r="Z66" s="274">
        <v>50</v>
      </c>
      <c r="AA66" s="274">
        <f>SUM($Z$2:Z66)</f>
        <v>3250</v>
      </c>
    </row>
    <row r="67" spans="22:29">
      <c r="W67" s="274">
        <v>5</v>
      </c>
      <c r="X67" s="274">
        <v>66</v>
      </c>
      <c r="Y67" s="274">
        <f t="shared" si="0"/>
        <v>355</v>
      </c>
      <c r="Z67" s="274">
        <v>50</v>
      </c>
      <c r="AA67" s="274">
        <f>SUM($Z$2:Z67)</f>
        <v>3300</v>
      </c>
    </row>
    <row r="68" spans="22:29">
      <c r="W68" s="274">
        <v>5</v>
      </c>
      <c r="X68" s="274">
        <v>67</v>
      </c>
      <c r="Y68" s="274">
        <f t="shared" si="0"/>
        <v>360</v>
      </c>
      <c r="Z68" s="274">
        <v>50</v>
      </c>
      <c r="AA68" s="274">
        <f>SUM($Z$2:Z68)</f>
        <v>3350</v>
      </c>
    </row>
    <row r="69" spans="22:29">
      <c r="W69" s="274">
        <v>5</v>
      </c>
      <c r="X69" s="274">
        <v>68</v>
      </c>
      <c r="Y69" s="274">
        <f t="shared" ref="Y69:Y132" si="19">Y68+W69</f>
        <v>365</v>
      </c>
      <c r="Z69" s="274">
        <v>50</v>
      </c>
      <c r="AA69" s="274">
        <f>SUM($Z$2:Z69)</f>
        <v>3400</v>
      </c>
    </row>
    <row r="70" spans="22:29">
      <c r="W70" s="274">
        <v>5</v>
      </c>
      <c r="X70" s="274">
        <v>69</v>
      </c>
      <c r="Y70" s="274">
        <f t="shared" si="19"/>
        <v>370</v>
      </c>
      <c r="Z70" s="274">
        <v>50</v>
      </c>
      <c r="AA70" s="274">
        <f>SUM($Z$2:Z70)</f>
        <v>3450</v>
      </c>
    </row>
    <row r="71" spans="22:29">
      <c r="W71" s="274">
        <v>5</v>
      </c>
      <c r="X71" s="274">
        <v>70</v>
      </c>
      <c r="Y71" s="274">
        <f t="shared" si="19"/>
        <v>375</v>
      </c>
      <c r="Z71" s="274">
        <v>50</v>
      </c>
      <c r="AA71" s="274">
        <f>SUM($Z$2:Z71)</f>
        <v>3500</v>
      </c>
    </row>
    <row r="72" spans="22:29">
      <c r="W72" s="274">
        <v>5</v>
      </c>
      <c r="X72" s="549">
        <v>71</v>
      </c>
      <c r="Y72" s="549">
        <f t="shared" si="19"/>
        <v>380</v>
      </c>
      <c r="Z72" s="549">
        <v>50</v>
      </c>
      <c r="AA72" s="549">
        <f>SUM($Z$2:Z72)</f>
        <v>3550</v>
      </c>
      <c r="AB72" s="555" t="s">
        <v>2492</v>
      </c>
      <c r="AC72" s="567"/>
    </row>
    <row r="73" spans="22:29">
      <c r="W73" s="274">
        <v>5</v>
      </c>
      <c r="X73" s="274">
        <v>72</v>
      </c>
      <c r="Y73" s="274">
        <f t="shared" si="19"/>
        <v>385</v>
      </c>
      <c r="Z73" s="274">
        <v>50</v>
      </c>
      <c r="AA73" s="274">
        <f>SUM($Z$2:Z73)</f>
        <v>3600</v>
      </c>
    </row>
    <row r="74" spans="22:29">
      <c r="W74" s="274">
        <v>5</v>
      </c>
      <c r="X74" s="274">
        <v>73</v>
      </c>
      <c r="Y74" s="274">
        <f t="shared" si="19"/>
        <v>390</v>
      </c>
      <c r="Z74" s="274">
        <v>50</v>
      </c>
      <c r="AA74" s="274">
        <f>SUM($Z$2:Z74)</f>
        <v>3650</v>
      </c>
    </row>
    <row r="75" spans="22:29">
      <c r="W75" s="274">
        <v>5</v>
      </c>
      <c r="X75" s="274">
        <v>74</v>
      </c>
      <c r="Y75" s="274">
        <f t="shared" si="19"/>
        <v>395</v>
      </c>
      <c r="Z75" s="274">
        <v>50</v>
      </c>
      <c r="AA75" s="274">
        <f>SUM($Z$2:Z75)</f>
        <v>3700</v>
      </c>
    </row>
    <row r="76" spans="22:29">
      <c r="W76" s="274">
        <v>5</v>
      </c>
      <c r="X76" s="274">
        <v>75</v>
      </c>
      <c r="Y76" s="274">
        <f t="shared" si="19"/>
        <v>400</v>
      </c>
      <c r="Z76" s="274">
        <v>50</v>
      </c>
      <c r="AA76" s="274">
        <f>SUM($Z$2:Z76)</f>
        <v>3750</v>
      </c>
    </row>
    <row r="77" spans="22:29">
      <c r="W77" s="274">
        <v>5</v>
      </c>
      <c r="X77" s="274">
        <v>76</v>
      </c>
      <c r="Y77" s="274">
        <f t="shared" si="19"/>
        <v>405</v>
      </c>
      <c r="Z77" s="274">
        <v>50</v>
      </c>
      <c r="AA77" s="274">
        <f>SUM($Z$2:Z77)</f>
        <v>3800</v>
      </c>
    </row>
    <row r="78" spans="22:29">
      <c r="W78" s="274">
        <v>5</v>
      </c>
      <c r="X78" s="274">
        <v>77</v>
      </c>
      <c r="Y78" s="274">
        <f t="shared" si="19"/>
        <v>410</v>
      </c>
      <c r="Z78" s="274">
        <v>50</v>
      </c>
      <c r="AA78" s="274">
        <f>SUM($Z$2:Z78)</f>
        <v>3850</v>
      </c>
    </row>
    <row r="79" spans="22:29">
      <c r="W79" s="274">
        <v>5</v>
      </c>
      <c r="X79" s="274">
        <v>78</v>
      </c>
      <c r="Y79" s="274">
        <f t="shared" si="19"/>
        <v>415</v>
      </c>
      <c r="Z79" s="274">
        <v>50</v>
      </c>
      <c r="AA79" s="274">
        <f>SUM($Z$2:Z79)</f>
        <v>3900</v>
      </c>
    </row>
    <row r="80" spans="22:29">
      <c r="V80"/>
      <c r="W80" s="274">
        <v>5</v>
      </c>
      <c r="X80" s="274">
        <v>79</v>
      </c>
      <c r="Y80" s="274">
        <f t="shared" si="19"/>
        <v>420</v>
      </c>
      <c r="Z80" s="274">
        <v>50</v>
      </c>
      <c r="AA80" s="274">
        <f>SUM($Z$2:Z80)</f>
        <v>3950</v>
      </c>
    </row>
    <row r="81" spans="1:29">
      <c r="W81" s="274">
        <v>5</v>
      </c>
      <c r="X81" s="274">
        <v>80</v>
      </c>
      <c r="Y81" s="274">
        <f t="shared" si="19"/>
        <v>425</v>
      </c>
      <c r="Z81" s="274">
        <v>50</v>
      </c>
      <c r="AA81" s="274">
        <f>SUM($Z$2:Z81)</f>
        <v>4000</v>
      </c>
    </row>
    <row r="82" spans="1:29">
      <c r="W82" s="274">
        <v>5</v>
      </c>
      <c r="X82" s="274">
        <v>81</v>
      </c>
      <c r="Y82" s="274">
        <f t="shared" si="19"/>
        <v>430</v>
      </c>
      <c r="Z82" s="274">
        <v>50</v>
      </c>
      <c r="AA82" s="274">
        <f>SUM($Z$2:Z82)</f>
        <v>4050</v>
      </c>
    </row>
    <row r="83" spans="1:29">
      <c r="W83" s="274">
        <v>5</v>
      </c>
      <c r="X83" s="274">
        <v>82</v>
      </c>
      <c r="Y83" s="274">
        <f t="shared" si="19"/>
        <v>435</v>
      </c>
      <c r="Z83" s="274">
        <v>50</v>
      </c>
      <c r="AA83" s="274">
        <f>SUM($Z$2:Z83)</f>
        <v>4100</v>
      </c>
    </row>
    <row r="84" spans="1:29">
      <c r="W84" s="274">
        <v>5</v>
      </c>
      <c r="X84" s="274">
        <v>83</v>
      </c>
      <c r="Y84" s="274">
        <f t="shared" si="19"/>
        <v>440</v>
      </c>
      <c r="Z84" s="274">
        <v>50</v>
      </c>
      <c r="AA84" s="274">
        <f>SUM($Z$2:Z84)</f>
        <v>4150</v>
      </c>
    </row>
    <row r="85" spans="1:29">
      <c r="W85" s="274">
        <v>5</v>
      </c>
      <c r="X85" s="274">
        <v>84</v>
      </c>
      <c r="Y85" s="274">
        <f t="shared" si="19"/>
        <v>445</v>
      </c>
      <c r="Z85" s="274">
        <v>50</v>
      </c>
      <c r="AA85" s="274">
        <f>SUM($Z$2:Z85)</f>
        <v>4200</v>
      </c>
    </row>
    <row r="86" spans="1:29">
      <c r="W86" s="274">
        <v>5</v>
      </c>
      <c r="X86" s="274">
        <v>85</v>
      </c>
      <c r="Y86" s="274">
        <f t="shared" si="19"/>
        <v>450</v>
      </c>
      <c r="Z86" s="274">
        <v>50</v>
      </c>
      <c r="AA86" s="274">
        <f>SUM($Z$2:Z86)</f>
        <v>4250</v>
      </c>
    </row>
    <row r="87" spans="1:29">
      <c r="W87" s="274">
        <v>5</v>
      </c>
      <c r="X87" s="274">
        <v>86</v>
      </c>
      <c r="Y87" s="274">
        <f t="shared" si="19"/>
        <v>455</v>
      </c>
      <c r="Z87" s="274">
        <v>50</v>
      </c>
      <c r="AA87" s="274">
        <f>SUM($Z$2:Z87)</f>
        <v>4300</v>
      </c>
    </row>
    <row r="88" spans="1:29">
      <c r="W88" s="274">
        <v>5</v>
      </c>
      <c r="X88" s="274">
        <v>87</v>
      </c>
      <c r="Y88" s="274">
        <f t="shared" si="19"/>
        <v>460</v>
      </c>
      <c r="Z88" s="274">
        <v>50</v>
      </c>
      <c r="AA88" s="274">
        <f>SUM($Z$2:Z88)</f>
        <v>4350</v>
      </c>
    </row>
    <row r="89" spans="1:29">
      <c r="W89" s="274">
        <v>5</v>
      </c>
      <c r="X89" s="274">
        <v>88</v>
      </c>
      <c r="Y89" s="274">
        <f t="shared" si="19"/>
        <v>465</v>
      </c>
      <c r="Z89" s="274">
        <v>50</v>
      </c>
      <c r="AA89" s="274">
        <f>SUM($Z$2:Z89)</f>
        <v>4400</v>
      </c>
    </row>
    <row r="90" spans="1:29">
      <c r="W90" s="274">
        <v>5</v>
      </c>
      <c r="X90" s="274">
        <v>89</v>
      </c>
      <c r="Y90" s="274">
        <f t="shared" si="19"/>
        <v>470</v>
      </c>
      <c r="Z90" s="274">
        <v>50</v>
      </c>
      <c r="AA90" s="274">
        <f>SUM($Z$2:Z90)</f>
        <v>4450</v>
      </c>
    </row>
    <row r="91" spans="1:29">
      <c r="A91"/>
      <c r="B91"/>
      <c r="C91"/>
      <c r="W91" s="274">
        <v>5</v>
      </c>
      <c r="X91" s="274">
        <v>90</v>
      </c>
      <c r="Y91" s="274">
        <f t="shared" si="19"/>
        <v>475</v>
      </c>
      <c r="Z91" s="274">
        <v>50</v>
      </c>
      <c r="AA91" s="274">
        <f>SUM($Z$2:Z91)</f>
        <v>4500</v>
      </c>
    </row>
    <row r="92" spans="1:29" ht="14.25" customHeight="1">
      <c r="A92" s="382"/>
      <c r="B92"/>
      <c r="C92"/>
      <c r="W92" s="274">
        <v>5</v>
      </c>
      <c r="X92" s="549">
        <v>91</v>
      </c>
      <c r="Y92" s="549">
        <f t="shared" si="19"/>
        <v>480</v>
      </c>
      <c r="Z92" s="549">
        <v>50</v>
      </c>
      <c r="AA92" s="549">
        <f>SUM($Z$2:Z92)</f>
        <v>4550</v>
      </c>
      <c r="AB92" s="549"/>
      <c r="AC92" s="203"/>
    </row>
    <row r="93" spans="1:29" ht="15" customHeight="1">
      <c r="A93" s="569"/>
      <c r="B93" s="569"/>
      <c r="C93" s="569"/>
      <c r="W93" s="274">
        <v>5</v>
      </c>
      <c r="X93" s="274">
        <v>92</v>
      </c>
      <c r="Y93" s="274">
        <f t="shared" si="19"/>
        <v>485</v>
      </c>
      <c r="Z93" s="274">
        <v>50</v>
      </c>
      <c r="AA93" s="274">
        <f>SUM($Z$2:Z93)</f>
        <v>4600</v>
      </c>
    </row>
    <row r="94" spans="1:29">
      <c r="A94" s="570"/>
      <c r="B94" s="571"/>
      <c r="C94" s="572"/>
      <c r="W94" s="274">
        <v>5</v>
      </c>
      <c r="X94" s="274">
        <v>93</v>
      </c>
      <c r="Y94" s="274">
        <f t="shared" si="19"/>
        <v>490</v>
      </c>
      <c r="Z94" s="274">
        <v>50</v>
      </c>
      <c r="AA94" s="274">
        <f>SUM($Z$2:Z94)</f>
        <v>4650</v>
      </c>
    </row>
    <row r="95" spans="1:29">
      <c r="A95" s="570"/>
      <c r="B95" s="571"/>
      <c r="C95" s="572"/>
      <c r="W95" s="274">
        <v>5</v>
      </c>
      <c r="X95" s="274">
        <v>94</v>
      </c>
      <c r="Y95" s="274">
        <f t="shared" si="19"/>
        <v>495</v>
      </c>
      <c r="Z95" s="274">
        <v>50</v>
      </c>
      <c r="AA95" s="274">
        <f>SUM($Z$2:Z95)</f>
        <v>4700</v>
      </c>
    </row>
    <row r="96" spans="1:29">
      <c r="A96" s="570"/>
      <c r="B96" s="571"/>
      <c r="C96" s="572"/>
      <c r="W96" s="274">
        <v>5</v>
      </c>
      <c r="X96" s="274">
        <v>95</v>
      </c>
      <c r="Y96" s="274">
        <f t="shared" si="19"/>
        <v>500</v>
      </c>
      <c r="Z96" s="274">
        <v>50</v>
      </c>
      <c r="AA96" s="274">
        <f>SUM($Z$2:Z96)</f>
        <v>4750</v>
      </c>
    </row>
    <row r="97" spans="1:29">
      <c r="A97" s="570"/>
      <c r="B97" s="571"/>
      <c r="C97" s="572"/>
      <c r="W97" s="274">
        <v>5</v>
      </c>
      <c r="X97" s="274">
        <v>96</v>
      </c>
      <c r="Y97" s="274">
        <f t="shared" si="19"/>
        <v>505</v>
      </c>
      <c r="Z97" s="274">
        <v>50</v>
      </c>
      <c r="AA97" s="274">
        <f>SUM($Z$2:Z97)</f>
        <v>4800</v>
      </c>
    </row>
    <row r="98" spans="1:29">
      <c r="A98" s="570"/>
      <c r="B98" s="571"/>
      <c r="C98" s="572"/>
      <c r="W98" s="274">
        <v>5</v>
      </c>
      <c r="X98" s="274">
        <v>97</v>
      </c>
      <c r="Y98" s="274">
        <f t="shared" si="19"/>
        <v>510</v>
      </c>
      <c r="Z98" s="274">
        <v>50</v>
      </c>
      <c r="AA98" s="274">
        <f>SUM($Z$2:Z98)</f>
        <v>4850</v>
      </c>
    </row>
    <row r="99" spans="1:29">
      <c r="A99" s="344"/>
      <c r="B99" s="345"/>
      <c r="C99" s="346"/>
      <c r="W99" s="274">
        <v>5</v>
      </c>
      <c r="X99" s="274">
        <v>98</v>
      </c>
      <c r="Y99" s="274">
        <f t="shared" si="19"/>
        <v>515</v>
      </c>
      <c r="Z99" s="274">
        <v>50</v>
      </c>
      <c r="AA99" s="274">
        <f>SUM($Z$2:Z99)</f>
        <v>4900</v>
      </c>
    </row>
    <row r="100" spans="1:29">
      <c r="A100" s="344"/>
      <c r="B100" s="345"/>
      <c r="C100" s="346"/>
      <c r="W100" s="274">
        <v>5</v>
      </c>
      <c r="X100" s="274">
        <v>99</v>
      </c>
      <c r="Y100" s="274">
        <f t="shared" si="19"/>
        <v>520</v>
      </c>
      <c r="Z100" s="274">
        <v>50</v>
      </c>
      <c r="AA100" s="274">
        <f>SUM($Z$2:Z100)</f>
        <v>4950</v>
      </c>
    </row>
    <row r="101" spans="1:29">
      <c r="A101" s="344"/>
      <c r="B101" s="345"/>
      <c r="C101" s="346"/>
      <c r="W101" s="274">
        <v>5</v>
      </c>
      <c r="X101" s="274">
        <v>100</v>
      </c>
      <c r="Y101" s="274">
        <f t="shared" si="19"/>
        <v>525</v>
      </c>
      <c r="Z101" s="274">
        <v>50</v>
      </c>
      <c r="AA101" s="274">
        <f>SUM($Z$2:Z101)</f>
        <v>5000</v>
      </c>
    </row>
    <row r="102" spans="1:29">
      <c r="A102" s="344"/>
      <c r="B102" s="345"/>
      <c r="C102" s="346"/>
      <c r="W102" s="274">
        <v>5</v>
      </c>
      <c r="X102" s="274">
        <v>101</v>
      </c>
      <c r="Y102" s="274">
        <f t="shared" si="19"/>
        <v>530</v>
      </c>
      <c r="Z102" s="274">
        <v>50</v>
      </c>
      <c r="AA102" s="274">
        <f>SUM($Z$2:Z102)</f>
        <v>5050</v>
      </c>
    </row>
    <row r="103" spans="1:29">
      <c r="A103" s="344"/>
      <c r="B103" s="345"/>
      <c r="C103" s="346"/>
      <c r="W103" s="274">
        <v>5</v>
      </c>
      <c r="X103" s="274">
        <v>102</v>
      </c>
      <c r="Y103" s="274">
        <f t="shared" si="19"/>
        <v>535</v>
      </c>
      <c r="Z103" s="274">
        <v>50</v>
      </c>
      <c r="AA103" s="274">
        <f>SUM($Z$2:Z103)</f>
        <v>5100</v>
      </c>
    </row>
    <row r="104" spans="1:29">
      <c r="W104" s="274">
        <v>5</v>
      </c>
      <c r="X104" s="274">
        <v>103</v>
      </c>
      <c r="Y104" s="274">
        <f t="shared" si="19"/>
        <v>540</v>
      </c>
      <c r="Z104" s="274">
        <v>50</v>
      </c>
      <c r="AA104" s="274">
        <f>SUM($Z$2:Z104)</f>
        <v>5150</v>
      </c>
    </row>
    <row r="105" spans="1:29">
      <c r="W105" s="274">
        <v>5</v>
      </c>
      <c r="X105" s="274">
        <v>104</v>
      </c>
      <c r="Y105" s="274">
        <f t="shared" si="19"/>
        <v>545</v>
      </c>
      <c r="Z105" s="274">
        <v>50</v>
      </c>
      <c r="AA105" s="274">
        <f>SUM($Z$2:Z105)</f>
        <v>5200</v>
      </c>
    </row>
    <row r="106" spans="1:29">
      <c r="W106" s="274">
        <v>5</v>
      </c>
      <c r="X106" s="274">
        <v>105</v>
      </c>
      <c r="Y106" s="274">
        <f t="shared" si="19"/>
        <v>550</v>
      </c>
      <c r="Z106" s="274">
        <v>50</v>
      </c>
      <c r="AA106" s="274">
        <f>SUM($Z$2:Z106)</f>
        <v>5250</v>
      </c>
    </row>
    <row r="107" spans="1:29">
      <c r="W107" s="274">
        <v>5</v>
      </c>
      <c r="X107" s="274">
        <v>106</v>
      </c>
      <c r="Y107" s="274">
        <f t="shared" si="19"/>
        <v>555</v>
      </c>
      <c r="Z107" s="274">
        <v>50</v>
      </c>
      <c r="AA107" s="274">
        <f>SUM($Z$2:Z107)</f>
        <v>5300</v>
      </c>
    </row>
    <row r="108" spans="1:29">
      <c r="W108" s="274">
        <v>5</v>
      </c>
      <c r="X108" s="274">
        <v>107</v>
      </c>
      <c r="Y108" s="274">
        <f t="shared" si="19"/>
        <v>560</v>
      </c>
      <c r="Z108" s="274">
        <v>50</v>
      </c>
      <c r="AA108" s="274">
        <f>SUM($Z$2:Z108)</f>
        <v>5350</v>
      </c>
    </row>
    <row r="109" spans="1:29">
      <c r="W109" s="274">
        <v>5</v>
      </c>
      <c r="X109" s="274">
        <v>108</v>
      </c>
      <c r="Y109" s="274">
        <f t="shared" si="19"/>
        <v>565</v>
      </c>
      <c r="Z109" s="274">
        <v>50</v>
      </c>
      <c r="AA109" s="274">
        <f>SUM($Z$2:Z109)</f>
        <v>5400</v>
      </c>
    </row>
    <row r="110" spans="1:29">
      <c r="W110" s="274">
        <v>5</v>
      </c>
      <c r="X110" s="274">
        <v>109</v>
      </c>
      <c r="Y110" s="274">
        <f t="shared" si="19"/>
        <v>570</v>
      </c>
      <c r="Z110" s="274">
        <v>50</v>
      </c>
      <c r="AA110" s="274">
        <f>SUM($Z$2:Z110)</f>
        <v>5450</v>
      </c>
    </row>
    <row r="111" spans="1:29">
      <c r="W111" s="274">
        <v>5</v>
      </c>
      <c r="X111" s="274">
        <v>110</v>
      </c>
      <c r="Y111" s="274">
        <f t="shared" si="19"/>
        <v>575</v>
      </c>
      <c r="Z111" s="274">
        <v>50</v>
      </c>
      <c r="AA111" s="274">
        <f>SUM($Z$2:Z111)</f>
        <v>5500</v>
      </c>
    </row>
    <row r="112" spans="1:29">
      <c r="W112" s="274">
        <v>5</v>
      </c>
      <c r="X112" s="575">
        <v>111</v>
      </c>
      <c r="Y112" s="549">
        <f t="shared" si="19"/>
        <v>580</v>
      </c>
      <c r="Z112" s="549">
        <v>50</v>
      </c>
      <c r="AA112" s="549">
        <f>SUM($Z$2:Z112)</f>
        <v>5550</v>
      </c>
      <c r="AB112" s="555" t="s">
        <v>2493</v>
      </c>
      <c r="AC112" s="567"/>
    </row>
    <row r="113" spans="23:27">
      <c r="W113" s="274">
        <v>5</v>
      </c>
      <c r="X113" s="274">
        <v>112</v>
      </c>
      <c r="Y113" s="274">
        <f t="shared" si="19"/>
        <v>585</v>
      </c>
      <c r="Z113" s="274">
        <v>50</v>
      </c>
      <c r="AA113" s="274">
        <f>SUM($Z$2:Z113)</f>
        <v>5600</v>
      </c>
    </row>
    <row r="114" spans="23:27">
      <c r="W114" s="274">
        <v>5</v>
      </c>
      <c r="X114" s="274">
        <v>113</v>
      </c>
      <c r="Y114" s="274">
        <f t="shared" si="19"/>
        <v>590</v>
      </c>
      <c r="Z114" s="274">
        <v>50</v>
      </c>
      <c r="AA114" s="274">
        <f>SUM($Z$2:Z114)</f>
        <v>5650</v>
      </c>
    </row>
    <row r="115" spans="23:27">
      <c r="W115" s="274">
        <v>5</v>
      </c>
      <c r="X115" s="274">
        <v>114</v>
      </c>
      <c r="Y115" s="274">
        <f t="shared" si="19"/>
        <v>595</v>
      </c>
      <c r="Z115" s="274">
        <v>50</v>
      </c>
      <c r="AA115" s="274">
        <f>SUM($Z$2:Z115)</f>
        <v>5700</v>
      </c>
    </row>
    <row r="116" spans="23:27">
      <c r="W116" s="274">
        <v>5</v>
      </c>
      <c r="X116" s="274">
        <v>115</v>
      </c>
      <c r="Y116" s="274">
        <f t="shared" si="19"/>
        <v>600</v>
      </c>
      <c r="Z116" s="274">
        <v>50</v>
      </c>
      <c r="AA116" s="274">
        <f>SUM($Z$2:Z116)</f>
        <v>5750</v>
      </c>
    </row>
    <row r="117" spans="23:27">
      <c r="W117" s="274">
        <v>5</v>
      </c>
      <c r="X117" s="274">
        <v>116</v>
      </c>
      <c r="Y117" s="274">
        <f t="shared" si="19"/>
        <v>605</v>
      </c>
      <c r="Z117" s="274">
        <v>50</v>
      </c>
      <c r="AA117" s="274">
        <f>SUM($Z$2:Z117)</f>
        <v>5800</v>
      </c>
    </row>
    <row r="118" spans="23:27">
      <c r="W118" s="274">
        <v>5</v>
      </c>
      <c r="X118" s="274">
        <v>117</v>
      </c>
      <c r="Y118" s="274">
        <f t="shared" si="19"/>
        <v>610</v>
      </c>
      <c r="Z118" s="274">
        <v>50</v>
      </c>
      <c r="AA118" s="274">
        <f>SUM($Z$2:Z118)</f>
        <v>5850</v>
      </c>
    </row>
    <row r="119" spans="23:27">
      <c r="W119" s="274">
        <v>5</v>
      </c>
      <c r="X119" s="274">
        <v>118</v>
      </c>
      <c r="Y119" s="274">
        <f t="shared" si="19"/>
        <v>615</v>
      </c>
      <c r="Z119" s="274">
        <v>50</v>
      </c>
      <c r="AA119" s="274">
        <f>SUM($Z$2:Z119)</f>
        <v>5900</v>
      </c>
    </row>
    <row r="120" spans="23:27">
      <c r="W120" s="274">
        <v>5</v>
      </c>
      <c r="X120" s="274">
        <v>119</v>
      </c>
      <c r="Y120" s="274">
        <f t="shared" si="19"/>
        <v>620</v>
      </c>
      <c r="Z120" s="274">
        <v>50</v>
      </c>
      <c r="AA120" s="274">
        <f>SUM($Z$2:Z120)</f>
        <v>5950</v>
      </c>
    </row>
    <row r="121" spans="23:27">
      <c r="W121" s="274">
        <v>5</v>
      </c>
      <c r="X121" s="274">
        <v>120</v>
      </c>
      <c r="Y121" s="274">
        <f t="shared" si="19"/>
        <v>625</v>
      </c>
      <c r="Z121" s="274">
        <v>50</v>
      </c>
      <c r="AA121" s="274">
        <f>SUM($Z$2:Z121)</f>
        <v>6000</v>
      </c>
    </row>
    <row r="122" spans="23:27">
      <c r="W122" s="274">
        <v>5</v>
      </c>
      <c r="X122" s="274">
        <v>121</v>
      </c>
      <c r="Y122" s="274">
        <f t="shared" si="19"/>
        <v>630</v>
      </c>
      <c r="Z122" s="274">
        <v>50</v>
      </c>
      <c r="AA122" s="274">
        <f>SUM($Z$2:Z122)</f>
        <v>6050</v>
      </c>
    </row>
    <row r="123" spans="23:27">
      <c r="W123" s="274">
        <v>5</v>
      </c>
      <c r="X123" s="274">
        <v>122</v>
      </c>
      <c r="Y123" s="274">
        <f t="shared" si="19"/>
        <v>635</v>
      </c>
      <c r="Z123" s="274">
        <v>50</v>
      </c>
      <c r="AA123" s="274">
        <f>SUM($Z$2:Z123)</f>
        <v>6100</v>
      </c>
    </row>
    <row r="124" spans="23:27">
      <c r="W124" s="274">
        <v>5</v>
      </c>
      <c r="X124" s="274">
        <v>123</v>
      </c>
      <c r="Y124" s="274">
        <f t="shared" si="19"/>
        <v>640</v>
      </c>
      <c r="Z124" s="274">
        <v>50</v>
      </c>
      <c r="AA124" s="274">
        <f>SUM($Z$2:Z124)</f>
        <v>6150</v>
      </c>
    </row>
    <row r="125" spans="23:27">
      <c r="W125" s="274">
        <v>5</v>
      </c>
      <c r="X125" s="274">
        <v>124</v>
      </c>
      <c r="Y125" s="274">
        <f t="shared" si="19"/>
        <v>645</v>
      </c>
      <c r="Z125" s="274">
        <v>50</v>
      </c>
      <c r="AA125" s="274">
        <f>SUM($Z$2:Z125)</f>
        <v>6200</v>
      </c>
    </row>
    <row r="126" spans="23:27">
      <c r="W126" s="274">
        <v>5</v>
      </c>
      <c r="X126" s="274">
        <v>125</v>
      </c>
      <c r="Y126" s="274">
        <f t="shared" si="19"/>
        <v>650</v>
      </c>
      <c r="Z126" s="274">
        <v>50</v>
      </c>
      <c r="AA126" s="274">
        <f>SUM($Z$2:Z126)</f>
        <v>6250</v>
      </c>
    </row>
    <row r="127" spans="23:27">
      <c r="W127" s="274">
        <v>5</v>
      </c>
      <c r="X127" s="274">
        <v>126</v>
      </c>
      <c r="Y127" s="274">
        <f t="shared" si="19"/>
        <v>655</v>
      </c>
      <c r="Z127" s="274">
        <v>50</v>
      </c>
      <c r="AA127" s="274">
        <f>SUM($Z$2:Z127)</f>
        <v>6300</v>
      </c>
    </row>
    <row r="128" spans="23:27">
      <c r="W128" s="274">
        <v>5</v>
      </c>
      <c r="X128" s="274">
        <v>127</v>
      </c>
      <c r="Y128" s="274">
        <f t="shared" si="19"/>
        <v>660</v>
      </c>
      <c r="Z128" s="274">
        <v>50</v>
      </c>
      <c r="AA128" s="274">
        <f>SUM($Z$2:Z128)</f>
        <v>6350</v>
      </c>
    </row>
    <row r="129" spans="23:27">
      <c r="W129" s="274">
        <v>5</v>
      </c>
      <c r="X129" s="274">
        <v>128</v>
      </c>
      <c r="Y129" s="274">
        <f t="shared" si="19"/>
        <v>665</v>
      </c>
      <c r="Z129" s="274">
        <v>50</v>
      </c>
      <c r="AA129" s="274">
        <f>SUM($Z$2:Z129)</f>
        <v>6400</v>
      </c>
    </row>
    <row r="130" spans="23:27">
      <c r="W130" s="274">
        <v>5</v>
      </c>
      <c r="X130" s="274">
        <v>129</v>
      </c>
      <c r="Y130" s="274">
        <f t="shared" si="19"/>
        <v>670</v>
      </c>
      <c r="Z130" s="274">
        <v>50</v>
      </c>
      <c r="AA130" s="274">
        <f>SUM($Z$2:Z130)</f>
        <v>6450</v>
      </c>
    </row>
    <row r="131" spans="23:27">
      <c r="W131" s="274">
        <v>5</v>
      </c>
      <c r="X131" s="274">
        <v>130</v>
      </c>
      <c r="Y131" s="274">
        <f t="shared" si="19"/>
        <v>675</v>
      </c>
      <c r="Z131" s="274">
        <v>50</v>
      </c>
      <c r="AA131" s="274">
        <f>SUM($Z$2:Z131)</f>
        <v>6500</v>
      </c>
    </row>
    <row r="132" spans="23:27">
      <c r="W132" s="274">
        <v>5</v>
      </c>
      <c r="X132" s="274">
        <v>131</v>
      </c>
      <c r="Y132" s="274">
        <f t="shared" si="19"/>
        <v>680</v>
      </c>
      <c r="Z132" s="274">
        <v>50</v>
      </c>
      <c r="AA132" s="274">
        <f>SUM($Z$2:Z132)</f>
        <v>6550</v>
      </c>
    </row>
    <row r="133" spans="23:27">
      <c r="W133" s="274">
        <v>5</v>
      </c>
      <c r="X133" s="274">
        <v>132</v>
      </c>
      <c r="Y133" s="274">
        <f t="shared" ref="Y133:Y196" si="20">Y132+W133</f>
        <v>685</v>
      </c>
      <c r="Z133" s="274">
        <v>50</v>
      </c>
      <c r="AA133" s="274">
        <f>SUM($Z$2:Z133)</f>
        <v>6600</v>
      </c>
    </row>
    <row r="134" spans="23:27">
      <c r="W134" s="274">
        <v>5</v>
      </c>
      <c r="X134" s="274">
        <v>133</v>
      </c>
      <c r="Y134" s="274">
        <f t="shared" si="20"/>
        <v>690</v>
      </c>
      <c r="Z134" s="274">
        <v>50</v>
      </c>
      <c r="AA134" s="274">
        <f>SUM($Z$2:Z134)</f>
        <v>6650</v>
      </c>
    </row>
    <row r="135" spans="23:27">
      <c r="W135" s="274">
        <v>5</v>
      </c>
      <c r="X135" s="274">
        <v>134</v>
      </c>
      <c r="Y135" s="274">
        <f t="shared" si="20"/>
        <v>695</v>
      </c>
      <c r="Z135" s="274">
        <v>50</v>
      </c>
      <c r="AA135" s="274">
        <f>SUM($Z$2:Z135)</f>
        <v>6700</v>
      </c>
    </row>
    <row r="136" spans="23:27">
      <c r="W136" s="274">
        <v>5</v>
      </c>
      <c r="X136" s="274">
        <v>135</v>
      </c>
      <c r="Y136" s="274">
        <f t="shared" si="20"/>
        <v>700</v>
      </c>
      <c r="Z136" s="274">
        <v>50</v>
      </c>
      <c r="AA136" s="274">
        <f>SUM($Z$2:Z136)</f>
        <v>6750</v>
      </c>
    </row>
    <row r="137" spans="23:27">
      <c r="W137" s="274">
        <v>5</v>
      </c>
      <c r="X137" s="274">
        <v>136</v>
      </c>
      <c r="Y137" s="274">
        <f t="shared" si="20"/>
        <v>705</v>
      </c>
      <c r="Z137" s="274">
        <v>50</v>
      </c>
      <c r="AA137" s="274">
        <f>SUM($Z$2:Z137)</f>
        <v>6800</v>
      </c>
    </row>
    <row r="138" spans="23:27">
      <c r="W138" s="274">
        <v>5</v>
      </c>
      <c r="X138" s="274">
        <v>137</v>
      </c>
      <c r="Y138" s="274">
        <f t="shared" si="20"/>
        <v>710</v>
      </c>
      <c r="Z138" s="274">
        <v>50</v>
      </c>
      <c r="AA138" s="274">
        <f>SUM($Z$2:Z138)</f>
        <v>6850</v>
      </c>
    </row>
    <row r="139" spans="23:27">
      <c r="W139" s="274">
        <v>5</v>
      </c>
      <c r="X139" s="274">
        <v>138</v>
      </c>
      <c r="Y139" s="274">
        <f t="shared" si="20"/>
        <v>715</v>
      </c>
      <c r="Z139" s="274">
        <v>50</v>
      </c>
      <c r="AA139" s="274">
        <f>SUM($Z$2:Z139)</f>
        <v>6900</v>
      </c>
    </row>
    <row r="140" spans="23:27">
      <c r="W140" s="274">
        <v>5</v>
      </c>
      <c r="X140" s="274">
        <v>139</v>
      </c>
      <c r="Y140" s="274">
        <f t="shared" si="20"/>
        <v>720</v>
      </c>
      <c r="Z140" s="274">
        <v>50</v>
      </c>
      <c r="AA140" s="274">
        <f>SUM($Z$2:Z140)</f>
        <v>6950</v>
      </c>
    </row>
    <row r="141" spans="23:27">
      <c r="W141" s="274">
        <v>5</v>
      </c>
      <c r="X141" s="274">
        <v>140</v>
      </c>
      <c r="Y141" s="274">
        <f t="shared" si="20"/>
        <v>725</v>
      </c>
      <c r="Z141" s="274">
        <v>50</v>
      </c>
      <c r="AA141" s="274">
        <f>SUM($Z$2:Z141)</f>
        <v>7000</v>
      </c>
    </row>
    <row r="142" spans="23:27">
      <c r="W142" s="274">
        <v>5</v>
      </c>
      <c r="X142" s="274">
        <v>141</v>
      </c>
      <c r="Y142" s="274">
        <f t="shared" si="20"/>
        <v>730</v>
      </c>
      <c r="Z142" s="274">
        <v>50</v>
      </c>
      <c r="AA142" s="274">
        <f>SUM($Z$2:Z142)</f>
        <v>7050</v>
      </c>
    </row>
    <row r="143" spans="23:27">
      <c r="W143" s="274">
        <v>5</v>
      </c>
      <c r="X143" s="274">
        <v>142</v>
      </c>
      <c r="Y143" s="274">
        <f t="shared" si="20"/>
        <v>735</v>
      </c>
      <c r="Z143" s="274">
        <v>50</v>
      </c>
      <c r="AA143" s="274">
        <f>SUM($Z$2:Z143)</f>
        <v>7100</v>
      </c>
    </row>
    <row r="144" spans="23:27">
      <c r="W144" s="274">
        <v>5</v>
      </c>
      <c r="X144" s="274">
        <v>143</v>
      </c>
      <c r="Y144" s="274">
        <f t="shared" si="20"/>
        <v>740</v>
      </c>
      <c r="Z144" s="274">
        <v>50</v>
      </c>
      <c r="AA144" s="274">
        <f>SUM($Z$2:Z144)</f>
        <v>7150</v>
      </c>
    </row>
    <row r="145" spans="23:29">
      <c r="W145" s="274">
        <v>5</v>
      </c>
      <c r="X145" s="274">
        <v>144</v>
      </c>
      <c r="Y145" s="274">
        <f t="shared" si="20"/>
        <v>745</v>
      </c>
      <c r="Z145" s="274">
        <v>50</v>
      </c>
      <c r="AA145" s="274">
        <f>SUM($Z$2:Z145)</f>
        <v>7200</v>
      </c>
    </row>
    <row r="146" spans="23:29">
      <c r="W146" s="274">
        <v>5</v>
      </c>
      <c r="X146" s="274">
        <v>145</v>
      </c>
      <c r="Y146" s="274">
        <f t="shared" si="20"/>
        <v>750</v>
      </c>
      <c r="Z146" s="274">
        <v>50</v>
      </c>
      <c r="AA146" s="274">
        <f>SUM($Z$2:Z146)</f>
        <v>7250</v>
      </c>
    </row>
    <row r="147" spans="23:29">
      <c r="W147" s="274">
        <v>5</v>
      </c>
      <c r="X147" s="274">
        <v>146</v>
      </c>
      <c r="Y147" s="274">
        <f t="shared" si="20"/>
        <v>755</v>
      </c>
      <c r="Z147" s="274">
        <v>50</v>
      </c>
      <c r="AA147" s="274">
        <f>SUM($Z$2:Z147)</f>
        <v>7300</v>
      </c>
    </row>
    <row r="148" spans="23:29">
      <c r="W148" s="274">
        <v>5</v>
      </c>
      <c r="X148" s="274">
        <v>147</v>
      </c>
      <c r="Y148" s="274">
        <f t="shared" si="20"/>
        <v>760</v>
      </c>
      <c r="Z148" s="274">
        <v>50</v>
      </c>
      <c r="AA148" s="274">
        <f>SUM($Z$2:Z148)</f>
        <v>7350</v>
      </c>
    </row>
    <row r="149" spans="23:29">
      <c r="W149" s="274">
        <v>5</v>
      </c>
      <c r="X149" s="274">
        <v>148</v>
      </c>
      <c r="Y149" s="274">
        <f t="shared" si="20"/>
        <v>765</v>
      </c>
      <c r="Z149" s="274">
        <v>50</v>
      </c>
      <c r="AA149" s="274">
        <f>SUM($Z$2:Z149)</f>
        <v>7400</v>
      </c>
    </row>
    <row r="150" spans="23:29">
      <c r="W150" s="274">
        <v>5</v>
      </c>
      <c r="X150" s="274">
        <v>149</v>
      </c>
      <c r="Y150" s="274">
        <f t="shared" si="20"/>
        <v>770</v>
      </c>
      <c r="Z150" s="274">
        <v>50</v>
      </c>
      <c r="AA150" s="274">
        <f>SUM($Z$2:Z150)</f>
        <v>7450</v>
      </c>
    </row>
    <row r="151" spans="23:29">
      <c r="W151" s="274">
        <v>5</v>
      </c>
      <c r="X151" s="274">
        <v>150</v>
      </c>
      <c r="Y151" s="274">
        <f t="shared" si="20"/>
        <v>775</v>
      </c>
      <c r="Z151" s="274">
        <v>50</v>
      </c>
      <c r="AA151" s="274">
        <f>SUM($Z$2:Z151)</f>
        <v>7500</v>
      </c>
    </row>
    <row r="152" spans="23:29">
      <c r="W152" s="274">
        <v>10</v>
      </c>
      <c r="X152" s="302">
        <v>151</v>
      </c>
      <c r="Y152" s="550">
        <f t="shared" si="20"/>
        <v>785</v>
      </c>
      <c r="Z152" s="549">
        <v>50</v>
      </c>
      <c r="AA152" s="549">
        <f>SUM($Z$2:Z152)</f>
        <v>7550</v>
      </c>
      <c r="AB152" s="549" t="s">
        <v>2498</v>
      </c>
      <c r="AC152" s="203"/>
    </row>
    <row r="153" spans="23:29">
      <c r="W153" s="274">
        <v>10</v>
      </c>
      <c r="X153" s="274">
        <v>152</v>
      </c>
      <c r="Y153" s="274">
        <f t="shared" si="20"/>
        <v>795</v>
      </c>
      <c r="Z153" s="274">
        <v>50</v>
      </c>
      <c r="AA153" s="274">
        <f>SUM($Z$2:Z153)</f>
        <v>7600</v>
      </c>
    </row>
    <row r="154" spans="23:29">
      <c r="W154" s="274">
        <v>10</v>
      </c>
      <c r="X154" s="274">
        <v>153</v>
      </c>
      <c r="Y154" s="274">
        <f t="shared" si="20"/>
        <v>805</v>
      </c>
      <c r="Z154" s="274">
        <v>50</v>
      </c>
      <c r="AA154" s="274">
        <f>SUM($Z$2:Z154)</f>
        <v>7650</v>
      </c>
    </row>
    <row r="155" spans="23:29">
      <c r="W155" s="274">
        <v>10</v>
      </c>
      <c r="X155" s="274">
        <v>154</v>
      </c>
      <c r="Y155" s="274">
        <f t="shared" si="20"/>
        <v>815</v>
      </c>
      <c r="Z155" s="274">
        <v>50</v>
      </c>
      <c r="AA155" s="274">
        <f>SUM($Z$2:Z155)</f>
        <v>7700</v>
      </c>
    </row>
    <row r="156" spans="23:29">
      <c r="W156" s="274">
        <v>10</v>
      </c>
      <c r="X156" s="274">
        <v>155</v>
      </c>
      <c r="Y156" s="274">
        <f t="shared" si="20"/>
        <v>825</v>
      </c>
      <c r="Z156" s="274">
        <v>50</v>
      </c>
      <c r="AA156" s="274">
        <f>SUM($Z$2:Z156)</f>
        <v>7750</v>
      </c>
    </row>
    <row r="157" spans="23:29">
      <c r="W157" s="274">
        <v>10</v>
      </c>
      <c r="X157" s="274">
        <v>156</v>
      </c>
      <c r="Y157" s="274">
        <f t="shared" si="20"/>
        <v>835</v>
      </c>
      <c r="Z157" s="274">
        <v>50</v>
      </c>
      <c r="AA157" s="274">
        <f>SUM($Z$2:Z157)</f>
        <v>7800</v>
      </c>
    </row>
    <row r="158" spans="23:29">
      <c r="W158" s="274">
        <v>10</v>
      </c>
      <c r="X158" s="274">
        <v>157</v>
      </c>
      <c r="Y158" s="274">
        <f t="shared" si="20"/>
        <v>845</v>
      </c>
      <c r="Z158" s="274">
        <v>50</v>
      </c>
      <c r="AA158" s="274">
        <f>SUM($Z$2:Z158)</f>
        <v>7850</v>
      </c>
    </row>
    <row r="159" spans="23:29">
      <c r="W159" s="274">
        <v>10</v>
      </c>
      <c r="X159" s="274">
        <v>158</v>
      </c>
      <c r="Y159" s="274">
        <f t="shared" si="20"/>
        <v>855</v>
      </c>
      <c r="Z159" s="274">
        <v>50</v>
      </c>
      <c r="AA159" s="274">
        <f>SUM($Z$2:Z159)</f>
        <v>7900</v>
      </c>
    </row>
    <row r="160" spans="23:29">
      <c r="W160" s="274">
        <v>10</v>
      </c>
      <c r="X160" s="274">
        <v>159</v>
      </c>
      <c r="Y160" s="274">
        <f t="shared" si="20"/>
        <v>865</v>
      </c>
      <c r="Z160" s="274">
        <v>50</v>
      </c>
      <c r="AA160" s="274">
        <f>SUM($Z$2:Z160)</f>
        <v>7950</v>
      </c>
    </row>
    <row r="161" spans="23:27">
      <c r="W161" s="274">
        <v>10</v>
      </c>
      <c r="X161" s="274">
        <v>160</v>
      </c>
      <c r="Y161" s="274">
        <f t="shared" si="20"/>
        <v>875</v>
      </c>
      <c r="Z161" s="274">
        <v>50</v>
      </c>
      <c r="AA161" s="274">
        <f>SUM($Z$2:Z161)</f>
        <v>8000</v>
      </c>
    </row>
    <row r="162" spans="23:27">
      <c r="W162" s="274">
        <v>10</v>
      </c>
      <c r="X162" s="274">
        <v>161</v>
      </c>
      <c r="Y162" s="274">
        <f t="shared" si="20"/>
        <v>885</v>
      </c>
      <c r="Z162" s="274">
        <v>50</v>
      </c>
      <c r="AA162" s="274">
        <f>SUM($Z$2:Z162)</f>
        <v>8050</v>
      </c>
    </row>
    <row r="163" spans="23:27">
      <c r="W163" s="274">
        <v>10</v>
      </c>
      <c r="X163" s="274">
        <v>162</v>
      </c>
      <c r="Y163" s="274">
        <f t="shared" si="20"/>
        <v>895</v>
      </c>
      <c r="Z163" s="274">
        <v>50</v>
      </c>
      <c r="AA163" s="274">
        <f>SUM($Z$2:Z163)</f>
        <v>8100</v>
      </c>
    </row>
    <row r="164" spans="23:27">
      <c r="W164" s="274">
        <v>10</v>
      </c>
      <c r="X164" s="274">
        <v>163</v>
      </c>
      <c r="Y164" s="274">
        <f t="shared" si="20"/>
        <v>905</v>
      </c>
      <c r="Z164" s="274">
        <v>50</v>
      </c>
      <c r="AA164" s="274">
        <f>SUM($Z$2:Z164)</f>
        <v>8150</v>
      </c>
    </row>
    <row r="165" spans="23:27">
      <c r="W165" s="274">
        <v>10</v>
      </c>
      <c r="X165" s="274">
        <v>164</v>
      </c>
      <c r="Y165" s="274">
        <f t="shared" si="20"/>
        <v>915</v>
      </c>
      <c r="Z165" s="274">
        <v>50</v>
      </c>
      <c r="AA165" s="274">
        <f>SUM($Z$2:Z165)</f>
        <v>8200</v>
      </c>
    </row>
    <row r="166" spans="23:27">
      <c r="W166" s="274">
        <v>10</v>
      </c>
      <c r="X166" s="274">
        <v>165</v>
      </c>
      <c r="Y166" s="274">
        <f t="shared" si="20"/>
        <v>925</v>
      </c>
      <c r="Z166" s="274">
        <v>50</v>
      </c>
      <c r="AA166" s="274">
        <f>SUM($Z$2:Z166)</f>
        <v>8250</v>
      </c>
    </row>
    <row r="167" spans="23:27">
      <c r="W167" s="274">
        <v>10</v>
      </c>
      <c r="X167" s="274">
        <v>166</v>
      </c>
      <c r="Y167" s="274">
        <f t="shared" si="20"/>
        <v>935</v>
      </c>
      <c r="Z167" s="274">
        <v>50</v>
      </c>
      <c r="AA167" s="274">
        <f>SUM($Z$2:Z167)</f>
        <v>8300</v>
      </c>
    </row>
    <row r="168" spans="23:27">
      <c r="W168" s="274">
        <v>10</v>
      </c>
      <c r="X168" s="274">
        <v>167</v>
      </c>
      <c r="Y168" s="274">
        <f t="shared" si="20"/>
        <v>945</v>
      </c>
      <c r="Z168" s="274">
        <v>50</v>
      </c>
      <c r="AA168" s="274">
        <f>SUM($Z$2:Z168)</f>
        <v>8350</v>
      </c>
    </row>
    <row r="169" spans="23:27">
      <c r="W169" s="274">
        <v>10</v>
      </c>
      <c r="X169" s="274">
        <v>168</v>
      </c>
      <c r="Y169" s="274">
        <f t="shared" si="20"/>
        <v>955</v>
      </c>
      <c r="Z169" s="274">
        <v>50</v>
      </c>
      <c r="AA169" s="274">
        <f>SUM($Z$2:Z169)</f>
        <v>8400</v>
      </c>
    </row>
    <row r="170" spans="23:27">
      <c r="W170" s="274">
        <v>10</v>
      </c>
      <c r="X170" s="274">
        <v>169</v>
      </c>
      <c r="Y170" s="274">
        <f t="shared" si="20"/>
        <v>965</v>
      </c>
      <c r="Z170" s="274">
        <v>50</v>
      </c>
      <c r="AA170" s="274">
        <f>SUM($Z$2:Z170)</f>
        <v>8450</v>
      </c>
    </row>
    <row r="171" spans="23:27">
      <c r="W171" s="274">
        <v>10</v>
      </c>
      <c r="X171" s="274">
        <v>170</v>
      </c>
      <c r="Y171" s="274">
        <f t="shared" si="20"/>
        <v>975</v>
      </c>
      <c r="Z171" s="274">
        <v>50</v>
      </c>
      <c r="AA171" s="274">
        <f>SUM($Z$2:Z171)</f>
        <v>8500</v>
      </c>
    </row>
    <row r="172" spans="23:27">
      <c r="W172" s="274">
        <v>10</v>
      </c>
      <c r="X172" s="274">
        <v>171</v>
      </c>
      <c r="Y172" s="274">
        <f t="shared" si="20"/>
        <v>985</v>
      </c>
      <c r="Z172" s="274">
        <v>50</v>
      </c>
      <c r="AA172" s="274">
        <f>SUM($Z$2:Z172)</f>
        <v>8550</v>
      </c>
    </row>
    <row r="173" spans="23:27">
      <c r="W173" s="274">
        <v>10</v>
      </c>
      <c r="X173" s="274">
        <v>172</v>
      </c>
      <c r="Y173" s="274">
        <f t="shared" si="20"/>
        <v>995</v>
      </c>
      <c r="Z173" s="274">
        <v>50</v>
      </c>
      <c r="AA173" s="274">
        <f>SUM($Z$2:Z173)</f>
        <v>8600</v>
      </c>
    </row>
    <row r="174" spans="23:27">
      <c r="W174" s="274">
        <v>10</v>
      </c>
      <c r="X174" s="274">
        <v>173</v>
      </c>
      <c r="Y174" s="274">
        <f t="shared" si="20"/>
        <v>1005</v>
      </c>
      <c r="Z174" s="274">
        <v>50</v>
      </c>
      <c r="AA174" s="274">
        <f>SUM($Z$2:Z174)</f>
        <v>8650</v>
      </c>
    </row>
    <row r="175" spans="23:27">
      <c r="W175" s="274">
        <v>10</v>
      </c>
      <c r="X175" s="274">
        <v>174</v>
      </c>
      <c r="Y175" s="274">
        <f t="shared" si="20"/>
        <v>1015</v>
      </c>
      <c r="Z175" s="274">
        <v>50</v>
      </c>
      <c r="AA175" s="274">
        <f>SUM($Z$2:Z175)</f>
        <v>8700</v>
      </c>
    </row>
    <row r="176" spans="23:27">
      <c r="W176" s="274">
        <v>10</v>
      </c>
      <c r="X176" s="274">
        <v>175</v>
      </c>
      <c r="Y176" s="274">
        <f t="shared" si="20"/>
        <v>1025</v>
      </c>
      <c r="Z176" s="274">
        <v>50</v>
      </c>
      <c r="AA176" s="274">
        <f>SUM($Z$2:Z176)</f>
        <v>8750</v>
      </c>
    </row>
    <row r="177" spans="23:27">
      <c r="W177" s="274">
        <v>10</v>
      </c>
      <c r="X177" s="274">
        <v>176</v>
      </c>
      <c r="Y177" s="274">
        <f t="shared" si="20"/>
        <v>1035</v>
      </c>
      <c r="Z177" s="274">
        <v>50</v>
      </c>
      <c r="AA177" s="274">
        <f>SUM($Z$2:Z177)</f>
        <v>8800</v>
      </c>
    </row>
    <row r="178" spans="23:27">
      <c r="W178" s="274">
        <v>10</v>
      </c>
      <c r="X178" s="274">
        <v>177</v>
      </c>
      <c r="Y178" s="274">
        <f t="shared" si="20"/>
        <v>1045</v>
      </c>
      <c r="Z178" s="274">
        <v>50</v>
      </c>
      <c r="AA178" s="274">
        <f>SUM($Z$2:Z178)</f>
        <v>8850</v>
      </c>
    </row>
    <row r="179" spans="23:27">
      <c r="W179" s="274">
        <v>10</v>
      </c>
      <c r="X179" s="274">
        <v>178</v>
      </c>
      <c r="Y179" s="274">
        <f t="shared" si="20"/>
        <v>1055</v>
      </c>
      <c r="Z179" s="274">
        <v>50</v>
      </c>
      <c r="AA179" s="274">
        <f>SUM($Z$2:Z179)</f>
        <v>8900</v>
      </c>
    </row>
    <row r="180" spans="23:27">
      <c r="W180" s="274">
        <v>10</v>
      </c>
      <c r="X180" s="274">
        <v>179</v>
      </c>
      <c r="Y180" s="274">
        <f t="shared" si="20"/>
        <v>1065</v>
      </c>
      <c r="Z180" s="274">
        <v>50</v>
      </c>
      <c r="AA180" s="274">
        <f>SUM($Z$2:Z180)</f>
        <v>8950</v>
      </c>
    </row>
    <row r="181" spans="23:27">
      <c r="W181" s="274">
        <v>10</v>
      </c>
      <c r="X181" s="274">
        <v>180</v>
      </c>
      <c r="Y181" s="274">
        <f t="shared" si="20"/>
        <v>1075</v>
      </c>
      <c r="Z181" s="274">
        <v>50</v>
      </c>
      <c r="AA181" s="274">
        <f>SUM($Z$2:Z181)</f>
        <v>9000</v>
      </c>
    </row>
    <row r="182" spans="23:27">
      <c r="W182" s="274">
        <v>13</v>
      </c>
      <c r="X182" s="274">
        <v>181</v>
      </c>
      <c r="Y182" s="274">
        <f t="shared" si="20"/>
        <v>1088</v>
      </c>
      <c r="Z182" s="274">
        <v>50</v>
      </c>
      <c r="AA182" s="274">
        <f>SUM($Z$2:Z182)</f>
        <v>9050</v>
      </c>
    </row>
    <row r="183" spans="23:27">
      <c r="W183" s="274">
        <v>13</v>
      </c>
      <c r="X183" s="274">
        <v>182</v>
      </c>
      <c r="Y183" s="274">
        <f t="shared" si="20"/>
        <v>1101</v>
      </c>
      <c r="Z183" s="274">
        <v>50</v>
      </c>
      <c r="AA183" s="274">
        <f>SUM($Z$2:Z183)</f>
        <v>9100</v>
      </c>
    </row>
    <row r="184" spans="23:27">
      <c r="W184" s="274">
        <v>13</v>
      </c>
      <c r="X184" s="274">
        <v>183</v>
      </c>
      <c r="Y184" s="274">
        <f t="shared" si="20"/>
        <v>1114</v>
      </c>
      <c r="Z184" s="274">
        <v>50</v>
      </c>
      <c r="AA184" s="274">
        <f>SUM($Z$2:Z184)</f>
        <v>9150</v>
      </c>
    </row>
    <row r="185" spans="23:27">
      <c r="W185" s="274">
        <v>13</v>
      </c>
      <c r="X185" s="274">
        <v>184</v>
      </c>
      <c r="Y185" s="274">
        <f t="shared" si="20"/>
        <v>1127</v>
      </c>
      <c r="Z185" s="274">
        <v>50</v>
      </c>
      <c r="AA185" s="274">
        <f>SUM($Z$2:Z185)</f>
        <v>9200</v>
      </c>
    </row>
    <row r="186" spans="23:27">
      <c r="W186" s="274">
        <v>13</v>
      </c>
      <c r="X186" s="274">
        <v>185</v>
      </c>
      <c r="Y186" s="274">
        <f t="shared" si="20"/>
        <v>1140</v>
      </c>
      <c r="Z186" s="274">
        <v>50</v>
      </c>
      <c r="AA186" s="274">
        <f>SUM($Z$2:Z186)</f>
        <v>9250</v>
      </c>
    </row>
    <row r="187" spans="23:27">
      <c r="W187" s="274">
        <v>13</v>
      </c>
      <c r="X187" s="274">
        <v>186</v>
      </c>
      <c r="Y187" s="274">
        <f t="shared" si="20"/>
        <v>1153</v>
      </c>
      <c r="Z187" s="274">
        <v>50</v>
      </c>
      <c r="AA187" s="274">
        <f>SUM($Z$2:Z187)</f>
        <v>9300</v>
      </c>
    </row>
    <row r="188" spans="23:27">
      <c r="W188" s="274">
        <v>13</v>
      </c>
      <c r="X188" s="274">
        <v>187</v>
      </c>
      <c r="Y188" s="274">
        <f t="shared" si="20"/>
        <v>1166</v>
      </c>
      <c r="Z188" s="274">
        <v>50</v>
      </c>
      <c r="AA188" s="274">
        <f>SUM($Z$2:Z188)</f>
        <v>9350</v>
      </c>
    </row>
    <row r="189" spans="23:27">
      <c r="W189" s="274">
        <v>13</v>
      </c>
      <c r="X189" s="274">
        <v>188</v>
      </c>
      <c r="Y189" s="274">
        <f t="shared" si="20"/>
        <v>1179</v>
      </c>
      <c r="Z189" s="274">
        <v>50</v>
      </c>
      <c r="AA189" s="274">
        <f>SUM($Z$2:Z189)</f>
        <v>9400</v>
      </c>
    </row>
    <row r="190" spans="23:27">
      <c r="W190" s="274">
        <v>13</v>
      </c>
      <c r="X190" s="274">
        <v>189</v>
      </c>
      <c r="Y190" s="274">
        <f t="shared" si="20"/>
        <v>1192</v>
      </c>
      <c r="Z190" s="274">
        <v>50</v>
      </c>
      <c r="AA190" s="274">
        <f>SUM($Z$2:Z190)</f>
        <v>9450</v>
      </c>
    </row>
    <row r="191" spans="23:27">
      <c r="W191" s="274">
        <v>13</v>
      </c>
      <c r="X191" s="274">
        <v>190</v>
      </c>
      <c r="Y191" s="274">
        <f t="shared" si="20"/>
        <v>1205</v>
      </c>
      <c r="Z191" s="274">
        <v>50</v>
      </c>
      <c r="AA191" s="274">
        <f>SUM($Z$2:Z191)</f>
        <v>9500</v>
      </c>
    </row>
    <row r="192" spans="23:27">
      <c r="W192" s="274">
        <v>13</v>
      </c>
      <c r="X192" s="274">
        <v>191</v>
      </c>
      <c r="Y192" s="274">
        <f t="shared" si="20"/>
        <v>1218</v>
      </c>
      <c r="Z192" s="274">
        <v>50</v>
      </c>
      <c r="AA192" s="274">
        <f>SUM($Z$2:Z192)</f>
        <v>9550</v>
      </c>
    </row>
    <row r="193" spans="23:27">
      <c r="W193" s="274">
        <v>13</v>
      </c>
      <c r="X193" s="274">
        <v>192</v>
      </c>
      <c r="Y193" s="274">
        <f t="shared" si="20"/>
        <v>1231</v>
      </c>
      <c r="Z193" s="274">
        <v>50</v>
      </c>
      <c r="AA193" s="274">
        <f>SUM($Z$2:Z193)</f>
        <v>9600</v>
      </c>
    </row>
    <row r="194" spans="23:27">
      <c r="W194" s="274">
        <v>13</v>
      </c>
      <c r="X194" s="274">
        <v>193</v>
      </c>
      <c r="Y194" s="274">
        <f t="shared" si="20"/>
        <v>1244</v>
      </c>
      <c r="Z194" s="274">
        <v>50</v>
      </c>
      <c r="AA194" s="274">
        <f>SUM($Z$2:Z194)</f>
        <v>9650</v>
      </c>
    </row>
    <row r="195" spans="23:27">
      <c r="W195" s="274">
        <v>13</v>
      </c>
      <c r="X195" s="274">
        <v>194</v>
      </c>
      <c r="Y195" s="274">
        <f t="shared" si="20"/>
        <v>1257</v>
      </c>
      <c r="Z195" s="274">
        <v>50</v>
      </c>
      <c r="AA195" s="274">
        <f>SUM($Z$2:Z195)</f>
        <v>9700</v>
      </c>
    </row>
    <row r="196" spans="23:27">
      <c r="W196" s="274">
        <v>13</v>
      </c>
      <c r="X196" s="274">
        <v>195</v>
      </c>
      <c r="Y196" s="274">
        <f t="shared" si="20"/>
        <v>1270</v>
      </c>
      <c r="Z196" s="274">
        <v>50</v>
      </c>
      <c r="AA196" s="274">
        <f>SUM($Z$2:Z196)</f>
        <v>9750</v>
      </c>
    </row>
    <row r="197" spans="23:27">
      <c r="W197" s="274">
        <v>13</v>
      </c>
      <c r="X197" s="274">
        <v>196</v>
      </c>
      <c r="Y197" s="274">
        <f t="shared" ref="Y197:Y260" si="21">Y196+W197</f>
        <v>1283</v>
      </c>
      <c r="Z197" s="274">
        <v>50</v>
      </c>
      <c r="AA197" s="274">
        <f>SUM($Z$2:Z197)</f>
        <v>9800</v>
      </c>
    </row>
    <row r="198" spans="23:27">
      <c r="W198" s="274">
        <v>13</v>
      </c>
      <c r="X198" s="274">
        <v>197</v>
      </c>
      <c r="Y198" s="274">
        <f t="shared" si="21"/>
        <v>1296</v>
      </c>
      <c r="Z198" s="274">
        <v>50</v>
      </c>
      <c r="AA198" s="274">
        <f>SUM($Z$2:Z198)</f>
        <v>9850</v>
      </c>
    </row>
    <row r="199" spans="23:27">
      <c r="W199" s="274">
        <v>13</v>
      </c>
      <c r="X199" s="274">
        <v>198</v>
      </c>
      <c r="Y199" s="274">
        <f t="shared" si="21"/>
        <v>1309</v>
      </c>
      <c r="Z199" s="274">
        <v>50</v>
      </c>
      <c r="AA199" s="274">
        <f>SUM($Z$2:Z199)</f>
        <v>9900</v>
      </c>
    </row>
    <row r="200" spans="23:27">
      <c r="W200" s="274">
        <v>13</v>
      </c>
      <c r="X200" s="274">
        <v>199</v>
      </c>
      <c r="Y200" s="274">
        <f t="shared" si="21"/>
        <v>1322</v>
      </c>
      <c r="Z200" s="274">
        <v>50</v>
      </c>
      <c r="AA200" s="274">
        <f>SUM($Z$2:Z200)</f>
        <v>9950</v>
      </c>
    </row>
    <row r="201" spans="23:27">
      <c r="W201" s="274">
        <v>13</v>
      </c>
      <c r="X201" s="274">
        <v>200</v>
      </c>
      <c r="Y201" s="274">
        <f t="shared" si="21"/>
        <v>1335</v>
      </c>
      <c r="Z201" s="274">
        <v>50</v>
      </c>
      <c r="AA201" s="274">
        <f>SUM($Z$2:Z201)</f>
        <v>10000</v>
      </c>
    </row>
    <row r="202" spans="23:27">
      <c r="W202" s="274">
        <v>13</v>
      </c>
      <c r="X202" s="274">
        <v>201</v>
      </c>
      <c r="Y202" s="274">
        <f t="shared" si="21"/>
        <v>1348</v>
      </c>
      <c r="Z202" s="274">
        <v>50</v>
      </c>
      <c r="AA202" s="274">
        <f>SUM($Z$2:Z202)</f>
        <v>10050</v>
      </c>
    </row>
    <row r="203" spans="23:27">
      <c r="W203" s="274">
        <v>13</v>
      </c>
      <c r="X203" s="274">
        <v>202</v>
      </c>
      <c r="Y203" s="274">
        <f t="shared" si="21"/>
        <v>1361</v>
      </c>
      <c r="Z203" s="274">
        <v>50</v>
      </c>
      <c r="AA203" s="274">
        <f>SUM($Z$2:Z203)</f>
        <v>10100</v>
      </c>
    </row>
    <row r="204" spans="23:27">
      <c r="W204" s="274">
        <v>13</v>
      </c>
      <c r="X204" s="274">
        <v>203</v>
      </c>
      <c r="Y204" s="274">
        <f t="shared" si="21"/>
        <v>1374</v>
      </c>
      <c r="Z204" s="274">
        <v>50</v>
      </c>
      <c r="AA204" s="274">
        <f>SUM($Z$2:Z204)</f>
        <v>10150</v>
      </c>
    </row>
    <row r="205" spans="23:27">
      <c r="W205" s="274">
        <v>13</v>
      </c>
      <c r="X205" s="274">
        <v>204</v>
      </c>
      <c r="Y205" s="274">
        <f t="shared" si="21"/>
        <v>1387</v>
      </c>
      <c r="Z205" s="274">
        <v>50</v>
      </c>
      <c r="AA205" s="274">
        <f>SUM($Z$2:Z205)</f>
        <v>10200</v>
      </c>
    </row>
    <row r="206" spans="23:27">
      <c r="W206" s="274">
        <v>13</v>
      </c>
      <c r="X206" s="274">
        <v>205</v>
      </c>
      <c r="Y206" s="274">
        <f t="shared" si="21"/>
        <v>1400</v>
      </c>
      <c r="Z206" s="274">
        <v>50</v>
      </c>
      <c r="AA206" s="274">
        <f>SUM($Z$2:Z206)</f>
        <v>10250</v>
      </c>
    </row>
    <row r="207" spans="23:27">
      <c r="W207" s="274">
        <v>13</v>
      </c>
      <c r="X207" s="274">
        <v>206</v>
      </c>
      <c r="Y207" s="274">
        <f t="shared" si="21"/>
        <v>1413</v>
      </c>
      <c r="Z207" s="274">
        <v>50</v>
      </c>
      <c r="AA207" s="274">
        <f>SUM($Z$2:Z207)</f>
        <v>10300</v>
      </c>
    </row>
    <row r="208" spans="23:27">
      <c r="W208" s="274">
        <v>13</v>
      </c>
      <c r="X208" s="274">
        <v>207</v>
      </c>
      <c r="Y208" s="274">
        <f t="shared" si="21"/>
        <v>1426</v>
      </c>
      <c r="Z208" s="274">
        <v>50</v>
      </c>
      <c r="AA208" s="274">
        <f>SUM($Z$2:Z208)</f>
        <v>10350</v>
      </c>
    </row>
    <row r="209" spans="23:28">
      <c r="W209" s="274">
        <v>13</v>
      </c>
      <c r="X209" s="274">
        <v>208</v>
      </c>
      <c r="Y209" s="274">
        <f t="shared" si="21"/>
        <v>1439</v>
      </c>
      <c r="Z209" s="274">
        <v>50</v>
      </c>
      <c r="AA209" s="274">
        <f>SUM($Z$2:Z209)</f>
        <v>10400</v>
      </c>
    </row>
    <row r="210" spans="23:28">
      <c r="W210" s="274">
        <v>13</v>
      </c>
      <c r="X210" s="274">
        <v>209</v>
      </c>
      <c r="Y210" s="274">
        <f t="shared" si="21"/>
        <v>1452</v>
      </c>
      <c r="Z210" s="274">
        <v>50</v>
      </c>
      <c r="AA210" s="274">
        <f>SUM($Z$2:Z210)</f>
        <v>10450</v>
      </c>
    </row>
    <row r="211" spans="23:28">
      <c r="W211" s="274">
        <v>13</v>
      </c>
      <c r="X211" s="274">
        <v>210</v>
      </c>
      <c r="Y211" s="274">
        <f t="shared" si="21"/>
        <v>1465</v>
      </c>
      <c r="Z211" s="274">
        <v>50</v>
      </c>
      <c r="AA211" s="274">
        <f>SUM($Z$2:Z211)</f>
        <v>10500</v>
      </c>
    </row>
    <row r="212" spans="23:28">
      <c r="W212" s="274">
        <v>16</v>
      </c>
      <c r="X212" s="274">
        <v>211</v>
      </c>
      <c r="Y212" s="274">
        <f t="shared" si="21"/>
        <v>1481</v>
      </c>
      <c r="Z212" s="274">
        <v>50</v>
      </c>
      <c r="AA212" s="274">
        <f>SUM($Z$2:Z212)</f>
        <v>10550</v>
      </c>
    </row>
    <row r="213" spans="23:28">
      <c r="W213" s="274">
        <v>16</v>
      </c>
      <c r="X213" s="274">
        <v>212</v>
      </c>
      <c r="Y213" s="274">
        <f t="shared" si="21"/>
        <v>1497</v>
      </c>
      <c r="Z213" s="274">
        <v>50</v>
      </c>
      <c r="AA213" s="274">
        <f>SUM($Z$2:Z213)</f>
        <v>10600</v>
      </c>
    </row>
    <row r="214" spans="23:28">
      <c r="W214" s="274">
        <v>16</v>
      </c>
      <c r="X214" s="274">
        <v>213</v>
      </c>
      <c r="Y214" s="274">
        <f t="shared" si="21"/>
        <v>1513</v>
      </c>
      <c r="Z214" s="274">
        <v>50</v>
      </c>
      <c r="AA214" s="274">
        <f>SUM($Z$2:Z214)</f>
        <v>10650</v>
      </c>
    </row>
    <row r="215" spans="23:28">
      <c r="W215" s="274">
        <v>16</v>
      </c>
      <c r="X215" s="274">
        <v>214</v>
      </c>
      <c r="Y215" s="274">
        <f t="shared" si="21"/>
        <v>1529</v>
      </c>
      <c r="Z215" s="274">
        <v>50</v>
      </c>
      <c r="AA215" s="274">
        <f>SUM($Z$2:Z215)</f>
        <v>10700</v>
      </c>
    </row>
    <row r="216" spans="23:28">
      <c r="W216" s="274">
        <v>16</v>
      </c>
      <c r="X216" s="274">
        <v>215</v>
      </c>
      <c r="Y216" s="274">
        <f t="shared" si="21"/>
        <v>1545</v>
      </c>
      <c r="Z216" s="274">
        <v>50</v>
      </c>
      <c r="AA216" s="274">
        <f>SUM($Z$2:Z216)</f>
        <v>10750</v>
      </c>
    </row>
    <row r="217" spans="23:28">
      <c r="W217" s="274">
        <v>16</v>
      </c>
      <c r="X217" s="309">
        <v>216</v>
      </c>
      <c r="Y217" s="274">
        <f t="shared" si="21"/>
        <v>1561</v>
      </c>
      <c r="Z217" s="274">
        <v>50</v>
      </c>
      <c r="AA217" s="302">
        <f>SUM($Z$2:Z217)</f>
        <v>10800</v>
      </c>
      <c r="AB217" s="274" t="s">
        <v>2499</v>
      </c>
    </row>
    <row r="218" spans="23:28">
      <c r="W218" s="274">
        <v>16</v>
      </c>
      <c r="X218" s="274">
        <v>217</v>
      </c>
      <c r="Y218" s="274">
        <f t="shared" si="21"/>
        <v>1577</v>
      </c>
      <c r="Z218" s="274">
        <v>50</v>
      </c>
      <c r="AA218" s="274">
        <f>SUM($Z$2:Z218)</f>
        <v>10850</v>
      </c>
    </row>
    <row r="219" spans="23:28">
      <c r="W219" s="274">
        <v>16</v>
      </c>
      <c r="X219" s="274">
        <v>218</v>
      </c>
      <c r="Y219" s="274">
        <f t="shared" si="21"/>
        <v>1593</v>
      </c>
      <c r="Z219" s="274">
        <v>50</v>
      </c>
      <c r="AA219" s="274">
        <f>SUM($Z$2:Z219)</f>
        <v>10900</v>
      </c>
    </row>
    <row r="220" spans="23:28">
      <c r="W220" s="274">
        <v>16</v>
      </c>
      <c r="X220" s="274">
        <v>219</v>
      </c>
      <c r="Y220" s="274">
        <f t="shared" si="21"/>
        <v>1609</v>
      </c>
      <c r="Z220" s="274">
        <v>50</v>
      </c>
      <c r="AA220" s="274">
        <f>SUM($Z$2:Z220)</f>
        <v>10950</v>
      </c>
    </row>
    <row r="221" spans="23:28">
      <c r="W221" s="274">
        <v>16</v>
      </c>
      <c r="X221" s="274">
        <v>220</v>
      </c>
      <c r="Y221" s="274">
        <f t="shared" si="21"/>
        <v>1625</v>
      </c>
      <c r="Z221" s="274">
        <v>50</v>
      </c>
      <c r="AA221" s="274">
        <f>SUM($Z$2:Z221)</f>
        <v>11000</v>
      </c>
    </row>
    <row r="222" spans="23:28">
      <c r="W222" s="274">
        <v>16</v>
      </c>
      <c r="X222" s="274">
        <v>221</v>
      </c>
      <c r="Y222" s="274">
        <f t="shared" si="21"/>
        <v>1641</v>
      </c>
      <c r="Z222" s="274">
        <v>50</v>
      </c>
      <c r="AA222" s="274">
        <f>SUM($Z$2:Z222)</f>
        <v>11050</v>
      </c>
    </row>
    <row r="223" spans="23:28">
      <c r="W223" s="274">
        <v>16</v>
      </c>
      <c r="X223" s="274">
        <v>222</v>
      </c>
      <c r="Y223" s="274">
        <f t="shared" si="21"/>
        <v>1657</v>
      </c>
      <c r="Z223" s="274">
        <v>50</v>
      </c>
      <c r="AA223" s="274">
        <f>SUM($Z$2:Z223)</f>
        <v>11100</v>
      </c>
    </row>
    <row r="224" spans="23:28">
      <c r="W224" s="274">
        <v>16</v>
      </c>
      <c r="X224" s="274">
        <v>223</v>
      </c>
      <c r="Y224" s="274">
        <f t="shared" si="21"/>
        <v>1673</v>
      </c>
      <c r="Z224" s="274">
        <v>50</v>
      </c>
      <c r="AA224" s="274">
        <f>SUM($Z$2:Z224)</f>
        <v>11150</v>
      </c>
    </row>
    <row r="225" spans="23:27">
      <c r="W225" s="274">
        <v>16</v>
      </c>
      <c r="X225" s="274">
        <v>224</v>
      </c>
      <c r="Y225" s="274">
        <f t="shared" si="21"/>
        <v>1689</v>
      </c>
      <c r="Z225" s="274">
        <v>50</v>
      </c>
      <c r="AA225" s="274">
        <f>SUM($Z$2:Z225)</f>
        <v>11200</v>
      </c>
    </row>
    <row r="226" spans="23:27">
      <c r="W226" s="274">
        <v>16</v>
      </c>
      <c r="X226" s="274">
        <v>225</v>
      </c>
      <c r="Y226" s="274">
        <f t="shared" si="21"/>
        <v>1705</v>
      </c>
      <c r="Z226" s="274">
        <v>50</v>
      </c>
      <c r="AA226" s="274">
        <f>SUM($Z$2:Z226)</f>
        <v>11250</v>
      </c>
    </row>
    <row r="227" spans="23:27">
      <c r="W227" s="274">
        <v>16</v>
      </c>
      <c r="X227" s="274">
        <v>226</v>
      </c>
      <c r="Y227" s="274">
        <f t="shared" si="21"/>
        <v>1721</v>
      </c>
      <c r="Z227" s="274">
        <v>50</v>
      </c>
      <c r="AA227" s="274">
        <f>SUM($Z$2:Z227)</f>
        <v>11300</v>
      </c>
    </row>
    <row r="228" spans="23:27">
      <c r="W228" s="274">
        <v>16</v>
      </c>
      <c r="X228" s="274">
        <v>227</v>
      </c>
      <c r="Y228" s="274">
        <f t="shared" si="21"/>
        <v>1737</v>
      </c>
      <c r="Z228" s="274">
        <v>50</v>
      </c>
      <c r="AA228" s="274">
        <f>SUM($Z$2:Z228)</f>
        <v>11350</v>
      </c>
    </row>
    <row r="229" spans="23:27">
      <c r="W229" s="274">
        <v>16</v>
      </c>
      <c r="X229" s="274">
        <v>228</v>
      </c>
      <c r="Y229" s="274">
        <f t="shared" si="21"/>
        <v>1753</v>
      </c>
      <c r="Z229" s="274">
        <v>50</v>
      </c>
      <c r="AA229">
        <f>SUM($Z$2:Z229)</f>
        <v>11400</v>
      </c>
    </row>
    <row r="230" spans="23:27">
      <c r="W230" s="274">
        <v>16</v>
      </c>
      <c r="X230" s="274">
        <v>229</v>
      </c>
      <c r="Y230" s="274">
        <f t="shared" si="21"/>
        <v>1769</v>
      </c>
      <c r="Z230" s="274">
        <v>50</v>
      </c>
      <c r="AA230">
        <f>SUM($Z$2:Z230)</f>
        <v>11450</v>
      </c>
    </row>
    <row r="231" spans="23:27">
      <c r="W231" s="274">
        <v>16</v>
      </c>
      <c r="X231" s="274">
        <v>230</v>
      </c>
      <c r="Y231" s="274">
        <f t="shared" si="21"/>
        <v>1785</v>
      </c>
      <c r="Z231" s="274">
        <v>50</v>
      </c>
      <c r="AA231">
        <f>SUM($Z$2:Z231)</f>
        <v>11500</v>
      </c>
    </row>
    <row r="232" spans="23:27">
      <c r="W232" s="274">
        <v>16</v>
      </c>
      <c r="X232" s="274">
        <v>231</v>
      </c>
      <c r="Y232" s="274">
        <f t="shared" si="21"/>
        <v>1801</v>
      </c>
      <c r="Z232" s="274">
        <v>50</v>
      </c>
      <c r="AA232">
        <f>SUM($Z$2:Z232)</f>
        <v>11550</v>
      </c>
    </row>
    <row r="233" spans="23:27">
      <c r="W233" s="274">
        <v>16</v>
      </c>
      <c r="X233" s="274">
        <v>232</v>
      </c>
      <c r="Y233" s="274">
        <f t="shared" si="21"/>
        <v>1817</v>
      </c>
      <c r="Z233" s="274">
        <v>50</v>
      </c>
      <c r="AA233">
        <f>SUM($Z$2:Z233)</f>
        <v>11600</v>
      </c>
    </row>
    <row r="234" spans="23:27">
      <c r="W234" s="274">
        <v>16</v>
      </c>
      <c r="X234" s="274">
        <v>233</v>
      </c>
      <c r="Y234" s="274">
        <f t="shared" si="21"/>
        <v>1833</v>
      </c>
      <c r="Z234" s="274">
        <v>50</v>
      </c>
      <c r="AA234">
        <f>SUM($Z$2:Z234)</f>
        <v>11650</v>
      </c>
    </row>
    <row r="235" spans="23:27">
      <c r="W235" s="274">
        <v>16</v>
      </c>
      <c r="X235" s="274">
        <v>234</v>
      </c>
      <c r="Y235" s="274">
        <f t="shared" si="21"/>
        <v>1849</v>
      </c>
      <c r="Z235" s="274">
        <v>50</v>
      </c>
      <c r="AA235">
        <f>SUM($Z$2:Z235)</f>
        <v>11700</v>
      </c>
    </row>
    <row r="236" spans="23:27">
      <c r="W236" s="274">
        <v>16</v>
      </c>
      <c r="X236" s="274">
        <v>235</v>
      </c>
      <c r="Y236" s="274">
        <f t="shared" si="21"/>
        <v>1865</v>
      </c>
      <c r="Z236" s="274">
        <v>50</v>
      </c>
      <c r="AA236">
        <f>SUM($Z$2:Z236)</f>
        <v>11750</v>
      </c>
    </row>
    <row r="237" spans="23:27">
      <c r="W237" s="274">
        <v>16</v>
      </c>
      <c r="X237" s="274">
        <v>236</v>
      </c>
      <c r="Y237" s="274">
        <f t="shared" si="21"/>
        <v>1881</v>
      </c>
      <c r="Z237" s="274">
        <v>50</v>
      </c>
      <c r="AA237">
        <f>SUM($Z$2:Z237)</f>
        <v>11800</v>
      </c>
    </row>
    <row r="238" spans="23:27">
      <c r="W238" s="274">
        <v>16</v>
      </c>
      <c r="X238" s="274">
        <v>237</v>
      </c>
      <c r="Y238" s="274">
        <f t="shared" si="21"/>
        <v>1897</v>
      </c>
      <c r="Z238" s="274">
        <v>50</v>
      </c>
      <c r="AA238">
        <f>SUM($Z$2:Z238)</f>
        <v>11850</v>
      </c>
    </row>
    <row r="239" spans="23:27">
      <c r="W239" s="274">
        <v>16</v>
      </c>
      <c r="X239" s="274">
        <v>238</v>
      </c>
      <c r="Y239" s="274">
        <f t="shared" si="21"/>
        <v>1913</v>
      </c>
      <c r="Z239" s="274">
        <v>50</v>
      </c>
      <c r="AA239">
        <f>SUM($Z$2:Z239)</f>
        <v>11900</v>
      </c>
    </row>
    <row r="240" spans="23:27">
      <c r="W240" s="274">
        <v>16</v>
      </c>
      <c r="X240" s="274">
        <v>239</v>
      </c>
      <c r="Y240" s="274">
        <f t="shared" si="21"/>
        <v>1929</v>
      </c>
      <c r="Z240" s="274">
        <v>50</v>
      </c>
      <c r="AA240">
        <f>SUM($Z$2:Z240)</f>
        <v>11950</v>
      </c>
    </row>
    <row r="241" spans="23:27">
      <c r="W241" s="274">
        <v>16</v>
      </c>
      <c r="X241" s="274">
        <v>240</v>
      </c>
      <c r="Y241" s="274">
        <f t="shared" si="21"/>
        <v>1945</v>
      </c>
      <c r="Z241" s="274">
        <v>50</v>
      </c>
      <c r="AA241">
        <f>SUM($Z$2:Z241)</f>
        <v>12000</v>
      </c>
    </row>
    <row r="242" spans="23:27">
      <c r="W242" s="274">
        <v>19</v>
      </c>
      <c r="X242" s="274">
        <v>241</v>
      </c>
      <c r="Y242" s="274">
        <f t="shared" si="21"/>
        <v>1964</v>
      </c>
      <c r="Z242" s="274">
        <v>50</v>
      </c>
      <c r="AA242">
        <f>SUM($Z$2:Z242)</f>
        <v>12050</v>
      </c>
    </row>
    <row r="243" spans="23:27">
      <c r="W243" s="274">
        <v>19</v>
      </c>
      <c r="X243" s="274">
        <v>242</v>
      </c>
      <c r="Y243" s="274">
        <f t="shared" si="21"/>
        <v>1983</v>
      </c>
      <c r="Z243" s="274">
        <v>50</v>
      </c>
      <c r="AA243" s="274">
        <f>SUM($Z$2:Z243)</f>
        <v>12100</v>
      </c>
    </row>
    <row r="244" spans="23:27">
      <c r="W244" s="274">
        <v>19</v>
      </c>
      <c r="X244" s="274">
        <v>243</v>
      </c>
      <c r="Y244" s="274">
        <f t="shared" si="21"/>
        <v>2002</v>
      </c>
      <c r="Z244" s="274">
        <v>50</v>
      </c>
      <c r="AA244" s="274">
        <f>SUM($Z$2:Z244)</f>
        <v>12150</v>
      </c>
    </row>
    <row r="245" spans="23:27">
      <c r="W245" s="274">
        <v>19</v>
      </c>
      <c r="X245" s="274">
        <v>244</v>
      </c>
      <c r="Y245" s="274">
        <f t="shared" si="21"/>
        <v>2021</v>
      </c>
      <c r="Z245" s="274">
        <v>50</v>
      </c>
      <c r="AA245" s="274">
        <f>SUM($Z$2:Z245)</f>
        <v>12200</v>
      </c>
    </row>
    <row r="246" spans="23:27">
      <c r="W246" s="274">
        <v>19</v>
      </c>
      <c r="X246" s="274">
        <v>245</v>
      </c>
      <c r="Y246" s="274">
        <f t="shared" si="21"/>
        <v>2040</v>
      </c>
      <c r="Z246" s="274">
        <v>50</v>
      </c>
      <c r="AA246" s="274">
        <f>SUM($Z$2:Z246)</f>
        <v>12250</v>
      </c>
    </row>
    <row r="247" spans="23:27">
      <c r="W247" s="274">
        <v>19</v>
      </c>
      <c r="X247" s="274">
        <v>246</v>
      </c>
      <c r="Y247" s="274">
        <f t="shared" si="21"/>
        <v>2059</v>
      </c>
      <c r="Z247" s="274">
        <v>50</v>
      </c>
      <c r="AA247" s="274">
        <f>SUM($Z$2:Z247)</f>
        <v>12300</v>
      </c>
    </row>
    <row r="248" spans="23:27">
      <c r="W248" s="274">
        <v>19</v>
      </c>
      <c r="X248" s="274">
        <v>247</v>
      </c>
      <c r="Y248" s="274">
        <f t="shared" si="21"/>
        <v>2078</v>
      </c>
      <c r="Z248" s="274">
        <v>50</v>
      </c>
      <c r="AA248" s="274">
        <f>SUM($Z$2:Z248)</f>
        <v>12350</v>
      </c>
    </row>
    <row r="249" spans="23:27">
      <c r="W249" s="274">
        <v>19</v>
      </c>
      <c r="X249" s="274">
        <v>248</v>
      </c>
      <c r="Y249" s="274">
        <f t="shared" si="21"/>
        <v>2097</v>
      </c>
      <c r="Z249" s="274">
        <v>50</v>
      </c>
      <c r="AA249" s="274">
        <f>SUM($Z$2:Z249)</f>
        <v>12400</v>
      </c>
    </row>
    <row r="250" spans="23:27">
      <c r="W250" s="274">
        <v>19</v>
      </c>
      <c r="X250" s="274">
        <v>249</v>
      </c>
      <c r="Y250" s="274">
        <f t="shared" si="21"/>
        <v>2116</v>
      </c>
      <c r="Z250" s="274">
        <v>50</v>
      </c>
      <c r="AA250" s="274">
        <f>SUM($Z$2:Z250)</f>
        <v>12450</v>
      </c>
    </row>
    <row r="251" spans="23:27">
      <c r="W251" s="274">
        <v>19</v>
      </c>
      <c r="X251" s="274">
        <v>250</v>
      </c>
      <c r="Y251" s="274">
        <f t="shared" si="21"/>
        <v>2135</v>
      </c>
      <c r="Z251" s="274">
        <v>50</v>
      </c>
      <c r="AA251" s="274">
        <f>SUM($Z$2:Z251)</f>
        <v>12500</v>
      </c>
    </row>
    <row r="252" spans="23:27">
      <c r="W252" s="274">
        <v>19</v>
      </c>
      <c r="X252" s="274">
        <v>251</v>
      </c>
      <c r="Y252" s="274">
        <f t="shared" si="21"/>
        <v>2154</v>
      </c>
      <c r="Z252" s="274">
        <v>50</v>
      </c>
      <c r="AA252" s="274">
        <f>SUM($Z$2:Z252)</f>
        <v>12550</v>
      </c>
    </row>
    <row r="253" spans="23:27">
      <c r="W253" s="274">
        <v>19</v>
      </c>
      <c r="X253" s="274">
        <v>252</v>
      </c>
      <c r="Y253" s="274">
        <f t="shared" si="21"/>
        <v>2173</v>
      </c>
      <c r="Z253" s="274">
        <v>50</v>
      </c>
      <c r="AA253" s="274">
        <f>SUM($Z$2:Z253)</f>
        <v>12600</v>
      </c>
    </row>
    <row r="254" spans="23:27">
      <c r="W254" s="274">
        <v>19</v>
      </c>
      <c r="X254" s="274">
        <v>253</v>
      </c>
      <c r="Y254" s="274">
        <f t="shared" si="21"/>
        <v>2192</v>
      </c>
      <c r="Z254" s="274">
        <v>50</v>
      </c>
      <c r="AA254" s="274">
        <f>SUM($Z$2:Z254)</f>
        <v>12650</v>
      </c>
    </row>
    <row r="255" spans="23:27">
      <c r="W255" s="274">
        <v>19</v>
      </c>
      <c r="X255" s="274">
        <v>254</v>
      </c>
      <c r="Y255" s="274">
        <f t="shared" si="21"/>
        <v>2211</v>
      </c>
      <c r="Z255" s="274">
        <v>50</v>
      </c>
      <c r="AA255" s="274">
        <f>SUM($Z$2:Z255)</f>
        <v>12700</v>
      </c>
    </row>
    <row r="256" spans="23:27">
      <c r="W256" s="274">
        <v>19</v>
      </c>
      <c r="X256" s="274">
        <v>255</v>
      </c>
      <c r="Y256" s="274">
        <f t="shared" si="21"/>
        <v>2230</v>
      </c>
      <c r="Z256" s="274">
        <v>50</v>
      </c>
      <c r="AA256" s="274">
        <f>SUM($Z$2:Z256)</f>
        <v>12750</v>
      </c>
    </row>
    <row r="257" spans="23:27">
      <c r="W257" s="274">
        <v>19</v>
      </c>
      <c r="X257" s="274">
        <v>256</v>
      </c>
      <c r="Y257" s="274">
        <f t="shared" si="21"/>
        <v>2249</v>
      </c>
      <c r="Z257" s="274">
        <v>50</v>
      </c>
      <c r="AA257" s="274">
        <f>SUM($Z$2:Z257)</f>
        <v>12800</v>
      </c>
    </row>
    <row r="258" spans="23:27">
      <c r="W258" s="274">
        <v>19</v>
      </c>
      <c r="X258" s="274">
        <v>257</v>
      </c>
      <c r="Y258" s="274">
        <f t="shared" si="21"/>
        <v>2268</v>
      </c>
      <c r="Z258" s="274">
        <v>50</v>
      </c>
      <c r="AA258" s="274">
        <f>SUM($Z$2:Z258)</f>
        <v>12850</v>
      </c>
    </row>
    <row r="259" spans="23:27">
      <c r="W259" s="274">
        <v>19</v>
      </c>
      <c r="X259" s="274">
        <v>258</v>
      </c>
      <c r="Y259" s="274">
        <f t="shared" si="21"/>
        <v>2287</v>
      </c>
      <c r="Z259" s="274">
        <v>50</v>
      </c>
      <c r="AA259" s="274">
        <f>SUM($Z$2:Z259)</f>
        <v>12900</v>
      </c>
    </row>
    <row r="260" spans="23:27">
      <c r="W260" s="274">
        <v>19</v>
      </c>
      <c r="X260" s="274">
        <v>259</v>
      </c>
      <c r="Y260" s="274">
        <f t="shared" si="21"/>
        <v>2306</v>
      </c>
      <c r="Z260" s="274">
        <v>50</v>
      </c>
      <c r="AA260" s="274">
        <f>SUM($Z$2:Z260)</f>
        <v>12950</v>
      </c>
    </row>
    <row r="261" spans="23:27">
      <c r="W261" s="274">
        <v>19</v>
      </c>
      <c r="X261" s="274">
        <v>260</v>
      </c>
      <c r="Y261" s="274">
        <f t="shared" ref="Y261:Y324" si="22">Y260+W261</f>
        <v>2325</v>
      </c>
      <c r="Z261" s="274">
        <v>50</v>
      </c>
      <c r="AA261" s="274">
        <f>SUM($Z$2:Z261)</f>
        <v>13000</v>
      </c>
    </row>
    <row r="262" spans="23:27">
      <c r="W262" s="274">
        <v>19</v>
      </c>
      <c r="X262" s="274">
        <v>261</v>
      </c>
      <c r="Y262" s="274">
        <f t="shared" si="22"/>
        <v>2344</v>
      </c>
      <c r="Z262" s="274">
        <v>50</v>
      </c>
      <c r="AA262" s="274">
        <f>SUM($Z$2:Z262)</f>
        <v>13050</v>
      </c>
    </row>
    <row r="263" spans="23:27">
      <c r="W263" s="274">
        <v>19</v>
      </c>
      <c r="X263" s="274">
        <v>262</v>
      </c>
      <c r="Y263" s="274">
        <f t="shared" si="22"/>
        <v>2363</v>
      </c>
      <c r="Z263" s="274">
        <v>50</v>
      </c>
      <c r="AA263" s="274">
        <f>SUM($Z$2:Z263)</f>
        <v>13100</v>
      </c>
    </row>
    <row r="264" spans="23:27">
      <c r="W264" s="274">
        <v>19</v>
      </c>
      <c r="X264" s="274">
        <v>263</v>
      </c>
      <c r="Y264" s="274">
        <f t="shared" si="22"/>
        <v>2382</v>
      </c>
      <c r="Z264" s="274">
        <v>50</v>
      </c>
      <c r="AA264" s="274">
        <f>SUM($Z$2:Z264)</f>
        <v>13150</v>
      </c>
    </row>
    <row r="265" spans="23:27">
      <c r="W265" s="274">
        <v>19</v>
      </c>
      <c r="X265" s="274">
        <v>264</v>
      </c>
      <c r="Y265" s="274">
        <f t="shared" si="22"/>
        <v>2401</v>
      </c>
      <c r="Z265" s="274">
        <v>50</v>
      </c>
      <c r="AA265" s="274">
        <f>SUM($Z$2:Z265)</f>
        <v>13200</v>
      </c>
    </row>
    <row r="266" spans="23:27">
      <c r="W266" s="274">
        <v>19</v>
      </c>
      <c r="X266" s="274">
        <v>265</v>
      </c>
      <c r="Y266" s="274">
        <f t="shared" si="22"/>
        <v>2420</v>
      </c>
      <c r="Z266" s="274">
        <v>50</v>
      </c>
      <c r="AA266" s="274">
        <f>SUM($Z$2:Z266)</f>
        <v>13250</v>
      </c>
    </row>
    <row r="267" spans="23:27">
      <c r="W267" s="274">
        <v>19</v>
      </c>
      <c r="X267" s="274">
        <v>266</v>
      </c>
      <c r="Y267" s="274">
        <f t="shared" si="22"/>
        <v>2439</v>
      </c>
      <c r="Z267" s="274">
        <v>50</v>
      </c>
      <c r="AA267" s="274">
        <f>SUM($Z$2:Z267)</f>
        <v>13300</v>
      </c>
    </row>
    <row r="268" spans="23:27">
      <c r="W268" s="274">
        <v>19</v>
      </c>
      <c r="X268" s="274">
        <v>267</v>
      </c>
      <c r="Y268" s="274">
        <f t="shared" si="22"/>
        <v>2458</v>
      </c>
      <c r="Z268" s="274">
        <v>50</v>
      </c>
      <c r="AA268" s="274">
        <f>SUM($Z$2:Z268)</f>
        <v>13350</v>
      </c>
    </row>
    <row r="269" spans="23:27">
      <c r="W269" s="274">
        <v>19</v>
      </c>
      <c r="X269" s="274">
        <v>268</v>
      </c>
      <c r="Y269" s="274">
        <f t="shared" si="22"/>
        <v>2477</v>
      </c>
      <c r="Z269" s="274">
        <v>50</v>
      </c>
      <c r="AA269" s="274">
        <f>SUM($Z$2:Z269)</f>
        <v>13400</v>
      </c>
    </row>
    <row r="270" spans="23:27">
      <c r="W270" s="274">
        <v>19</v>
      </c>
      <c r="X270" s="274">
        <v>269</v>
      </c>
      <c r="Y270" s="274">
        <f t="shared" si="22"/>
        <v>2496</v>
      </c>
      <c r="Z270" s="274">
        <v>50</v>
      </c>
      <c r="AA270" s="274">
        <f>SUM($Z$2:Z270)</f>
        <v>13450</v>
      </c>
    </row>
    <row r="271" spans="23:27">
      <c r="W271" s="274">
        <v>19</v>
      </c>
      <c r="X271" s="274">
        <v>270</v>
      </c>
      <c r="Y271" s="274">
        <f t="shared" si="22"/>
        <v>2515</v>
      </c>
      <c r="Z271" s="274">
        <v>50</v>
      </c>
      <c r="AA271" s="274">
        <f>SUM($Z$2:Z271)</f>
        <v>13500</v>
      </c>
    </row>
    <row r="272" spans="23:27">
      <c r="W272" s="274">
        <v>22</v>
      </c>
      <c r="X272" s="274">
        <v>271</v>
      </c>
      <c r="Y272" s="274">
        <f t="shared" si="22"/>
        <v>2537</v>
      </c>
      <c r="Z272" s="274">
        <v>50</v>
      </c>
      <c r="AA272" s="274">
        <f>SUM($Z$2:Z272)</f>
        <v>13550</v>
      </c>
    </row>
    <row r="273" spans="23:29">
      <c r="W273" s="274">
        <v>22</v>
      </c>
      <c r="X273" s="274">
        <v>272</v>
      </c>
      <c r="Y273" s="274">
        <f t="shared" si="22"/>
        <v>2559</v>
      </c>
      <c r="Z273" s="274">
        <v>50</v>
      </c>
      <c r="AA273" s="274">
        <f>SUM($Z$2:Z273)</f>
        <v>13600</v>
      </c>
    </row>
    <row r="274" spans="23:29">
      <c r="W274" s="274">
        <v>22</v>
      </c>
      <c r="X274" s="274">
        <v>273</v>
      </c>
      <c r="Y274" s="274">
        <f t="shared" si="22"/>
        <v>2581</v>
      </c>
      <c r="Z274" s="274">
        <v>50</v>
      </c>
      <c r="AA274" s="274">
        <f>SUM($Z$2:Z274)</f>
        <v>13650</v>
      </c>
    </row>
    <row r="275" spans="23:29">
      <c r="W275" s="274">
        <v>22</v>
      </c>
      <c r="X275" s="274">
        <v>274</v>
      </c>
      <c r="Y275" s="274">
        <f t="shared" si="22"/>
        <v>2603</v>
      </c>
      <c r="Z275" s="274">
        <v>50</v>
      </c>
      <c r="AA275" s="274">
        <f>SUM($Z$2:Z275)</f>
        <v>13700</v>
      </c>
    </row>
    <row r="276" spans="23:29">
      <c r="W276" s="274">
        <v>22</v>
      </c>
      <c r="X276" s="274">
        <v>275</v>
      </c>
      <c r="Y276" s="274">
        <f t="shared" si="22"/>
        <v>2625</v>
      </c>
      <c r="Z276" s="274">
        <v>50</v>
      </c>
      <c r="AA276" s="274">
        <f>SUM($Z$2:Z276)</f>
        <v>13750</v>
      </c>
    </row>
    <row r="277" spans="23:29">
      <c r="W277" s="274">
        <v>22</v>
      </c>
      <c r="X277" s="274">
        <v>276</v>
      </c>
      <c r="Y277" s="274">
        <f t="shared" si="22"/>
        <v>2647</v>
      </c>
      <c r="Z277" s="274">
        <v>50</v>
      </c>
      <c r="AA277" s="274">
        <f>SUM($Z$2:Z277)</f>
        <v>13800</v>
      </c>
    </row>
    <row r="278" spans="23:29">
      <c r="W278" s="274">
        <v>22</v>
      </c>
      <c r="X278" s="274">
        <v>277</v>
      </c>
      <c r="Y278" s="274">
        <f t="shared" si="22"/>
        <v>2669</v>
      </c>
      <c r="Z278" s="274">
        <v>50</v>
      </c>
      <c r="AA278" s="274">
        <f>SUM($Z$2:Z278)</f>
        <v>13850</v>
      </c>
    </row>
    <row r="279" spans="23:29">
      <c r="W279" s="274">
        <v>22</v>
      </c>
      <c r="X279" s="274">
        <v>278</v>
      </c>
      <c r="Y279" s="274">
        <f t="shared" si="22"/>
        <v>2691</v>
      </c>
      <c r="Z279" s="274">
        <v>50</v>
      </c>
      <c r="AA279" s="274">
        <f>SUM($Z$2:Z279)</f>
        <v>13900</v>
      </c>
    </row>
    <row r="280" spans="23:29">
      <c r="W280" s="274">
        <v>22</v>
      </c>
      <c r="X280" s="274">
        <v>279</v>
      </c>
      <c r="Y280" s="274">
        <f t="shared" si="22"/>
        <v>2713</v>
      </c>
      <c r="Z280" s="274">
        <v>50</v>
      </c>
      <c r="AA280" s="274">
        <f>SUM($Z$2:Z280)</f>
        <v>13950</v>
      </c>
    </row>
    <row r="281" spans="23:29">
      <c r="W281" s="274">
        <v>22</v>
      </c>
      <c r="X281" s="274">
        <v>280</v>
      </c>
      <c r="Y281" s="274">
        <f t="shared" si="22"/>
        <v>2735</v>
      </c>
      <c r="Z281" s="274">
        <v>50</v>
      </c>
      <c r="AA281" s="274">
        <f>SUM($Z$2:Z281)</f>
        <v>14000</v>
      </c>
    </row>
    <row r="282" spans="23:29">
      <c r="W282" s="274">
        <v>22</v>
      </c>
      <c r="X282" s="274">
        <v>281</v>
      </c>
      <c r="Y282" s="274">
        <f t="shared" si="22"/>
        <v>2757</v>
      </c>
      <c r="Z282" s="274">
        <v>50</v>
      </c>
      <c r="AA282" s="274">
        <f>SUM($Z$2:Z282)</f>
        <v>14050</v>
      </c>
    </row>
    <row r="283" spans="23:29">
      <c r="W283" s="274">
        <v>22</v>
      </c>
      <c r="X283" s="274">
        <v>282</v>
      </c>
      <c r="Y283" s="274">
        <f t="shared" si="22"/>
        <v>2779</v>
      </c>
      <c r="Z283" s="274">
        <v>50</v>
      </c>
      <c r="AA283" s="274">
        <f>SUM($Z$2:Z283)</f>
        <v>14100</v>
      </c>
    </row>
    <row r="284" spans="23:29">
      <c r="W284" s="274">
        <v>22</v>
      </c>
      <c r="X284" s="274">
        <v>283</v>
      </c>
      <c r="Y284" s="274">
        <f t="shared" si="22"/>
        <v>2801</v>
      </c>
      <c r="Z284" s="274">
        <v>50</v>
      </c>
      <c r="AA284" s="274">
        <f>SUM($Z$2:Z284)</f>
        <v>14150</v>
      </c>
    </row>
    <row r="285" spans="23:29">
      <c r="W285" s="274">
        <v>22</v>
      </c>
      <c r="X285" s="274">
        <v>284</v>
      </c>
      <c r="Y285" s="274">
        <f t="shared" si="22"/>
        <v>2823</v>
      </c>
      <c r="Z285" s="274">
        <v>50</v>
      </c>
      <c r="AA285" s="274">
        <f>SUM($Z$2:Z285)</f>
        <v>14200</v>
      </c>
    </row>
    <row r="286" spans="23:29">
      <c r="W286" s="274">
        <v>22</v>
      </c>
      <c r="X286" s="549">
        <v>285</v>
      </c>
      <c r="Y286" s="274">
        <f t="shared" si="22"/>
        <v>2845</v>
      </c>
      <c r="Z286" s="549">
        <v>50</v>
      </c>
      <c r="AA286" s="549">
        <f>SUM($Z$2:Z286)</f>
        <v>14250</v>
      </c>
      <c r="AB286" s="549"/>
      <c r="AC286" s="203"/>
    </row>
    <row r="287" spans="23:29">
      <c r="W287" s="274">
        <v>22</v>
      </c>
      <c r="X287" s="274">
        <v>286</v>
      </c>
      <c r="Y287" s="274">
        <f t="shared" si="22"/>
        <v>2867</v>
      </c>
      <c r="Z287" s="274">
        <v>50</v>
      </c>
      <c r="AA287" s="274">
        <f>SUM($Z$2:Z287)</f>
        <v>14300</v>
      </c>
    </row>
    <row r="288" spans="23:29">
      <c r="W288" s="274">
        <v>22</v>
      </c>
      <c r="X288" s="274">
        <v>287</v>
      </c>
      <c r="Y288" s="274">
        <f t="shared" si="22"/>
        <v>2889</v>
      </c>
      <c r="Z288" s="274">
        <v>50</v>
      </c>
      <c r="AA288" s="274">
        <f>SUM($Z$2:Z288)</f>
        <v>14350</v>
      </c>
    </row>
    <row r="289" spans="23:27">
      <c r="W289" s="274">
        <v>22</v>
      </c>
      <c r="X289" s="274">
        <v>288</v>
      </c>
      <c r="Y289" s="274">
        <f t="shared" si="22"/>
        <v>2911</v>
      </c>
      <c r="Z289" s="274">
        <v>50</v>
      </c>
      <c r="AA289" s="274">
        <f>SUM($Z$2:Z289)</f>
        <v>14400</v>
      </c>
    </row>
    <row r="290" spans="23:27">
      <c r="W290" s="274">
        <v>22</v>
      </c>
      <c r="X290" s="274">
        <v>289</v>
      </c>
      <c r="Y290" s="274">
        <f t="shared" si="22"/>
        <v>2933</v>
      </c>
      <c r="Z290" s="274">
        <v>50</v>
      </c>
      <c r="AA290" s="274">
        <f>SUM($Z$2:Z290)</f>
        <v>14450</v>
      </c>
    </row>
    <row r="291" spans="23:27">
      <c r="W291" s="274">
        <v>22</v>
      </c>
      <c r="X291" s="274">
        <v>290</v>
      </c>
      <c r="Y291" s="274">
        <f t="shared" si="22"/>
        <v>2955</v>
      </c>
      <c r="Z291" s="274">
        <v>50</v>
      </c>
      <c r="AA291" s="274">
        <f>SUM($Z$2:Z291)</f>
        <v>14500</v>
      </c>
    </row>
    <row r="292" spans="23:27">
      <c r="W292" s="274">
        <v>22</v>
      </c>
      <c r="X292" s="274">
        <v>291</v>
      </c>
      <c r="Y292" s="274">
        <f t="shared" si="22"/>
        <v>2977</v>
      </c>
      <c r="Z292" s="274">
        <v>50</v>
      </c>
      <c r="AA292" s="274">
        <f>SUM($Z$2:Z292)</f>
        <v>14550</v>
      </c>
    </row>
    <row r="293" spans="23:27">
      <c r="W293" s="274">
        <v>22</v>
      </c>
      <c r="X293" s="274">
        <v>292</v>
      </c>
      <c r="Y293" s="274">
        <f t="shared" si="22"/>
        <v>2999</v>
      </c>
      <c r="Z293" s="274">
        <v>50</v>
      </c>
      <c r="AA293" s="274">
        <f>SUM($Z$2:Z293)</f>
        <v>14600</v>
      </c>
    </row>
    <row r="294" spans="23:27">
      <c r="W294" s="274">
        <v>22</v>
      </c>
      <c r="X294" s="274">
        <v>293</v>
      </c>
      <c r="Y294" s="274">
        <f t="shared" si="22"/>
        <v>3021</v>
      </c>
      <c r="Z294" s="274">
        <v>50</v>
      </c>
      <c r="AA294" s="274">
        <f>SUM($Z$2:Z294)</f>
        <v>14650</v>
      </c>
    </row>
    <row r="295" spans="23:27">
      <c r="W295" s="274">
        <v>22</v>
      </c>
      <c r="X295" s="274">
        <v>294</v>
      </c>
      <c r="Y295" s="274">
        <f t="shared" si="22"/>
        <v>3043</v>
      </c>
      <c r="Z295" s="274">
        <v>50</v>
      </c>
      <c r="AA295" s="274">
        <f>SUM($Z$2:Z295)</f>
        <v>14700</v>
      </c>
    </row>
    <row r="296" spans="23:27">
      <c r="W296" s="274">
        <v>22</v>
      </c>
      <c r="X296" s="274">
        <v>295</v>
      </c>
      <c r="Y296" s="274">
        <f t="shared" si="22"/>
        <v>3065</v>
      </c>
      <c r="Z296" s="274">
        <v>50</v>
      </c>
      <c r="AA296" s="274">
        <f>SUM($Z$2:Z296)</f>
        <v>14750</v>
      </c>
    </row>
    <row r="297" spans="23:27">
      <c r="W297" s="274">
        <v>22</v>
      </c>
      <c r="X297" s="274">
        <v>296</v>
      </c>
      <c r="Y297" s="274">
        <f t="shared" si="22"/>
        <v>3087</v>
      </c>
      <c r="Z297" s="274">
        <v>50</v>
      </c>
      <c r="AA297" s="274">
        <f>SUM($Z$2:Z297)</f>
        <v>14800</v>
      </c>
    </row>
    <row r="298" spans="23:27">
      <c r="W298" s="274">
        <v>22</v>
      </c>
      <c r="X298" s="274">
        <v>297</v>
      </c>
      <c r="Y298" s="274">
        <f t="shared" si="22"/>
        <v>3109</v>
      </c>
      <c r="Z298" s="274">
        <v>50</v>
      </c>
      <c r="AA298" s="274">
        <f>SUM($Z$2:Z298)</f>
        <v>14850</v>
      </c>
    </row>
    <row r="299" spans="23:27">
      <c r="W299" s="274">
        <v>22</v>
      </c>
      <c r="X299" s="274">
        <v>298</v>
      </c>
      <c r="Y299" s="274">
        <f t="shared" si="22"/>
        <v>3131</v>
      </c>
      <c r="Z299" s="274">
        <v>50</v>
      </c>
      <c r="AA299" s="274">
        <f>SUM($Z$2:Z299)</f>
        <v>14900</v>
      </c>
    </row>
    <row r="300" spans="23:27">
      <c r="W300" s="274">
        <v>22</v>
      </c>
      <c r="X300" s="274">
        <v>299</v>
      </c>
      <c r="Y300" s="274">
        <f t="shared" si="22"/>
        <v>3153</v>
      </c>
      <c r="Z300" s="274">
        <v>50</v>
      </c>
      <c r="AA300" s="274">
        <f>SUM($Z$2:Z300)</f>
        <v>14950</v>
      </c>
    </row>
    <row r="301" spans="23:27">
      <c r="W301" s="274">
        <v>22</v>
      </c>
      <c r="X301" s="274">
        <v>300</v>
      </c>
      <c r="Y301" s="274">
        <f t="shared" si="22"/>
        <v>3175</v>
      </c>
      <c r="Z301" s="274">
        <v>50</v>
      </c>
      <c r="AA301" s="274">
        <f>SUM($Z$2:Z301)</f>
        <v>15000</v>
      </c>
    </row>
    <row r="302" spans="23:27">
      <c r="W302" s="274">
        <v>25</v>
      </c>
      <c r="X302" s="274">
        <v>301</v>
      </c>
      <c r="Y302" s="274">
        <f t="shared" si="22"/>
        <v>3200</v>
      </c>
      <c r="Z302" s="274">
        <v>50</v>
      </c>
      <c r="AA302" s="274">
        <f>SUM($Z$2:Z302)</f>
        <v>15050</v>
      </c>
    </row>
    <row r="303" spans="23:27">
      <c r="W303" s="274">
        <v>25</v>
      </c>
      <c r="X303" s="274">
        <v>302</v>
      </c>
      <c r="Y303" s="274">
        <f t="shared" si="22"/>
        <v>3225</v>
      </c>
      <c r="Z303" s="274">
        <v>50</v>
      </c>
      <c r="AA303" s="274">
        <f>SUM($Z$2:Z303)</f>
        <v>15100</v>
      </c>
    </row>
    <row r="304" spans="23:27">
      <c r="W304" s="274">
        <v>25</v>
      </c>
      <c r="X304" s="274">
        <v>303</v>
      </c>
      <c r="Y304" s="274">
        <f t="shared" si="22"/>
        <v>3250</v>
      </c>
      <c r="Z304" s="274">
        <v>50</v>
      </c>
      <c r="AA304" s="274">
        <f>SUM($Z$2:Z304)</f>
        <v>15150</v>
      </c>
    </row>
    <row r="305" spans="23:27">
      <c r="W305" s="274">
        <v>25</v>
      </c>
      <c r="X305" s="274">
        <v>304</v>
      </c>
      <c r="Y305" s="274">
        <f t="shared" si="22"/>
        <v>3275</v>
      </c>
      <c r="Z305" s="274">
        <v>50</v>
      </c>
      <c r="AA305" s="274">
        <f>SUM($Z$2:Z305)</f>
        <v>15200</v>
      </c>
    </row>
    <row r="306" spans="23:27">
      <c r="W306" s="274">
        <v>25</v>
      </c>
      <c r="X306" s="274">
        <v>305</v>
      </c>
      <c r="Y306" s="274">
        <f t="shared" si="22"/>
        <v>3300</v>
      </c>
      <c r="Z306" s="274">
        <v>50</v>
      </c>
      <c r="AA306" s="274">
        <f>SUM($Z$2:Z306)</f>
        <v>15250</v>
      </c>
    </row>
    <row r="307" spans="23:27">
      <c r="W307" s="274">
        <v>25</v>
      </c>
      <c r="X307" s="274">
        <v>306</v>
      </c>
      <c r="Y307" s="274">
        <f t="shared" si="22"/>
        <v>3325</v>
      </c>
      <c r="Z307" s="274">
        <v>50</v>
      </c>
      <c r="AA307" s="274">
        <f>SUM($Z$2:Z307)</f>
        <v>15300</v>
      </c>
    </row>
    <row r="308" spans="23:27">
      <c r="W308" s="274">
        <v>25</v>
      </c>
      <c r="X308" s="274">
        <v>307</v>
      </c>
      <c r="Y308" s="274">
        <f t="shared" si="22"/>
        <v>3350</v>
      </c>
      <c r="Z308" s="274">
        <v>50</v>
      </c>
      <c r="AA308" s="274">
        <f>SUM($Z$2:Z308)</f>
        <v>15350</v>
      </c>
    </row>
    <row r="309" spans="23:27">
      <c r="W309" s="274">
        <v>25</v>
      </c>
      <c r="X309" s="274">
        <v>308</v>
      </c>
      <c r="Y309" s="274">
        <f t="shared" si="22"/>
        <v>3375</v>
      </c>
      <c r="Z309" s="274">
        <v>50</v>
      </c>
      <c r="AA309" s="274">
        <f>SUM($Z$2:Z309)</f>
        <v>15400</v>
      </c>
    </row>
    <row r="310" spans="23:27">
      <c r="W310" s="274">
        <v>25</v>
      </c>
      <c r="X310" s="274">
        <v>309</v>
      </c>
      <c r="Y310" s="274">
        <f t="shared" si="22"/>
        <v>3400</v>
      </c>
      <c r="Z310" s="274">
        <v>50</v>
      </c>
      <c r="AA310" s="274">
        <f>SUM($Z$2:Z310)</f>
        <v>15450</v>
      </c>
    </row>
    <row r="311" spans="23:27">
      <c r="W311" s="274">
        <v>25</v>
      </c>
      <c r="X311" s="274">
        <v>310</v>
      </c>
      <c r="Y311" s="274">
        <f t="shared" si="22"/>
        <v>3425</v>
      </c>
      <c r="Z311" s="274">
        <v>50</v>
      </c>
      <c r="AA311" s="274">
        <f>SUM($Z$2:Z311)</f>
        <v>15500</v>
      </c>
    </row>
    <row r="312" spans="23:27">
      <c r="W312" s="274">
        <v>25</v>
      </c>
      <c r="X312" s="274">
        <v>311</v>
      </c>
      <c r="Y312" s="274">
        <f t="shared" si="22"/>
        <v>3450</v>
      </c>
      <c r="Z312" s="274">
        <v>50</v>
      </c>
      <c r="AA312" s="274">
        <f>SUM($Z$2:Z312)</f>
        <v>15550</v>
      </c>
    </row>
    <row r="313" spans="23:27">
      <c r="W313" s="274">
        <v>25</v>
      </c>
      <c r="X313" s="274">
        <v>312</v>
      </c>
      <c r="Y313" s="274">
        <f t="shared" si="22"/>
        <v>3475</v>
      </c>
      <c r="Z313" s="274">
        <v>50</v>
      </c>
      <c r="AA313" s="274">
        <f>SUM($Z$2:Z313)</f>
        <v>15600</v>
      </c>
    </row>
    <row r="314" spans="23:27">
      <c r="W314" s="274">
        <v>25</v>
      </c>
      <c r="X314" s="274">
        <v>313</v>
      </c>
      <c r="Y314" s="274">
        <f t="shared" si="22"/>
        <v>3500</v>
      </c>
      <c r="Z314" s="274">
        <v>50</v>
      </c>
      <c r="AA314" s="274">
        <f>SUM($Z$2:Z314)</f>
        <v>15650</v>
      </c>
    </row>
    <row r="315" spans="23:27">
      <c r="W315" s="274">
        <v>25</v>
      </c>
      <c r="X315" s="274">
        <v>314</v>
      </c>
      <c r="Y315" s="274">
        <f t="shared" si="22"/>
        <v>3525</v>
      </c>
      <c r="Z315" s="274">
        <v>50</v>
      </c>
      <c r="AA315" s="274">
        <f>SUM($Z$2:Z315)</f>
        <v>15700</v>
      </c>
    </row>
    <row r="316" spans="23:27">
      <c r="W316" s="274">
        <v>25</v>
      </c>
      <c r="X316" s="274">
        <v>315</v>
      </c>
      <c r="Y316" s="274">
        <f t="shared" si="22"/>
        <v>3550</v>
      </c>
      <c r="Z316" s="274">
        <v>50</v>
      </c>
      <c r="AA316" s="274">
        <f>SUM($Z$2:Z316)</f>
        <v>15750</v>
      </c>
    </row>
    <row r="317" spans="23:27">
      <c r="W317" s="274">
        <v>25</v>
      </c>
      <c r="X317" s="274">
        <v>316</v>
      </c>
      <c r="Y317" s="274">
        <f t="shared" si="22"/>
        <v>3575</v>
      </c>
      <c r="Z317" s="274">
        <v>50</v>
      </c>
      <c r="AA317" s="274">
        <f>SUM($Z$2:Z317)</f>
        <v>15800</v>
      </c>
    </row>
    <row r="318" spans="23:27">
      <c r="W318" s="274">
        <v>25</v>
      </c>
      <c r="X318" s="274">
        <v>317</v>
      </c>
      <c r="Y318" s="274">
        <f t="shared" si="22"/>
        <v>3600</v>
      </c>
      <c r="Z318" s="274">
        <v>50</v>
      </c>
      <c r="AA318" s="274">
        <f>SUM($Z$2:Z318)</f>
        <v>15850</v>
      </c>
    </row>
    <row r="319" spans="23:27">
      <c r="W319" s="274">
        <v>25</v>
      </c>
      <c r="X319" s="274">
        <v>318</v>
      </c>
      <c r="Y319" s="274">
        <f t="shared" si="22"/>
        <v>3625</v>
      </c>
      <c r="Z319" s="274">
        <v>50</v>
      </c>
      <c r="AA319" s="274">
        <f>SUM($Z$2:Z319)</f>
        <v>15900</v>
      </c>
    </row>
    <row r="320" spans="23:27">
      <c r="W320" s="274">
        <v>25</v>
      </c>
      <c r="X320" s="274">
        <v>319</v>
      </c>
      <c r="Y320" s="274">
        <f t="shared" si="22"/>
        <v>3650</v>
      </c>
      <c r="Z320" s="274">
        <v>50</v>
      </c>
      <c r="AA320" s="274">
        <f>SUM($Z$2:Z320)</f>
        <v>15950</v>
      </c>
    </row>
    <row r="321" spans="23:27">
      <c r="W321" s="274">
        <v>25</v>
      </c>
      <c r="X321" s="274">
        <v>320</v>
      </c>
      <c r="Y321" s="274">
        <f t="shared" si="22"/>
        <v>3675</v>
      </c>
      <c r="Z321" s="274">
        <v>50</v>
      </c>
      <c r="AA321" s="274">
        <f>SUM($Z$2:Z321)</f>
        <v>16000</v>
      </c>
    </row>
    <row r="322" spans="23:27">
      <c r="W322" s="274">
        <v>25</v>
      </c>
      <c r="X322" s="274">
        <v>321</v>
      </c>
      <c r="Y322" s="274">
        <f t="shared" si="22"/>
        <v>3700</v>
      </c>
      <c r="Z322" s="274">
        <v>50</v>
      </c>
      <c r="AA322" s="274">
        <f>SUM($Z$2:Z322)</f>
        <v>16050</v>
      </c>
    </row>
    <row r="323" spans="23:27">
      <c r="W323" s="274">
        <v>25</v>
      </c>
      <c r="X323" s="274">
        <v>322</v>
      </c>
      <c r="Y323" s="274">
        <f t="shared" si="22"/>
        <v>3725</v>
      </c>
      <c r="Z323" s="274">
        <v>50</v>
      </c>
      <c r="AA323" s="274">
        <f>SUM($Z$2:Z323)</f>
        <v>16100</v>
      </c>
    </row>
    <row r="324" spans="23:27">
      <c r="W324" s="274">
        <v>25</v>
      </c>
      <c r="X324" s="274">
        <v>323</v>
      </c>
      <c r="Y324" s="274">
        <f t="shared" si="22"/>
        <v>3750</v>
      </c>
      <c r="Z324" s="274">
        <v>50</v>
      </c>
      <c r="AA324" s="274">
        <f>SUM($Z$2:Z324)</f>
        <v>16150</v>
      </c>
    </row>
    <row r="325" spans="23:27">
      <c r="W325" s="274">
        <v>25</v>
      </c>
      <c r="X325" s="274">
        <v>324</v>
      </c>
      <c r="Y325" s="274">
        <f t="shared" ref="Y325:Y388" si="23">Y324+W325</f>
        <v>3775</v>
      </c>
      <c r="Z325" s="274">
        <v>50</v>
      </c>
      <c r="AA325" s="274">
        <f>SUM($Z$2:Z325)</f>
        <v>16200</v>
      </c>
    </row>
    <row r="326" spans="23:27">
      <c r="W326" s="274">
        <v>25</v>
      </c>
      <c r="X326" s="274">
        <v>325</v>
      </c>
      <c r="Y326" s="274">
        <f t="shared" si="23"/>
        <v>3800</v>
      </c>
      <c r="Z326" s="274">
        <v>50</v>
      </c>
      <c r="AA326" s="274">
        <f>SUM($Z$2:Z326)</f>
        <v>16250</v>
      </c>
    </row>
    <row r="327" spans="23:27">
      <c r="W327" s="274">
        <v>25</v>
      </c>
      <c r="X327" s="274">
        <v>326</v>
      </c>
      <c r="Y327" s="274">
        <f t="shared" si="23"/>
        <v>3825</v>
      </c>
      <c r="Z327" s="274">
        <v>50</v>
      </c>
      <c r="AA327" s="274">
        <f>SUM($Z$2:Z327)</f>
        <v>16300</v>
      </c>
    </row>
    <row r="328" spans="23:27">
      <c r="W328" s="274">
        <v>25</v>
      </c>
      <c r="X328" s="274">
        <v>327</v>
      </c>
      <c r="Y328" s="274">
        <f t="shared" si="23"/>
        <v>3850</v>
      </c>
      <c r="Z328" s="274">
        <v>50</v>
      </c>
      <c r="AA328" s="274">
        <f>SUM($Z$2:Z328)</f>
        <v>16350</v>
      </c>
    </row>
    <row r="329" spans="23:27">
      <c r="W329" s="274">
        <v>25</v>
      </c>
      <c r="X329" s="274">
        <v>328</v>
      </c>
      <c r="Y329" s="274">
        <f t="shared" si="23"/>
        <v>3875</v>
      </c>
      <c r="Z329" s="274">
        <v>50</v>
      </c>
      <c r="AA329" s="274">
        <f>SUM($Z$2:Z329)</f>
        <v>16400</v>
      </c>
    </row>
    <row r="330" spans="23:27">
      <c r="W330" s="274">
        <v>25</v>
      </c>
      <c r="X330" s="274">
        <v>329</v>
      </c>
      <c r="Y330" s="274">
        <f t="shared" si="23"/>
        <v>3900</v>
      </c>
      <c r="Z330" s="274">
        <v>50</v>
      </c>
      <c r="AA330" s="274">
        <f>SUM($Z$2:Z330)</f>
        <v>16450</v>
      </c>
    </row>
    <row r="331" spans="23:27">
      <c r="W331" s="274">
        <v>25</v>
      </c>
      <c r="X331" s="274">
        <v>330</v>
      </c>
      <c r="Y331" s="274">
        <f t="shared" si="23"/>
        <v>3925</v>
      </c>
      <c r="Z331" s="274">
        <v>50</v>
      </c>
      <c r="AA331" s="274">
        <f>SUM($Z$2:Z331)</f>
        <v>16500</v>
      </c>
    </row>
    <row r="332" spans="23:27">
      <c r="W332" s="274">
        <v>28</v>
      </c>
      <c r="X332" s="274">
        <v>331</v>
      </c>
      <c r="Y332" s="274">
        <f t="shared" si="23"/>
        <v>3953</v>
      </c>
      <c r="Z332" s="274">
        <v>50</v>
      </c>
      <c r="AA332" s="274">
        <f>SUM($Z$2:Z332)</f>
        <v>16550</v>
      </c>
    </row>
    <row r="333" spans="23:27">
      <c r="W333" s="274">
        <v>28</v>
      </c>
      <c r="X333" s="274">
        <v>332</v>
      </c>
      <c r="Y333" s="274">
        <f t="shared" si="23"/>
        <v>3981</v>
      </c>
      <c r="Z333" s="274">
        <v>50</v>
      </c>
      <c r="AA333" s="274">
        <f>SUM($Z$2:Z333)</f>
        <v>16600</v>
      </c>
    </row>
    <row r="334" spans="23:27">
      <c r="W334" s="274">
        <v>28</v>
      </c>
      <c r="X334" s="274">
        <v>333</v>
      </c>
      <c r="Y334" s="274">
        <f t="shared" si="23"/>
        <v>4009</v>
      </c>
      <c r="Z334" s="274">
        <v>50</v>
      </c>
      <c r="AA334" s="274">
        <f>SUM($Z$2:Z334)</f>
        <v>16650</v>
      </c>
    </row>
    <row r="335" spans="23:27">
      <c r="W335" s="274">
        <v>28</v>
      </c>
      <c r="X335" s="274">
        <v>334</v>
      </c>
      <c r="Y335" s="274">
        <f t="shared" si="23"/>
        <v>4037</v>
      </c>
      <c r="Z335" s="274">
        <v>50</v>
      </c>
      <c r="AA335" s="274">
        <f>SUM($Z$2:Z335)</f>
        <v>16700</v>
      </c>
    </row>
    <row r="336" spans="23:27">
      <c r="W336" s="274">
        <v>28</v>
      </c>
      <c r="X336" s="274">
        <v>335</v>
      </c>
      <c r="Y336" s="274">
        <f t="shared" si="23"/>
        <v>4065</v>
      </c>
      <c r="Z336" s="274">
        <v>50</v>
      </c>
      <c r="AA336" s="274">
        <f>SUM($Z$2:Z336)</f>
        <v>16750</v>
      </c>
    </row>
    <row r="337" spans="23:27">
      <c r="W337" s="274">
        <v>28</v>
      </c>
      <c r="X337" s="274">
        <v>336</v>
      </c>
      <c r="Y337" s="274">
        <f t="shared" si="23"/>
        <v>4093</v>
      </c>
      <c r="Z337" s="274">
        <v>50</v>
      </c>
      <c r="AA337" s="274">
        <f>SUM($Z$2:Z337)</f>
        <v>16800</v>
      </c>
    </row>
    <row r="338" spans="23:27">
      <c r="W338" s="274">
        <v>28</v>
      </c>
      <c r="X338" s="274">
        <v>337</v>
      </c>
      <c r="Y338" s="274">
        <f t="shared" si="23"/>
        <v>4121</v>
      </c>
      <c r="Z338" s="274">
        <v>50</v>
      </c>
      <c r="AA338" s="274">
        <f>SUM($Z$2:Z338)</f>
        <v>16850</v>
      </c>
    </row>
    <row r="339" spans="23:27">
      <c r="W339" s="274">
        <v>28</v>
      </c>
      <c r="X339" s="274">
        <v>338</v>
      </c>
      <c r="Y339" s="274">
        <f t="shared" si="23"/>
        <v>4149</v>
      </c>
      <c r="Z339" s="274">
        <v>50</v>
      </c>
      <c r="AA339" s="274">
        <f>SUM($Z$2:Z339)</f>
        <v>16900</v>
      </c>
    </row>
    <row r="340" spans="23:27">
      <c r="W340" s="274">
        <v>28</v>
      </c>
      <c r="X340" s="274">
        <v>339</v>
      </c>
      <c r="Y340" s="274">
        <f t="shared" si="23"/>
        <v>4177</v>
      </c>
      <c r="Z340" s="274">
        <v>50</v>
      </c>
      <c r="AA340" s="274">
        <f>SUM($Z$2:Z340)</f>
        <v>16950</v>
      </c>
    </row>
    <row r="341" spans="23:27">
      <c r="W341" s="274">
        <v>28</v>
      </c>
      <c r="X341" s="274">
        <v>340</v>
      </c>
      <c r="Y341" s="274">
        <f t="shared" si="23"/>
        <v>4205</v>
      </c>
      <c r="Z341" s="274">
        <v>50</v>
      </c>
      <c r="AA341" s="274">
        <f>SUM($Z$2:Z341)</f>
        <v>17000</v>
      </c>
    </row>
    <row r="342" spans="23:27">
      <c r="W342" s="274">
        <v>28</v>
      </c>
      <c r="X342" s="274">
        <v>341</v>
      </c>
      <c r="Y342" s="274">
        <f t="shared" si="23"/>
        <v>4233</v>
      </c>
      <c r="Z342" s="274">
        <v>50</v>
      </c>
      <c r="AA342" s="274">
        <f>SUM($Z$2:Z342)</f>
        <v>17050</v>
      </c>
    </row>
    <row r="343" spans="23:27">
      <c r="W343" s="274">
        <v>28</v>
      </c>
      <c r="X343" s="274">
        <v>342</v>
      </c>
      <c r="Y343" s="274">
        <f t="shared" si="23"/>
        <v>4261</v>
      </c>
      <c r="Z343" s="274">
        <v>50</v>
      </c>
      <c r="AA343" s="274">
        <f>SUM($Z$2:Z343)</f>
        <v>17100</v>
      </c>
    </row>
    <row r="344" spans="23:27">
      <c r="W344" s="274">
        <v>28</v>
      </c>
      <c r="X344" s="274">
        <v>343</v>
      </c>
      <c r="Y344" s="274">
        <f t="shared" si="23"/>
        <v>4289</v>
      </c>
      <c r="Z344" s="274">
        <v>50</v>
      </c>
      <c r="AA344" s="274">
        <f>SUM($Z$2:Z344)</f>
        <v>17150</v>
      </c>
    </row>
    <row r="345" spans="23:27">
      <c r="W345" s="274">
        <v>28</v>
      </c>
      <c r="X345" s="274">
        <v>344</v>
      </c>
      <c r="Y345" s="274">
        <f t="shared" si="23"/>
        <v>4317</v>
      </c>
      <c r="Z345" s="274">
        <v>50</v>
      </c>
      <c r="AA345" s="274">
        <f>SUM($Z$2:Z345)</f>
        <v>17200</v>
      </c>
    </row>
    <row r="346" spans="23:27">
      <c r="W346" s="274">
        <v>28</v>
      </c>
      <c r="X346" s="274">
        <v>345</v>
      </c>
      <c r="Y346" s="274">
        <f t="shared" si="23"/>
        <v>4345</v>
      </c>
      <c r="Z346" s="274">
        <v>50</v>
      </c>
      <c r="AA346" s="274">
        <f>SUM($Z$2:Z346)</f>
        <v>17250</v>
      </c>
    </row>
    <row r="347" spans="23:27">
      <c r="W347" s="274">
        <v>28</v>
      </c>
      <c r="X347" s="274">
        <v>346</v>
      </c>
      <c r="Y347" s="274">
        <f t="shared" si="23"/>
        <v>4373</v>
      </c>
      <c r="Z347" s="274">
        <v>50</v>
      </c>
      <c r="AA347" s="274">
        <f>SUM($Z$2:Z347)</f>
        <v>17300</v>
      </c>
    </row>
    <row r="348" spans="23:27">
      <c r="W348" s="274">
        <v>28</v>
      </c>
      <c r="X348" s="274">
        <v>347</v>
      </c>
      <c r="Y348" s="274">
        <f t="shared" si="23"/>
        <v>4401</v>
      </c>
      <c r="Z348" s="274">
        <v>50</v>
      </c>
      <c r="AA348" s="274">
        <f>SUM($Z$2:Z348)</f>
        <v>17350</v>
      </c>
    </row>
    <row r="349" spans="23:27">
      <c r="W349" s="274">
        <v>28</v>
      </c>
      <c r="X349" s="274">
        <v>348</v>
      </c>
      <c r="Y349" s="274">
        <f t="shared" si="23"/>
        <v>4429</v>
      </c>
      <c r="Z349" s="274">
        <v>50</v>
      </c>
      <c r="AA349" s="274">
        <f>SUM($Z$2:Z349)</f>
        <v>17400</v>
      </c>
    </row>
    <row r="350" spans="23:27">
      <c r="W350" s="274">
        <v>28</v>
      </c>
      <c r="X350" s="274">
        <v>349</v>
      </c>
      <c r="Y350" s="274">
        <f t="shared" si="23"/>
        <v>4457</v>
      </c>
      <c r="Z350" s="274">
        <v>50</v>
      </c>
      <c r="AA350" s="274">
        <f>SUM($Z$2:Z350)</f>
        <v>17450</v>
      </c>
    </row>
    <row r="351" spans="23:27">
      <c r="W351" s="274">
        <v>28</v>
      </c>
      <c r="X351" s="274">
        <v>350</v>
      </c>
      <c r="Y351" s="274">
        <f t="shared" si="23"/>
        <v>4485</v>
      </c>
      <c r="Z351" s="274">
        <v>50</v>
      </c>
      <c r="AA351" s="274">
        <f>SUM($Z$2:Z351)</f>
        <v>17500</v>
      </c>
    </row>
    <row r="352" spans="23:27">
      <c r="W352" s="274">
        <v>28</v>
      </c>
      <c r="X352" s="274">
        <v>351</v>
      </c>
      <c r="Y352" s="274">
        <f t="shared" si="23"/>
        <v>4513</v>
      </c>
      <c r="Z352" s="274">
        <v>50</v>
      </c>
      <c r="AA352" s="274">
        <f>SUM($Z$2:Z352)</f>
        <v>17550</v>
      </c>
    </row>
    <row r="353" spans="23:27">
      <c r="W353" s="274">
        <v>28</v>
      </c>
      <c r="X353" s="274">
        <v>352</v>
      </c>
      <c r="Y353" s="274">
        <f t="shared" si="23"/>
        <v>4541</v>
      </c>
      <c r="Z353" s="274">
        <v>50</v>
      </c>
      <c r="AA353" s="274">
        <f>SUM($Z$2:Z353)</f>
        <v>17600</v>
      </c>
    </row>
    <row r="354" spans="23:27">
      <c r="W354" s="274">
        <v>28</v>
      </c>
      <c r="X354" s="274">
        <v>353</v>
      </c>
      <c r="Y354" s="274">
        <f t="shared" si="23"/>
        <v>4569</v>
      </c>
      <c r="Z354" s="274">
        <v>50</v>
      </c>
      <c r="AA354" s="274">
        <f>SUM($Z$2:Z354)</f>
        <v>17650</v>
      </c>
    </row>
    <row r="355" spans="23:27">
      <c r="W355" s="274">
        <v>28</v>
      </c>
      <c r="X355" s="274">
        <v>354</v>
      </c>
      <c r="Y355" s="274">
        <f t="shared" si="23"/>
        <v>4597</v>
      </c>
      <c r="Z355" s="274">
        <v>50</v>
      </c>
      <c r="AA355" s="274">
        <f>SUM($Z$2:Z355)</f>
        <v>17700</v>
      </c>
    </row>
    <row r="356" spans="23:27">
      <c r="W356" s="274">
        <v>28</v>
      </c>
      <c r="X356" s="274">
        <v>355</v>
      </c>
      <c r="Y356" s="274">
        <f t="shared" si="23"/>
        <v>4625</v>
      </c>
      <c r="Z356" s="274">
        <v>50</v>
      </c>
      <c r="AA356" s="274">
        <f>SUM($Z$2:Z356)</f>
        <v>17750</v>
      </c>
    </row>
    <row r="357" spans="23:27">
      <c r="W357" s="274">
        <v>28</v>
      </c>
      <c r="X357" s="274">
        <v>356</v>
      </c>
      <c r="Y357" s="274">
        <f t="shared" si="23"/>
        <v>4653</v>
      </c>
      <c r="Z357" s="274">
        <v>50</v>
      </c>
      <c r="AA357" s="274">
        <f>SUM($Z$2:Z357)</f>
        <v>17800</v>
      </c>
    </row>
    <row r="358" spans="23:27">
      <c r="W358" s="274">
        <v>28</v>
      </c>
      <c r="X358" s="274">
        <v>357</v>
      </c>
      <c r="Y358" s="274">
        <f t="shared" si="23"/>
        <v>4681</v>
      </c>
      <c r="Z358" s="274">
        <v>50</v>
      </c>
      <c r="AA358" s="274">
        <f>SUM($Z$2:Z358)</f>
        <v>17850</v>
      </c>
    </row>
    <row r="359" spans="23:27">
      <c r="W359" s="274">
        <v>28</v>
      </c>
      <c r="X359" s="274">
        <v>358</v>
      </c>
      <c r="Y359" s="274">
        <f t="shared" si="23"/>
        <v>4709</v>
      </c>
      <c r="Z359" s="274">
        <v>50</v>
      </c>
      <c r="AA359" s="274">
        <f>SUM($Z$2:Z359)</f>
        <v>17900</v>
      </c>
    </row>
    <row r="360" spans="23:27">
      <c r="W360" s="274">
        <v>28</v>
      </c>
      <c r="X360" s="274">
        <v>359</v>
      </c>
      <c r="Y360" s="274">
        <f t="shared" si="23"/>
        <v>4737</v>
      </c>
      <c r="Z360" s="274">
        <v>50</v>
      </c>
      <c r="AA360" s="274">
        <f>SUM($Z$2:Z360)</f>
        <v>17950</v>
      </c>
    </row>
    <row r="361" spans="23:27">
      <c r="W361" s="274">
        <v>28</v>
      </c>
      <c r="X361" s="274">
        <v>360</v>
      </c>
      <c r="Y361" s="274">
        <f t="shared" si="23"/>
        <v>4765</v>
      </c>
      <c r="Z361" s="274">
        <v>50</v>
      </c>
      <c r="AA361" s="274">
        <f>SUM($Z$2:Z361)</f>
        <v>18000</v>
      </c>
    </row>
    <row r="362" spans="23:27">
      <c r="W362" s="274">
        <v>31</v>
      </c>
      <c r="X362" s="274">
        <v>361</v>
      </c>
      <c r="Y362" s="274">
        <f t="shared" si="23"/>
        <v>4796</v>
      </c>
      <c r="Z362" s="274">
        <v>50</v>
      </c>
      <c r="AA362" s="274">
        <f>SUM($Z$2:Z362)</f>
        <v>18050</v>
      </c>
    </row>
    <row r="363" spans="23:27">
      <c r="W363" s="274">
        <v>31</v>
      </c>
      <c r="X363" s="274">
        <v>362</v>
      </c>
      <c r="Y363" s="274">
        <f t="shared" si="23"/>
        <v>4827</v>
      </c>
      <c r="Z363" s="274">
        <v>50</v>
      </c>
      <c r="AA363" s="274">
        <f>SUM($Z$2:Z363)</f>
        <v>18100</v>
      </c>
    </row>
    <row r="364" spans="23:27">
      <c r="W364" s="274">
        <v>31</v>
      </c>
      <c r="X364" s="274">
        <v>363</v>
      </c>
      <c r="Y364" s="274">
        <f t="shared" si="23"/>
        <v>4858</v>
      </c>
      <c r="Z364" s="274">
        <v>50</v>
      </c>
      <c r="AA364" s="274">
        <f>SUM($Z$2:Z364)</f>
        <v>18150</v>
      </c>
    </row>
    <row r="365" spans="23:27">
      <c r="W365" s="274">
        <v>31</v>
      </c>
      <c r="X365" s="274">
        <v>364</v>
      </c>
      <c r="Y365" s="274">
        <f t="shared" si="23"/>
        <v>4889</v>
      </c>
      <c r="Z365" s="274">
        <v>50</v>
      </c>
      <c r="AA365" s="274">
        <f>SUM($Z$2:Z365)</f>
        <v>18200</v>
      </c>
    </row>
    <row r="366" spans="23:27">
      <c r="W366" s="274">
        <v>31</v>
      </c>
      <c r="X366" s="274">
        <v>365</v>
      </c>
      <c r="Y366" s="274">
        <f t="shared" si="23"/>
        <v>4920</v>
      </c>
      <c r="Z366" s="274">
        <v>50</v>
      </c>
      <c r="AA366" s="274">
        <f>SUM($Z$2:Z366)</f>
        <v>18250</v>
      </c>
    </row>
    <row r="367" spans="23:27">
      <c r="W367" s="274">
        <v>31</v>
      </c>
      <c r="X367" s="274">
        <v>366</v>
      </c>
      <c r="Y367" s="274">
        <f t="shared" si="23"/>
        <v>4951</v>
      </c>
      <c r="Z367" s="274">
        <v>50</v>
      </c>
      <c r="AA367" s="274">
        <f>SUM($Z$2:Z367)</f>
        <v>18300</v>
      </c>
    </row>
    <row r="368" spans="23:27">
      <c r="W368" s="274">
        <v>31</v>
      </c>
      <c r="X368" s="274">
        <v>367</v>
      </c>
      <c r="Y368" s="274">
        <f t="shared" si="23"/>
        <v>4982</v>
      </c>
      <c r="Z368" s="274">
        <v>50</v>
      </c>
      <c r="AA368" s="274">
        <f>SUM($Z$2:Z368)</f>
        <v>18350</v>
      </c>
    </row>
    <row r="369" spans="23:27">
      <c r="W369" s="274">
        <v>31</v>
      </c>
      <c r="X369" s="274">
        <v>368</v>
      </c>
      <c r="Y369" s="274">
        <f t="shared" si="23"/>
        <v>5013</v>
      </c>
      <c r="Z369" s="274">
        <v>50</v>
      </c>
      <c r="AA369" s="274">
        <f>SUM($Z$2:Z369)</f>
        <v>18400</v>
      </c>
    </row>
    <row r="370" spans="23:27">
      <c r="W370" s="274">
        <v>31</v>
      </c>
      <c r="X370" s="274">
        <v>369</v>
      </c>
      <c r="Y370" s="274">
        <f t="shared" si="23"/>
        <v>5044</v>
      </c>
      <c r="Z370" s="274">
        <v>50</v>
      </c>
      <c r="AA370" s="274">
        <f>SUM($Z$2:Z370)</f>
        <v>18450</v>
      </c>
    </row>
    <row r="371" spans="23:27">
      <c r="W371" s="274">
        <v>31</v>
      </c>
      <c r="X371" s="274">
        <v>370</v>
      </c>
      <c r="Y371" s="274">
        <f t="shared" si="23"/>
        <v>5075</v>
      </c>
      <c r="Z371" s="274">
        <v>50</v>
      </c>
      <c r="AA371" s="274">
        <f>SUM($Z$2:Z371)</f>
        <v>18500</v>
      </c>
    </row>
    <row r="372" spans="23:27">
      <c r="W372" s="274">
        <v>31</v>
      </c>
      <c r="X372" s="274">
        <v>371</v>
      </c>
      <c r="Y372" s="274">
        <f t="shared" si="23"/>
        <v>5106</v>
      </c>
      <c r="Z372" s="274">
        <v>50</v>
      </c>
      <c r="AA372" s="274">
        <f>SUM($Z$2:Z372)</f>
        <v>18550</v>
      </c>
    </row>
    <row r="373" spans="23:27">
      <c r="W373" s="274">
        <v>31</v>
      </c>
      <c r="X373" s="274">
        <v>372</v>
      </c>
      <c r="Y373" s="274">
        <f t="shared" si="23"/>
        <v>5137</v>
      </c>
      <c r="Z373" s="274">
        <v>50</v>
      </c>
      <c r="AA373" s="274">
        <f>SUM($Z$2:Z373)</f>
        <v>18600</v>
      </c>
    </row>
    <row r="374" spans="23:27">
      <c r="W374" s="274">
        <v>31</v>
      </c>
      <c r="X374" s="274">
        <v>373</v>
      </c>
      <c r="Y374" s="274">
        <f t="shared" si="23"/>
        <v>5168</v>
      </c>
      <c r="Z374" s="274">
        <v>50</v>
      </c>
      <c r="AA374" s="274">
        <f>SUM($Z$2:Z374)</f>
        <v>18650</v>
      </c>
    </row>
    <row r="375" spans="23:27">
      <c r="W375" s="274">
        <v>31</v>
      </c>
      <c r="X375" s="274">
        <v>374</v>
      </c>
      <c r="Y375" s="274">
        <f t="shared" si="23"/>
        <v>5199</v>
      </c>
      <c r="Z375" s="274">
        <v>50</v>
      </c>
      <c r="AA375" s="274">
        <f>SUM($Z$2:Z375)</f>
        <v>18700</v>
      </c>
    </row>
    <row r="376" spans="23:27">
      <c r="W376" s="274">
        <v>31</v>
      </c>
      <c r="X376" s="274">
        <v>375</v>
      </c>
      <c r="Y376" s="274">
        <f t="shared" si="23"/>
        <v>5230</v>
      </c>
      <c r="Z376" s="274">
        <v>50</v>
      </c>
      <c r="AA376" s="274">
        <f>SUM($Z$2:Z376)</f>
        <v>18750</v>
      </c>
    </row>
    <row r="377" spans="23:27">
      <c r="W377" s="274">
        <v>31</v>
      </c>
      <c r="X377" s="274">
        <v>376</v>
      </c>
      <c r="Y377" s="274">
        <f t="shared" si="23"/>
        <v>5261</v>
      </c>
      <c r="Z377" s="274">
        <v>50</v>
      </c>
      <c r="AA377" s="274">
        <f>SUM($Z$2:Z377)</f>
        <v>18800</v>
      </c>
    </row>
    <row r="378" spans="23:27">
      <c r="W378" s="274">
        <v>31</v>
      </c>
      <c r="X378" s="274">
        <v>377</v>
      </c>
      <c r="Y378" s="274">
        <f t="shared" si="23"/>
        <v>5292</v>
      </c>
      <c r="Z378" s="274">
        <v>50</v>
      </c>
      <c r="AA378" s="274">
        <f>SUM($Z$2:Z378)</f>
        <v>18850</v>
      </c>
    </row>
    <row r="379" spans="23:27">
      <c r="W379" s="274">
        <v>31</v>
      </c>
      <c r="X379" s="274">
        <v>378</v>
      </c>
      <c r="Y379" s="274">
        <f t="shared" si="23"/>
        <v>5323</v>
      </c>
      <c r="Z379" s="274">
        <v>50</v>
      </c>
      <c r="AA379" s="274">
        <f>SUM($Z$2:Z379)</f>
        <v>18900</v>
      </c>
    </row>
    <row r="380" spans="23:27">
      <c r="W380" s="274">
        <v>31</v>
      </c>
      <c r="X380" s="274">
        <v>379</v>
      </c>
      <c r="Y380" s="274">
        <f t="shared" si="23"/>
        <v>5354</v>
      </c>
      <c r="Z380" s="274">
        <v>50</v>
      </c>
      <c r="AA380" s="274">
        <f>SUM($Z$2:Z380)</f>
        <v>18950</v>
      </c>
    </row>
    <row r="381" spans="23:27">
      <c r="W381" s="274">
        <v>31</v>
      </c>
      <c r="X381" s="274">
        <v>380</v>
      </c>
      <c r="Y381" s="274">
        <f t="shared" si="23"/>
        <v>5385</v>
      </c>
      <c r="Z381" s="274">
        <v>50</v>
      </c>
      <c r="AA381" s="274">
        <f>SUM($Z$2:Z381)</f>
        <v>19000</v>
      </c>
    </row>
    <row r="382" spans="23:27">
      <c r="W382" s="274">
        <v>31</v>
      </c>
      <c r="X382" s="274">
        <v>381</v>
      </c>
      <c r="Y382" s="274">
        <f t="shared" si="23"/>
        <v>5416</v>
      </c>
      <c r="Z382" s="274">
        <v>50</v>
      </c>
      <c r="AA382" s="274">
        <f>SUM($Z$2:Z382)</f>
        <v>19050</v>
      </c>
    </row>
    <row r="383" spans="23:27">
      <c r="W383" s="274">
        <v>31</v>
      </c>
      <c r="X383" s="274">
        <v>382</v>
      </c>
      <c r="Y383" s="274">
        <f t="shared" si="23"/>
        <v>5447</v>
      </c>
      <c r="Z383" s="274">
        <v>50</v>
      </c>
      <c r="AA383" s="274">
        <f>SUM($Z$2:Z383)</f>
        <v>19100</v>
      </c>
    </row>
    <row r="384" spans="23:27">
      <c r="W384" s="274">
        <v>31</v>
      </c>
      <c r="X384" s="274">
        <v>383</v>
      </c>
      <c r="Y384" s="274">
        <f t="shared" si="23"/>
        <v>5478</v>
      </c>
      <c r="Z384" s="274">
        <v>50</v>
      </c>
      <c r="AA384" s="274">
        <f>SUM($Z$2:Z384)</f>
        <v>19150</v>
      </c>
    </row>
    <row r="385" spans="23:27">
      <c r="W385" s="274">
        <v>31</v>
      </c>
      <c r="X385" s="274">
        <v>384</v>
      </c>
      <c r="Y385" s="274">
        <f t="shared" si="23"/>
        <v>5509</v>
      </c>
      <c r="Z385" s="274">
        <v>50</v>
      </c>
      <c r="AA385" s="274">
        <f>SUM($Z$2:Z385)</f>
        <v>19200</v>
      </c>
    </row>
    <row r="386" spans="23:27">
      <c r="W386" s="274">
        <v>31</v>
      </c>
      <c r="X386" s="274">
        <v>385</v>
      </c>
      <c r="Y386" s="274">
        <f t="shared" si="23"/>
        <v>5540</v>
      </c>
      <c r="Z386" s="274">
        <v>50</v>
      </c>
      <c r="AA386" s="274">
        <f>SUM($Z$2:Z386)</f>
        <v>19250</v>
      </c>
    </row>
    <row r="387" spans="23:27">
      <c r="W387" s="274">
        <v>31</v>
      </c>
      <c r="X387" s="274">
        <v>386</v>
      </c>
      <c r="Y387" s="274">
        <f t="shared" si="23"/>
        <v>5571</v>
      </c>
      <c r="Z387" s="274">
        <v>50</v>
      </c>
      <c r="AA387" s="274">
        <f>SUM($Z$2:Z387)</f>
        <v>19300</v>
      </c>
    </row>
    <row r="388" spans="23:27">
      <c r="W388" s="274">
        <v>31</v>
      </c>
      <c r="X388" s="274">
        <v>387</v>
      </c>
      <c r="Y388" s="274">
        <f t="shared" si="23"/>
        <v>5602</v>
      </c>
      <c r="Z388" s="274">
        <v>50</v>
      </c>
      <c r="AA388" s="274">
        <f>SUM($Z$2:Z388)</f>
        <v>19350</v>
      </c>
    </row>
    <row r="389" spans="23:27">
      <c r="W389" s="274">
        <v>31</v>
      </c>
      <c r="X389" s="274">
        <v>388</v>
      </c>
      <c r="Y389" s="274">
        <f t="shared" ref="Y389:Y401" si="24">Y388+W389</f>
        <v>5633</v>
      </c>
      <c r="Z389" s="274">
        <v>50</v>
      </c>
      <c r="AA389" s="274">
        <f>SUM($Z$2:Z389)</f>
        <v>19400</v>
      </c>
    </row>
    <row r="390" spans="23:27">
      <c r="W390" s="274">
        <v>31</v>
      </c>
      <c r="X390" s="274">
        <v>389</v>
      </c>
      <c r="Y390" s="274">
        <f t="shared" si="24"/>
        <v>5664</v>
      </c>
      <c r="Z390" s="274">
        <v>50</v>
      </c>
      <c r="AA390" s="274">
        <f>SUM($Z$2:Z390)</f>
        <v>19450</v>
      </c>
    </row>
    <row r="391" spans="23:27">
      <c r="W391" s="274">
        <v>31</v>
      </c>
      <c r="X391" s="274">
        <v>390</v>
      </c>
      <c r="Y391" s="274">
        <f t="shared" si="24"/>
        <v>5695</v>
      </c>
      <c r="Z391" s="274">
        <v>50</v>
      </c>
      <c r="AA391" s="274">
        <f>SUM($Z$2:Z391)</f>
        <v>19500</v>
      </c>
    </row>
    <row r="392" spans="23:27">
      <c r="W392" s="274">
        <v>34</v>
      </c>
      <c r="X392" s="274">
        <v>391</v>
      </c>
      <c r="Y392" s="274">
        <f t="shared" si="24"/>
        <v>5729</v>
      </c>
      <c r="Z392" s="274">
        <v>50</v>
      </c>
      <c r="AA392" s="274">
        <f>SUM($Z$2:Z392)</f>
        <v>19550</v>
      </c>
    </row>
    <row r="393" spans="23:27">
      <c r="W393" s="274">
        <v>34</v>
      </c>
      <c r="X393" s="274">
        <v>392</v>
      </c>
      <c r="Y393" s="274">
        <f t="shared" si="24"/>
        <v>5763</v>
      </c>
      <c r="Z393" s="274">
        <v>50</v>
      </c>
      <c r="AA393" s="274">
        <f>SUM($Z$2:Z393)</f>
        <v>19600</v>
      </c>
    </row>
    <row r="394" spans="23:27">
      <c r="W394" s="274">
        <v>34</v>
      </c>
      <c r="X394" s="274">
        <v>393</v>
      </c>
      <c r="Y394" s="274">
        <f t="shared" si="24"/>
        <v>5797</v>
      </c>
      <c r="Z394" s="274">
        <v>50</v>
      </c>
      <c r="AA394" s="274">
        <f>SUM($Z$2:Z394)</f>
        <v>19650</v>
      </c>
    </row>
    <row r="395" spans="23:27">
      <c r="W395" s="274">
        <v>34</v>
      </c>
      <c r="X395" s="274">
        <v>394</v>
      </c>
      <c r="Y395" s="274">
        <f t="shared" si="24"/>
        <v>5831</v>
      </c>
      <c r="Z395" s="274">
        <v>50</v>
      </c>
      <c r="AA395" s="274">
        <f>SUM($Z$2:Z395)</f>
        <v>19700</v>
      </c>
    </row>
    <row r="396" spans="23:27">
      <c r="W396" s="274">
        <v>34</v>
      </c>
      <c r="X396" s="274">
        <v>395</v>
      </c>
      <c r="Y396" s="274">
        <f t="shared" si="24"/>
        <v>5865</v>
      </c>
      <c r="Z396" s="274">
        <v>50</v>
      </c>
      <c r="AA396" s="274">
        <f>SUM($Z$2:Z396)</f>
        <v>19750</v>
      </c>
    </row>
    <row r="397" spans="23:27">
      <c r="W397" s="274">
        <v>34</v>
      </c>
      <c r="X397" s="274">
        <v>396</v>
      </c>
      <c r="Y397" s="274">
        <f t="shared" si="24"/>
        <v>5899</v>
      </c>
      <c r="Z397" s="274">
        <v>50</v>
      </c>
      <c r="AA397" s="274">
        <f>SUM($Z$2:Z397)</f>
        <v>19800</v>
      </c>
    </row>
    <row r="398" spans="23:27">
      <c r="W398" s="274">
        <v>34</v>
      </c>
      <c r="X398" s="274">
        <v>397</v>
      </c>
      <c r="Y398" s="274">
        <f t="shared" si="24"/>
        <v>5933</v>
      </c>
      <c r="Z398" s="274">
        <v>50</v>
      </c>
      <c r="AA398" s="274">
        <f>SUM($Z$2:Z398)</f>
        <v>19850</v>
      </c>
    </row>
    <row r="399" spans="23:27">
      <c r="W399" s="274">
        <v>34</v>
      </c>
      <c r="X399" s="274">
        <v>398</v>
      </c>
      <c r="Y399" s="274">
        <f t="shared" si="24"/>
        <v>5967</v>
      </c>
      <c r="Z399" s="274">
        <v>50</v>
      </c>
      <c r="AA399" s="274">
        <f>SUM($Z$2:Z399)</f>
        <v>19900</v>
      </c>
    </row>
    <row r="400" spans="23:27">
      <c r="W400" s="274">
        <v>34</v>
      </c>
      <c r="X400" s="274">
        <v>399</v>
      </c>
      <c r="Y400" s="274">
        <f t="shared" si="24"/>
        <v>6001</v>
      </c>
      <c r="Z400" s="274">
        <v>50</v>
      </c>
      <c r="AA400" s="274">
        <f>SUM($Z$2:Z400)</f>
        <v>19950</v>
      </c>
    </row>
    <row r="401" spans="23:27">
      <c r="W401" s="274">
        <v>34</v>
      </c>
      <c r="X401" s="274">
        <v>400</v>
      </c>
      <c r="Y401" s="274">
        <f t="shared" si="24"/>
        <v>6035</v>
      </c>
      <c r="Z401" s="274">
        <v>50</v>
      </c>
      <c r="AA401" s="274">
        <f>SUM($Z$2:Z401)</f>
        <v>20000</v>
      </c>
    </row>
    <row r="402" spans="23:27">
      <c r="X402" s="274">
        <v>401</v>
      </c>
    </row>
    <row r="403" spans="23:27">
      <c r="X403" s="274">
        <v>402</v>
      </c>
    </row>
    <row r="404" spans="23:27">
      <c r="X404" s="274">
        <v>403</v>
      </c>
    </row>
    <row r="405" spans="23:27">
      <c r="X405" s="274">
        <v>404</v>
      </c>
    </row>
    <row r="406" spans="23:27">
      <c r="X406" s="274">
        <v>405</v>
      </c>
    </row>
    <row r="407" spans="23:27">
      <c r="X407" s="274">
        <v>406</v>
      </c>
    </row>
    <row r="408" spans="23:27">
      <c r="X408" s="274">
        <v>407</v>
      </c>
    </row>
    <row r="409" spans="23:27">
      <c r="X409" s="274">
        <v>408</v>
      </c>
    </row>
    <row r="410" spans="23:27">
      <c r="X410" s="274">
        <v>409</v>
      </c>
    </row>
    <row r="411" spans="23:27">
      <c r="X411" s="274">
        <v>410</v>
      </c>
    </row>
    <row r="412" spans="23:27">
      <c r="X412" s="274">
        <v>411</v>
      </c>
    </row>
    <row r="413" spans="23:27">
      <c r="X413" s="274">
        <v>412</v>
      </c>
    </row>
    <row r="414" spans="23:27">
      <c r="X414" s="274">
        <v>413</v>
      </c>
    </row>
    <row r="415" spans="23:27">
      <c r="X415" s="274">
        <v>414</v>
      </c>
    </row>
    <row r="416" spans="23:27">
      <c r="X416" s="274">
        <v>415</v>
      </c>
    </row>
    <row r="417" spans="24:24">
      <c r="X417" s="274">
        <v>416</v>
      </c>
    </row>
    <row r="418" spans="24:24">
      <c r="X418" s="274">
        <v>417</v>
      </c>
    </row>
    <row r="419" spans="24:24">
      <c r="X419" s="274">
        <v>418</v>
      </c>
    </row>
    <row r="420" spans="24:24">
      <c r="X420" s="274">
        <v>419</v>
      </c>
    </row>
    <row r="421" spans="24:24">
      <c r="X421" s="274">
        <v>420</v>
      </c>
    </row>
    <row r="422" spans="24:24">
      <c r="X422" s="274">
        <v>421</v>
      </c>
    </row>
    <row r="423" spans="24:24">
      <c r="X423" s="274">
        <v>422</v>
      </c>
    </row>
    <row r="424" spans="24:24">
      <c r="X424" s="274">
        <v>423</v>
      </c>
    </row>
    <row r="425" spans="24:24">
      <c r="X425" s="274">
        <v>424</v>
      </c>
    </row>
    <row r="426" spans="24:24">
      <c r="X426" s="274">
        <v>425</v>
      </c>
    </row>
    <row r="427" spans="24:24">
      <c r="X427" s="274">
        <v>426</v>
      </c>
    </row>
    <row r="428" spans="24:24">
      <c r="X428" s="274">
        <v>427</v>
      </c>
    </row>
    <row r="429" spans="24:24">
      <c r="X429" s="274">
        <v>428</v>
      </c>
    </row>
    <row r="430" spans="24:24">
      <c r="X430" s="274">
        <v>429</v>
      </c>
    </row>
    <row r="431" spans="24:24">
      <c r="X431" s="274">
        <v>430</v>
      </c>
    </row>
    <row r="432" spans="24:24">
      <c r="X432" s="274">
        <v>431</v>
      </c>
    </row>
    <row r="433" spans="24:24">
      <c r="X433" s="274">
        <v>432</v>
      </c>
    </row>
    <row r="434" spans="24:24">
      <c r="X434" s="274">
        <v>433</v>
      </c>
    </row>
    <row r="435" spans="24:24">
      <c r="X435" s="274">
        <v>434</v>
      </c>
    </row>
    <row r="436" spans="24:24">
      <c r="X436" s="274">
        <v>435</v>
      </c>
    </row>
    <row r="437" spans="24:24">
      <c r="X437" s="274">
        <v>436</v>
      </c>
    </row>
    <row r="438" spans="24:24">
      <c r="X438" s="274">
        <v>437</v>
      </c>
    </row>
    <row r="439" spans="24:24">
      <c r="X439" s="274">
        <v>438</v>
      </c>
    </row>
    <row r="440" spans="24:24">
      <c r="X440" s="274">
        <v>439</v>
      </c>
    </row>
    <row r="441" spans="24:24">
      <c r="X441" s="274">
        <v>440</v>
      </c>
    </row>
    <row r="442" spans="24:24">
      <c r="X442" s="274">
        <v>441</v>
      </c>
    </row>
    <row r="443" spans="24:24">
      <c r="X443" s="274">
        <v>442</v>
      </c>
    </row>
    <row r="444" spans="24:24">
      <c r="X444" s="274">
        <v>443</v>
      </c>
    </row>
    <row r="445" spans="24:24">
      <c r="X445" s="274">
        <v>444</v>
      </c>
    </row>
    <row r="446" spans="24:24">
      <c r="X446" s="274">
        <v>445</v>
      </c>
    </row>
    <row r="447" spans="24:24">
      <c r="X447" s="274">
        <v>446</v>
      </c>
    </row>
    <row r="448" spans="24:24">
      <c r="X448" s="274">
        <v>447</v>
      </c>
    </row>
    <row r="449" spans="24:24">
      <c r="X449" s="274">
        <v>448</v>
      </c>
    </row>
    <row r="450" spans="24:24">
      <c r="X450" s="274">
        <v>449</v>
      </c>
    </row>
    <row r="451" spans="24:24">
      <c r="X451" s="274">
        <v>450</v>
      </c>
    </row>
    <row r="452" spans="24:24">
      <c r="X452" s="274">
        <v>451</v>
      </c>
    </row>
    <row r="453" spans="24:24">
      <c r="X453" s="274">
        <v>452</v>
      </c>
    </row>
    <row r="454" spans="24:24">
      <c r="X454" s="274">
        <v>453</v>
      </c>
    </row>
    <row r="455" spans="24:24">
      <c r="X455" s="274">
        <v>454</v>
      </c>
    </row>
    <row r="456" spans="24:24">
      <c r="X456" s="274">
        <v>455</v>
      </c>
    </row>
    <row r="457" spans="24:24">
      <c r="X457" s="274">
        <v>456</v>
      </c>
    </row>
    <row r="458" spans="24:24">
      <c r="X458" s="274">
        <v>457</v>
      </c>
    </row>
    <row r="459" spans="24:24">
      <c r="X459" s="274">
        <v>458</v>
      </c>
    </row>
    <row r="460" spans="24:24">
      <c r="X460" s="274">
        <v>459</v>
      </c>
    </row>
    <row r="461" spans="24:24">
      <c r="X461" s="274">
        <v>460</v>
      </c>
    </row>
    <row r="462" spans="24:24">
      <c r="X462" s="274">
        <v>461</v>
      </c>
    </row>
    <row r="463" spans="24:24">
      <c r="X463" s="274">
        <v>462</v>
      </c>
    </row>
    <row r="464" spans="24:24">
      <c r="X464" s="274">
        <v>463</v>
      </c>
    </row>
    <row r="465" spans="24:24">
      <c r="X465" s="274">
        <v>464</v>
      </c>
    </row>
    <row r="466" spans="24:24">
      <c r="X466" s="274">
        <v>465</v>
      </c>
    </row>
    <row r="467" spans="24:24">
      <c r="X467" s="274">
        <v>466</v>
      </c>
    </row>
    <row r="468" spans="24:24">
      <c r="X468" s="274">
        <v>467</v>
      </c>
    </row>
    <row r="469" spans="24:24">
      <c r="X469" s="274">
        <v>468</v>
      </c>
    </row>
    <row r="470" spans="24:24">
      <c r="X470" s="274">
        <v>469</v>
      </c>
    </row>
    <row r="471" spans="24:24">
      <c r="X471" s="274">
        <v>470</v>
      </c>
    </row>
    <row r="472" spans="24:24">
      <c r="X472" s="274">
        <v>471</v>
      </c>
    </row>
    <row r="473" spans="24:24">
      <c r="X473" s="274">
        <v>472</v>
      </c>
    </row>
    <row r="474" spans="24:24">
      <c r="X474" s="274">
        <v>473</v>
      </c>
    </row>
    <row r="475" spans="24:24">
      <c r="X475" s="274">
        <v>474</v>
      </c>
    </row>
    <row r="476" spans="24:24">
      <c r="X476" s="274">
        <v>475</v>
      </c>
    </row>
    <row r="477" spans="24:24">
      <c r="X477" s="274">
        <v>476</v>
      </c>
    </row>
    <row r="478" spans="24:24">
      <c r="X478" s="274">
        <v>477</v>
      </c>
    </row>
    <row r="479" spans="24:24">
      <c r="X479" s="274">
        <v>478</v>
      </c>
    </row>
    <row r="480" spans="24:24">
      <c r="X480" s="274">
        <v>479</v>
      </c>
    </row>
    <row r="481" spans="24:24">
      <c r="X481" s="274">
        <v>480</v>
      </c>
    </row>
    <row r="482" spans="24:24">
      <c r="X482" s="274">
        <v>481</v>
      </c>
    </row>
    <row r="483" spans="24:24">
      <c r="X483" s="274">
        <v>482</v>
      </c>
    </row>
    <row r="484" spans="24:24">
      <c r="X484" s="274">
        <v>483</v>
      </c>
    </row>
    <row r="485" spans="24:24">
      <c r="X485" s="274">
        <v>484</v>
      </c>
    </row>
    <row r="486" spans="24:24">
      <c r="X486" s="274">
        <v>485</v>
      </c>
    </row>
    <row r="487" spans="24:24">
      <c r="X487" s="274">
        <v>486</v>
      </c>
    </row>
    <row r="488" spans="24:24">
      <c r="X488" s="274">
        <v>487</v>
      </c>
    </row>
    <row r="489" spans="24:24">
      <c r="X489" s="274">
        <v>488</v>
      </c>
    </row>
    <row r="490" spans="24:24">
      <c r="X490" s="274">
        <v>489</v>
      </c>
    </row>
    <row r="491" spans="24:24">
      <c r="X491" s="274">
        <v>490</v>
      </c>
    </row>
    <row r="492" spans="24:24">
      <c r="X492" s="274">
        <v>491</v>
      </c>
    </row>
    <row r="493" spans="24:24">
      <c r="X493" s="274">
        <v>492</v>
      </c>
    </row>
    <row r="494" spans="24:24">
      <c r="X494" s="274">
        <v>493</v>
      </c>
    </row>
    <row r="495" spans="24:24">
      <c r="X495" s="274">
        <v>494</v>
      </c>
    </row>
    <row r="496" spans="24:24">
      <c r="X496" s="274">
        <v>495</v>
      </c>
    </row>
    <row r="497" spans="24:24">
      <c r="X497" s="274">
        <v>496</v>
      </c>
    </row>
    <row r="498" spans="24:24">
      <c r="X498" s="274">
        <v>497</v>
      </c>
    </row>
    <row r="499" spans="24:24">
      <c r="X499" s="274">
        <v>498</v>
      </c>
    </row>
    <row r="500" spans="24:24">
      <c r="X500" s="274">
        <v>499</v>
      </c>
    </row>
    <row r="501" spans="24:24">
      <c r="X501" s="274">
        <v>500</v>
      </c>
    </row>
    <row r="502" spans="24:24">
      <c r="X502" s="274">
        <v>501</v>
      </c>
    </row>
    <row r="503" spans="24:24">
      <c r="X503" s="274">
        <v>502</v>
      </c>
    </row>
    <row r="504" spans="24:24">
      <c r="X504" s="274">
        <v>503</v>
      </c>
    </row>
    <row r="505" spans="24:24">
      <c r="X505" s="274">
        <v>504</v>
      </c>
    </row>
    <row r="506" spans="24:24">
      <c r="X506" s="274">
        <v>505</v>
      </c>
    </row>
    <row r="507" spans="24:24">
      <c r="X507" s="274">
        <v>506</v>
      </c>
    </row>
    <row r="508" spans="24:24">
      <c r="X508" s="274">
        <v>507</v>
      </c>
    </row>
    <row r="509" spans="24:24">
      <c r="X509" s="274">
        <v>508</v>
      </c>
    </row>
    <row r="510" spans="24:24">
      <c r="X510" s="274">
        <v>509</v>
      </c>
    </row>
    <row r="511" spans="24:24">
      <c r="X511" s="274">
        <v>510</v>
      </c>
    </row>
    <row r="512" spans="24:24">
      <c r="X512" s="274">
        <v>511</v>
      </c>
    </row>
    <row r="513" spans="24:24">
      <c r="X513" s="274">
        <v>512</v>
      </c>
    </row>
    <row r="514" spans="24:24">
      <c r="X514" s="274">
        <v>513</v>
      </c>
    </row>
    <row r="515" spans="24:24">
      <c r="X515" s="274">
        <v>514</v>
      </c>
    </row>
    <row r="516" spans="24:24">
      <c r="X516" s="274">
        <v>515</v>
      </c>
    </row>
    <row r="517" spans="24:24">
      <c r="X517" s="274">
        <v>516</v>
      </c>
    </row>
    <row r="518" spans="24:24">
      <c r="X518" s="274">
        <v>517</v>
      </c>
    </row>
    <row r="519" spans="24:24">
      <c r="X519" s="274">
        <v>518</v>
      </c>
    </row>
    <row r="520" spans="24:24">
      <c r="X520" s="274">
        <v>519</v>
      </c>
    </row>
    <row r="521" spans="24:24">
      <c r="X521" s="274">
        <v>520</v>
      </c>
    </row>
    <row r="522" spans="24:24">
      <c r="X522" s="274">
        <v>521</v>
      </c>
    </row>
    <row r="523" spans="24:24">
      <c r="X523" s="274">
        <v>522</v>
      </c>
    </row>
    <row r="524" spans="24:24">
      <c r="X524" s="274">
        <v>523</v>
      </c>
    </row>
    <row r="525" spans="24:24">
      <c r="X525" s="274">
        <v>524</v>
      </c>
    </row>
    <row r="526" spans="24:24">
      <c r="X526" s="274">
        <v>525</v>
      </c>
    </row>
    <row r="527" spans="24:24">
      <c r="X527" s="274">
        <v>526</v>
      </c>
    </row>
    <row r="528" spans="24:24">
      <c r="X528" s="274">
        <v>527</v>
      </c>
    </row>
    <row r="529" spans="24:24">
      <c r="X529" s="274">
        <v>528</v>
      </c>
    </row>
    <row r="530" spans="24:24">
      <c r="X530" s="274">
        <v>529</v>
      </c>
    </row>
    <row r="531" spans="24:24">
      <c r="X531" s="274">
        <v>530</v>
      </c>
    </row>
    <row r="532" spans="24:24">
      <c r="X532" s="274">
        <v>531</v>
      </c>
    </row>
    <row r="533" spans="24:24">
      <c r="X533" s="274">
        <v>532</v>
      </c>
    </row>
    <row r="534" spans="24:24">
      <c r="X534" s="274">
        <v>533</v>
      </c>
    </row>
    <row r="535" spans="24:24">
      <c r="X535" s="274">
        <v>534</v>
      </c>
    </row>
    <row r="536" spans="24:24">
      <c r="X536" s="274">
        <v>535</v>
      </c>
    </row>
    <row r="537" spans="24:24">
      <c r="X537" s="274">
        <v>536</v>
      </c>
    </row>
    <row r="538" spans="24:24">
      <c r="X538" s="274">
        <v>537</v>
      </c>
    </row>
    <row r="539" spans="24:24">
      <c r="X539" s="274">
        <v>538</v>
      </c>
    </row>
    <row r="540" spans="24:24">
      <c r="X540" s="274">
        <v>539</v>
      </c>
    </row>
    <row r="541" spans="24:24">
      <c r="X541" s="274">
        <v>540</v>
      </c>
    </row>
    <row r="542" spans="24:24">
      <c r="X542" s="274">
        <v>541</v>
      </c>
    </row>
    <row r="543" spans="24:24">
      <c r="X543" s="274">
        <v>542</v>
      </c>
    </row>
    <row r="544" spans="24:24">
      <c r="X544" s="274">
        <v>543</v>
      </c>
    </row>
    <row r="545" spans="24:24">
      <c r="X545" s="274">
        <v>544</v>
      </c>
    </row>
    <row r="546" spans="24:24">
      <c r="X546" s="274">
        <v>545</v>
      </c>
    </row>
    <row r="547" spans="24:24">
      <c r="X547" s="274">
        <v>546</v>
      </c>
    </row>
    <row r="548" spans="24:24">
      <c r="X548" s="274">
        <v>547</v>
      </c>
    </row>
    <row r="549" spans="24:24">
      <c r="X549" s="274">
        <v>548</v>
      </c>
    </row>
    <row r="550" spans="24:24">
      <c r="X550" s="274">
        <v>549</v>
      </c>
    </row>
    <row r="551" spans="24:24">
      <c r="X551" s="274">
        <v>550</v>
      </c>
    </row>
    <row r="552" spans="24:24">
      <c r="X552" s="274">
        <v>551</v>
      </c>
    </row>
    <row r="553" spans="24:24">
      <c r="X553" s="274">
        <v>552</v>
      </c>
    </row>
    <row r="554" spans="24:24">
      <c r="X554" s="274">
        <v>553</v>
      </c>
    </row>
    <row r="555" spans="24:24">
      <c r="X555" s="274">
        <v>554</v>
      </c>
    </row>
    <row r="556" spans="24:24">
      <c r="X556" s="274">
        <v>555</v>
      </c>
    </row>
    <row r="557" spans="24:24">
      <c r="X557" s="274">
        <v>556</v>
      </c>
    </row>
    <row r="558" spans="24:24">
      <c r="X558" s="274">
        <v>557</v>
      </c>
    </row>
    <row r="559" spans="24:24">
      <c r="X559" s="274">
        <v>558</v>
      </c>
    </row>
    <row r="560" spans="24:24">
      <c r="X560" s="274">
        <v>559</v>
      </c>
    </row>
    <row r="561" spans="24:24">
      <c r="X561" s="274">
        <v>560</v>
      </c>
    </row>
    <row r="562" spans="24:24">
      <c r="X562" s="274">
        <v>561</v>
      </c>
    </row>
    <row r="563" spans="24:24">
      <c r="X563" s="274">
        <v>562</v>
      </c>
    </row>
    <row r="564" spans="24:24">
      <c r="X564" s="274">
        <v>563</v>
      </c>
    </row>
    <row r="565" spans="24:24">
      <c r="X565" s="274">
        <v>564</v>
      </c>
    </row>
    <row r="566" spans="24:24">
      <c r="X566" s="274">
        <v>565</v>
      </c>
    </row>
    <row r="567" spans="24:24">
      <c r="X567" s="274">
        <v>566</v>
      </c>
    </row>
    <row r="568" spans="24:24">
      <c r="X568" s="274">
        <v>567</v>
      </c>
    </row>
    <row r="569" spans="24:24">
      <c r="X569" s="274">
        <v>568</v>
      </c>
    </row>
    <row r="570" spans="24:24">
      <c r="X570" s="274">
        <v>569</v>
      </c>
    </row>
    <row r="571" spans="24:24">
      <c r="X571" s="274">
        <v>570</v>
      </c>
    </row>
    <row r="572" spans="24:24">
      <c r="X572" s="274">
        <v>571</v>
      </c>
    </row>
    <row r="573" spans="24:24">
      <c r="X573" s="274">
        <v>572</v>
      </c>
    </row>
    <row r="574" spans="24:24">
      <c r="X574" s="274">
        <v>573</v>
      </c>
    </row>
    <row r="575" spans="24:24">
      <c r="X575" s="274">
        <v>574</v>
      </c>
    </row>
    <row r="576" spans="24:24">
      <c r="X576" s="274">
        <v>575</v>
      </c>
    </row>
    <row r="577" spans="24:24">
      <c r="X577" s="274">
        <v>576</v>
      </c>
    </row>
    <row r="578" spans="24:24">
      <c r="X578" s="274">
        <v>577</v>
      </c>
    </row>
    <row r="579" spans="24:24">
      <c r="X579" s="274">
        <v>578</v>
      </c>
    </row>
    <row r="580" spans="24:24">
      <c r="X580" s="274">
        <v>579</v>
      </c>
    </row>
    <row r="581" spans="24:24">
      <c r="X581" s="274">
        <v>580</v>
      </c>
    </row>
    <row r="582" spans="24:24">
      <c r="X582" s="274">
        <v>581</v>
      </c>
    </row>
    <row r="583" spans="24:24">
      <c r="X583" s="274">
        <v>582</v>
      </c>
    </row>
    <row r="584" spans="24:24">
      <c r="X584" s="274">
        <v>583</v>
      </c>
    </row>
    <row r="585" spans="24:24">
      <c r="X585" s="274">
        <v>584</v>
      </c>
    </row>
    <row r="586" spans="24:24">
      <c r="X586" s="274">
        <v>585</v>
      </c>
    </row>
    <row r="587" spans="24:24">
      <c r="X587" s="274">
        <v>586</v>
      </c>
    </row>
    <row r="588" spans="24:24">
      <c r="X588" s="274">
        <v>587</v>
      </c>
    </row>
    <row r="589" spans="24:24">
      <c r="X589" s="274">
        <v>588</v>
      </c>
    </row>
    <row r="590" spans="24:24">
      <c r="X590" s="274">
        <v>589</v>
      </c>
    </row>
    <row r="591" spans="24:24">
      <c r="X591" s="274">
        <v>590</v>
      </c>
    </row>
    <row r="592" spans="24:24">
      <c r="X592" s="274">
        <v>591</v>
      </c>
    </row>
    <row r="593" spans="24:24">
      <c r="X593" s="274">
        <v>592</v>
      </c>
    </row>
    <row r="594" spans="24:24">
      <c r="X594" s="274">
        <v>593</v>
      </c>
    </row>
    <row r="595" spans="24:24">
      <c r="X595" s="274">
        <v>594</v>
      </c>
    </row>
    <row r="596" spans="24:24">
      <c r="X596" s="274">
        <v>595</v>
      </c>
    </row>
    <row r="597" spans="24:24">
      <c r="X597" s="274">
        <v>596</v>
      </c>
    </row>
    <row r="598" spans="24:24">
      <c r="X598" s="274">
        <v>597</v>
      </c>
    </row>
    <row r="599" spans="24:24">
      <c r="X599" s="274">
        <v>598</v>
      </c>
    </row>
    <row r="600" spans="24:24">
      <c r="X600" s="274">
        <v>599</v>
      </c>
    </row>
    <row r="601" spans="24:24">
      <c r="X601" s="274">
        <v>600</v>
      </c>
    </row>
  </sheetData>
  <phoneticPr fontId="1" type="noConversion"/>
  <conditionalFormatting sqref="L42:L51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{9B804156-42E6-4E5B-870A-C61E0B52A625}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{CBA4C4D5-D54E-48E6-BEB6-B9E8A85BAE39}</x14:id>
        </ext>
      </extLst>
    </cfRule>
  </conditionalFormatting>
  <conditionalFormatting sqref="Q45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{AB777E7C-FF78-4C02-AD0F-7E521654A9A3}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04156-42E6-4E5B-870A-C61E0B52A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A4C4D5-D54E-48E6-BEB6-B9E8A85BAE3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AB777E7C-FF78-4C02-AD0F-7E521654A9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0A1EE-76BA-4ABC-834C-C60D3048720D}">
  <dimension ref="A1:AC601"/>
  <sheetViews>
    <sheetView topLeftCell="A7" zoomScale="85" zoomScaleNormal="85" workbookViewId="0">
      <selection activeCell="F42" sqref="F42:F47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9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9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9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  <c r="AC3">
        <f>Y3-Y2</f>
        <v>5</v>
      </c>
    </row>
    <row r="4" spans="1:29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  <c r="AC4">
        <f t="shared" ref="AC4:AC67" si="0">Y4-Y3</f>
        <v>5</v>
      </c>
    </row>
    <row r="5" spans="1:29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1">Y4+W5</f>
        <v>45</v>
      </c>
      <c r="Z5" s="274">
        <v>50</v>
      </c>
      <c r="AA5" s="274">
        <f>SUM($Z$2:Z5)</f>
        <v>200</v>
      </c>
      <c r="AC5">
        <f t="shared" si="0"/>
        <v>5</v>
      </c>
    </row>
    <row r="6" spans="1:29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1"/>
        <v>50</v>
      </c>
      <c r="Z6" s="274">
        <v>50</v>
      </c>
      <c r="AA6" s="274">
        <f>SUM($Z$2:Z6)</f>
        <v>250</v>
      </c>
      <c r="AC6">
        <f t="shared" si="0"/>
        <v>5</v>
      </c>
    </row>
    <row r="7" spans="1:29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1"/>
        <v>55</v>
      </c>
      <c r="Z7" s="274">
        <v>50</v>
      </c>
      <c r="AA7" s="274">
        <f>SUM($Z$2:Z7)</f>
        <v>300</v>
      </c>
      <c r="AC7">
        <f t="shared" si="0"/>
        <v>5</v>
      </c>
    </row>
    <row r="8" spans="1:29">
      <c r="A8" s="274">
        <v>7</v>
      </c>
      <c r="B8" s="274" t="s">
        <v>2448</v>
      </c>
      <c r="C8" s="274" t="s">
        <v>2454</v>
      </c>
      <c r="D8" s="275">
        <v>100</v>
      </c>
      <c r="E8" s="551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1"/>
        <v>60</v>
      </c>
      <c r="Z8" s="274">
        <v>50</v>
      </c>
      <c r="AA8" s="274">
        <f>SUM($Z$2:Z8)</f>
        <v>350</v>
      </c>
      <c r="AC8">
        <f t="shared" si="0"/>
        <v>5</v>
      </c>
    </row>
    <row r="9" spans="1:29">
      <c r="D9" s="548">
        <f>SUM(D2:D8)</f>
        <v>700</v>
      </c>
      <c r="E9" s="553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1"/>
        <v>65</v>
      </c>
      <c r="Z9" s="274">
        <v>50</v>
      </c>
      <c r="AA9" s="274">
        <f>SUM($Z$2:Z9)</f>
        <v>400</v>
      </c>
      <c r="AC9">
        <f t="shared" si="0"/>
        <v>5</v>
      </c>
    </row>
    <row r="10" spans="1:29">
      <c r="W10" s="274">
        <v>5</v>
      </c>
      <c r="X10" s="274">
        <v>9</v>
      </c>
      <c r="Y10" s="274">
        <f t="shared" si="1"/>
        <v>70</v>
      </c>
      <c r="Z10" s="274">
        <v>50</v>
      </c>
      <c r="AA10" s="274">
        <f>SUM($Z$2:Z10)</f>
        <v>450</v>
      </c>
      <c r="AC10">
        <f t="shared" si="0"/>
        <v>5</v>
      </c>
    </row>
    <row r="11" spans="1:29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2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1"/>
        <v>75</v>
      </c>
      <c r="Z11" s="274">
        <v>50</v>
      </c>
      <c r="AA11" s="274">
        <f>SUM($Z$2:Z11)</f>
        <v>500</v>
      </c>
      <c r="AC11">
        <f t="shared" si="0"/>
        <v>5</v>
      </c>
    </row>
    <row r="12" spans="1:29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2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1"/>
        <v>80</v>
      </c>
      <c r="Z12" s="274">
        <v>50</v>
      </c>
      <c r="AA12" s="274">
        <f>SUM($Z$2:Z12)</f>
        <v>550</v>
      </c>
      <c r="AC12">
        <f t="shared" si="0"/>
        <v>5</v>
      </c>
    </row>
    <row r="13" spans="1:29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2"/>
        <v>0</v>
      </c>
      <c r="L13" s="314"/>
      <c r="M13" s="315"/>
      <c r="N13" s="365"/>
      <c r="W13" s="274">
        <v>5</v>
      </c>
      <c r="X13" s="274">
        <v>12</v>
      </c>
      <c r="Y13" s="274">
        <f t="shared" si="1"/>
        <v>85</v>
      </c>
      <c r="Z13" s="274">
        <v>50</v>
      </c>
      <c r="AA13" s="274">
        <f>SUM($Z$2:Z13)</f>
        <v>600</v>
      </c>
      <c r="AC13">
        <f t="shared" si="0"/>
        <v>5</v>
      </c>
    </row>
    <row r="14" spans="1:29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2"/>
        <v>30000</v>
      </c>
      <c r="L14" s="314">
        <v>100</v>
      </c>
      <c r="M14" s="315">
        <f t="shared" ref="M14:M20" si="3">L14*H14</f>
        <v>3000</v>
      </c>
      <c r="N14" s="365">
        <f t="shared" ref="N14:N20" si="4">M14/J14</f>
        <v>20</v>
      </c>
      <c r="W14" s="274">
        <v>5</v>
      </c>
      <c r="X14" s="274">
        <v>13</v>
      </c>
      <c r="Y14" s="274">
        <f t="shared" si="1"/>
        <v>90</v>
      </c>
      <c r="Z14" s="274">
        <v>50</v>
      </c>
      <c r="AA14" s="274">
        <f>SUM($Z$2:Z14)</f>
        <v>650</v>
      </c>
      <c r="AC14">
        <f t="shared" si="0"/>
        <v>5</v>
      </c>
    </row>
    <row r="15" spans="1:29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2"/>
        <v>30000</v>
      </c>
      <c r="L15" s="314">
        <v>100</v>
      </c>
      <c r="M15" s="315">
        <f t="shared" si="3"/>
        <v>3000</v>
      </c>
      <c r="N15" s="365">
        <f t="shared" si="4"/>
        <v>20</v>
      </c>
      <c r="W15" s="274">
        <v>5</v>
      </c>
      <c r="X15" s="274">
        <v>14</v>
      </c>
      <c r="Y15" s="274">
        <f t="shared" si="1"/>
        <v>95</v>
      </c>
      <c r="Z15" s="274">
        <v>50</v>
      </c>
      <c r="AA15" s="274">
        <f>SUM($Z$2:Z15)</f>
        <v>700</v>
      </c>
      <c r="AC15">
        <f t="shared" si="0"/>
        <v>5</v>
      </c>
    </row>
    <row r="16" spans="1:29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2"/>
        <v>44000</v>
      </c>
      <c r="L16" s="314">
        <v>150</v>
      </c>
      <c r="M16" s="315">
        <f t="shared" si="3"/>
        <v>4500</v>
      </c>
      <c r="N16" s="365">
        <f t="shared" si="4"/>
        <v>20.454545454545453</v>
      </c>
      <c r="W16" s="274">
        <v>5</v>
      </c>
      <c r="X16" s="274">
        <v>15</v>
      </c>
      <c r="Y16" s="274">
        <f t="shared" si="1"/>
        <v>100</v>
      </c>
      <c r="Z16" s="274">
        <v>50</v>
      </c>
      <c r="AA16" s="274">
        <f>SUM($Z$2:Z16)</f>
        <v>750</v>
      </c>
      <c r="AC16">
        <f t="shared" si="0"/>
        <v>5</v>
      </c>
    </row>
    <row r="17" spans="1:29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2"/>
        <v>44000</v>
      </c>
      <c r="L17" s="314">
        <v>150</v>
      </c>
      <c r="M17" s="315">
        <f t="shared" si="3"/>
        <v>4500</v>
      </c>
      <c r="N17" s="365">
        <f t="shared" si="4"/>
        <v>20.454545454545453</v>
      </c>
      <c r="W17" s="274">
        <v>5</v>
      </c>
      <c r="X17" s="274">
        <v>16</v>
      </c>
      <c r="Y17" s="274">
        <f t="shared" si="1"/>
        <v>105</v>
      </c>
      <c r="Z17" s="274">
        <v>50</v>
      </c>
      <c r="AA17" s="274">
        <f>SUM($Z$2:Z17)</f>
        <v>800</v>
      </c>
      <c r="AC17">
        <f t="shared" si="0"/>
        <v>5</v>
      </c>
    </row>
    <row r="18" spans="1:29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2"/>
        <v>60000</v>
      </c>
      <c r="L18" s="314">
        <v>2000</v>
      </c>
      <c r="M18" s="315">
        <f t="shared" si="3"/>
        <v>30000</v>
      </c>
      <c r="N18" s="365">
        <f t="shared" si="4"/>
        <v>20</v>
      </c>
      <c r="W18" s="274">
        <v>5</v>
      </c>
      <c r="X18" s="274">
        <v>17</v>
      </c>
      <c r="Y18" s="274">
        <f t="shared" si="1"/>
        <v>110</v>
      </c>
      <c r="Z18" s="274">
        <v>50</v>
      </c>
      <c r="AA18" s="274">
        <f>SUM($Z$2:Z18)</f>
        <v>850</v>
      </c>
      <c r="AC18">
        <f t="shared" si="0"/>
        <v>5</v>
      </c>
    </row>
    <row r="19" spans="1:29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2"/>
        <v>60000</v>
      </c>
      <c r="L19" s="314">
        <v>600</v>
      </c>
      <c r="M19" s="315">
        <f t="shared" si="3"/>
        <v>6000</v>
      </c>
      <c r="N19" s="365">
        <f t="shared" si="4"/>
        <v>20</v>
      </c>
      <c r="W19" s="274">
        <v>5</v>
      </c>
      <c r="X19" s="274">
        <v>18</v>
      </c>
      <c r="Y19" s="274">
        <f t="shared" si="1"/>
        <v>115</v>
      </c>
      <c r="Z19" s="274">
        <v>50</v>
      </c>
      <c r="AA19" s="274">
        <f>SUM($Z$2:Z19)</f>
        <v>900</v>
      </c>
      <c r="AC19">
        <f t="shared" si="0"/>
        <v>5</v>
      </c>
    </row>
    <row r="20" spans="1:29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2"/>
        <v>44000</v>
      </c>
      <c r="L20" s="314">
        <v>150</v>
      </c>
      <c r="M20" s="315">
        <f t="shared" si="3"/>
        <v>4500</v>
      </c>
      <c r="N20" s="365">
        <f t="shared" si="4"/>
        <v>20.454545454545453</v>
      </c>
      <c r="W20" s="274">
        <v>5</v>
      </c>
      <c r="X20" s="274">
        <v>19</v>
      </c>
      <c r="Y20" s="274">
        <f t="shared" si="1"/>
        <v>120</v>
      </c>
      <c r="Z20" s="274">
        <v>50</v>
      </c>
      <c r="AA20" s="274">
        <f>SUM($Z$2:Z20)</f>
        <v>950</v>
      </c>
      <c r="AC20">
        <f t="shared" si="0"/>
        <v>5</v>
      </c>
    </row>
    <row r="21" spans="1:29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1"/>
        <v>125</v>
      </c>
      <c r="Z21" s="274">
        <v>50</v>
      </c>
      <c r="AA21" s="274">
        <f>SUM($Z$2:Z21)</f>
        <v>1000</v>
      </c>
      <c r="AC21">
        <f t="shared" si="0"/>
        <v>5</v>
      </c>
    </row>
    <row r="22" spans="1:29">
      <c r="C22" s="548">
        <f>SUM(C12:C21)</f>
        <v>715</v>
      </c>
      <c r="D22" s="552"/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1"/>
        <v>130</v>
      </c>
      <c r="Z22" s="274">
        <v>50</v>
      </c>
      <c r="AA22" s="274">
        <f>SUM($Z$2:Z22)</f>
        <v>1050</v>
      </c>
      <c r="AC22">
        <f t="shared" si="0"/>
        <v>5</v>
      </c>
    </row>
    <row r="23" spans="1:29">
      <c r="K23" s="322">
        <f>SUM(K2:K22)</f>
        <v>898000</v>
      </c>
      <c r="W23" s="274">
        <v>5</v>
      </c>
      <c r="X23" s="274">
        <v>22</v>
      </c>
      <c r="Y23" s="274">
        <f t="shared" si="1"/>
        <v>135</v>
      </c>
      <c r="Z23" s="274">
        <v>50</v>
      </c>
      <c r="AA23" s="274">
        <f>SUM($Z$2:Z23)</f>
        <v>1100</v>
      </c>
      <c r="AC23">
        <f t="shared" si="0"/>
        <v>5</v>
      </c>
    </row>
    <row r="24" spans="1:29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1"/>
        <v>140</v>
      </c>
      <c r="Z24" s="274">
        <v>50</v>
      </c>
      <c r="AA24" s="274">
        <f>SUM($Z$2:Z24)</f>
        <v>1150</v>
      </c>
      <c r="AC24">
        <f t="shared" si="0"/>
        <v>5</v>
      </c>
    </row>
    <row r="25" spans="1:29">
      <c r="A25" s="564" t="s">
        <v>2489</v>
      </c>
      <c r="B25" s="564" t="s">
        <v>2497</v>
      </c>
      <c r="C25" s="564" t="s">
        <v>2490</v>
      </c>
      <c r="D25" s="564" t="s">
        <v>2582</v>
      </c>
      <c r="E25" s="566"/>
      <c r="F25" s="549" t="s">
        <v>3166</v>
      </c>
      <c r="W25" s="274">
        <v>5</v>
      </c>
      <c r="X25" s="274">
        <v>24</v>
      </c>
      <c r="Y25" s="274">
        <f t="shared" si="1"/>
        <v>145</v>
      </c>
      <c r="Z25" s="274">
        <v>50</v>
      </c>
      <c r="AA25" s="274">
        <f>SUM($Z$2:Z25)</f>
        <v>1200</v>
      </c>
      <c r="AC25">
        <f t="shared" si="0"/>
        <v>5</v>
      </c>
    </row>
    <row r="26" spans="1:29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/>
      <c r="F26" s="382">
        <f>E26+D26</f>
        <v>5250</v>
      </c>
      <c r="G26" s="274" t="s">
        <v>2534</v>
      </c>
      <c r="W26" s="274">
        <v>5</v>
      </c>
      <c r="X26" s="274">
        <v>25</v>
      </c>
      <c r="Y26" s="274">
        <f t="shared" si="1"/>
        <v>150</v>
      </c>
      <c r="Z26" s="274">
        <v>50</v>
      </c>
      <c r="AA26" s="274">
        <f>SUM($Z$2:Z26)</f>
        <v>1250</v>
      </c>
      <c r="AC26">
        <f t="shared" si="0"/>
        <v>5</v>
      </c>
    </row>
    <row r="27" spans="1:29">
      <c r="B27" s="274">
        <v>55</v>
      </c>
      <c r="C27" s="565">
        <v>2750</v>
      </c>
      <c r="D27" s="282">
        <f t="shared" ref="D27:D34" si="5">C27*3</f>
        <v>8250</v>
      </c>
      <c r="E27" s="554"/>
      <c r="F27" s="382">
        <f t="shared" ref="F27:F34" si="6">E27+D27</f>
        <v>8250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1"/>
        <v>155</v>
      </c>
      <c r="Z27" s="274">
        <v>50</v>
      </c>
      <c r="AA27" s="274">
        <f>SUM($Z$2:Z27)</f>
        <v>1300</v>
      </c>
      <c r="AC27">
        <f t="shared" si="0"/>
        <v>5</v>
      </c>
    </row>
    <row r="28" spans="1:29">
      <c r="A28" s="281" t="s">
        <v>2492</v>
      </c>
      <c r="B28" s="281">
        <v>75</v>
      </c>
      <c r="C28" s="565">
        <v>3750</v>
      </c>
      <c r="D28" s="282">
        <f t="shared" si="5"/>
        <v>11250</v>
      </c>
      <c r="E28" s="554"/>
      <c r="F28" s="382">
        <f t="shared" si="6"/>
        <v>11250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1"/>
        <v>160</v>
      </c>
      <c r="Z28" s="274">
        <v>50</v>
      </c>
      <c r="AA28" s="274">
        <f>SUM($Z$2:Z28)</f>
        <v>1350</v>
      </c>
      <c r="AC28">
        <f t="shared" si="0"/>
        <v>5</v>
      </c>
    </row>
    <row r="29" spans="1:29">
      <c r="A29" s="281" t="s">
        <v>2597</v>
      </c>
      <c r="B29" s="281">
        <v>95</v>
      </c>
      <c r="C29" s="565">
        <v>4750</v>
      </c>
      <c r="D29" s="282">
        <f t="shared" si="5"/>
        <v>14250</v>
      </c>
      <c r="E29" s="554"/>
      <c r="F29" s="382">
        <f t="shared" si="6"/>
        <v>14250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1"/>
        <v>165</v>
      </c>
      <c r="Z29" s="274">
        <v>50</v>
      </c>
      <c r="AA29" s="274">
        <f>SUM($Z$2:Z29)</f>
        <v>1400</v>
      </c>
      <c r="AC29">
        <f t="shared" si="0"/>
        <v>5</v>
      </c>
    </row>
    <row r="30" spans="1:29">
      <c r="A30" s="281" t="s">
        <v>2493</v>
      </c>
      <c r="B30" s="281">
        <v>115</v>
      </c>
      <c r="C30" s="565">
        <v>5750</v>
      </c>
      <c r="D30" s="282">
        <f t="shared" si="5"/>
        <v>17250</v>
      </c>
      <c r="E30" s="554"/>
      <c r="F30" s="382">
        <f t="shared" si="6"/>
        <v>17250</v>
      </c>
      <c r="G30" s="274" t="s">
        <v>2536</v>
      </c>
      <c r="W30" s="274">
        <v>5</v>
      </c>
      <c r="X30" s="274">
        <v>29</v>
      </c>
      <c r="Y30" s="274">
        <f t="shared" si="1"/>
        <v>170</v>
      </c>
      <c r="Z30" s="274">
        <v>50</v>
      </c>
      <c r="AA30" s="274">
        <f>SUM($Z$2:Z30)</f>
        <v>1450</v>
      </c>
      <c r="AC30">
        <f t="shared" si="0"/>
        <v>5</v>
      </c>
    </row>
    <row r="31" spans="1:29">
      <c r="A31" s="281" t="s">
        <v>2494</v>
      </c>
      <c r="B31" s="281">
        <v>153</v>
      </c>
      <c r="C31" s="565">
        <v>7650</v>
      </c>
      <c r="D31" s="282">
        <f t="shared" si="5"/>
        <v>22950</v>
      </c>
      <c r="E31" s="554"/>
      <c r="F31" s="382">
        <f t="shared" si="6"/>
        <v>22950</v>
      </c>
      <c r="G31" s="274" t="s">
        <v>3171</v>
      </c>
      <c r="W31" s="274">
        <v>5</v>
      </c>
      <c r="X31" s="274">
        <v>30</v>
      </c>
      <c r="Y31" s="274">
        <f t="shared" si="1"/>
        <v>175</v>
      </c>
      <c r="Z31" s="274">
        <v>50</v>
      </c>
      <c r="AA31" s="274">
        <f>SUM($Z$2:Z31)</f>
        <v>1500</v>
      </c>
      <c r="AC31">
        <f t="shared" si="0"/>
        <v>5</v>
      </c>
    </row>
    <row r="32" spans="1:29">
      <c r="A32" s="281" t="s">
        <v>2495</v>
      </c>
      <c r="B32" s="274">
        <v>184</v>
      </c>
      <c r="C32" s="274">
        <v>9200</v>
      </c>
      <c r="D32" s="282">
        <f t="shared" si="5"/>
        <v>27600</v>
      </c>
      <c r="E32" s="554"/>
      <c r="F32" s="382">
        <f t="shared" si="6"/>
        <v>27600</v>
      </c>
      <c r="G32" s="274" t="s">
        <v>3172</v>
      </c>
      <c r="V32"/>
      <c r="W32" s="274">
        <v>5</v>
      </c>
      <c r="X32" s="549">
        <v>31</v>
      </c>
      <c r="Y32" s="549">
        <f t="shared" si="1"/>
        <v>180</v>
      </c>
      <c r="Z32" s="549">
        <v>50</v>
      </c>
      <c r="AA32" s="549">
        <f>SUM($Z$2:Z32)</f>
        <v>1550</v>
      </c>
      <c r="AB32" s="555" t="s">
        <v>2491</v>
      </c>
      <c r="AC32">
        <f t="shared" si="0"/>
        <v>5</v>
      </c>
    </row>
    <row r="33" spans="1:29">
      <c r="A33" s="274" t="s">
        <v>3165</v>
      </c>
      <c r="B33" s="274">
        <v>250</v>
      </c>
      <c r="C33" s="274">
        <v>12500</v>
      </c>
      <c r="D33" s="282">
        <f t="shared" si="5"/>
        <v>37500</v>
      </c>
      <c r="E33" s="554"/>
      <c r="F33" s="382">
        <f t="shared" si="6"/>
        <v>37500</v>
      </c>
      <c r="G33" s="274" t="s">
        <v>3173</v>
      </c>
      <c r="W33" s="274">
        <v>5</v>
      </c>
      <c r="X33" s="274">
        <v>32</v>
      </c>
      <c r="Y33" s="274">
        <f t="shared" si="1"/>
        <v>185</v>
      </c>
      <c r="Z33" s="274">
        <v>50</v>
      </c>
      <c r="AA33" s="274">
        <f>SUM($Z$2:Z33)</f>
        <v>1600</v>
      </c>
      <c r="AC33">
        <f t="shared" si="0"/>
        <v>5</v>
      </c>
    </row>
    <row r="34" spans="1:29">
      <c r="A34" s="574" t="s">
        <v>3174</v>
      </c>
      <c r="B34" s="274">
        <v>281</v>
      </c>
      <c r="C34" s="274">
        <v>14050</v>
      </c>
      <c r="D34" s="282">
        <f t="shared" si="5"/>
        <v>42150</v>
      </c>
      <c r="E34" s="554"/>
      <c r="F34" s="382">
        <f t="shared" si="6"/>
        <v>42150</v>
      </c>
      <c r="G34" s="274" t="s">
        <v>3176</v>
      </c>
      <c r="W34" s="274">
        <v>5</v>
      </c>
      <c r="X34" s="274">
        <v>33</v>
      </c>
      <c r="Y34" s="274">
        <f t="shared" si="1"/>
        <v>190</v>
      </c>
      <c r="Z34" s="274">
        <v>50</v>
      </c>
      <c r="AA34" s="274">
        <f>SUM($Z$2:Z34)</f>
        <v>1650</v>
      </c>
      <c r="AC34">
        <f t="shared" si="0"/>
        <v>5</v>
      </c>
    </row>
    <row r="35" spans="1:29">
      <c r="A35" s="382"/>
      <c r="W35" s="274">
        <v>5</v>
      </c>
      <c r="X35" s="274">
        <v>34</v>
      </c>
      <c r="Y35" s="274">
        <f t="shared" si="1"/>
        <v>195</v>
      </c>
      <c r="Z35" s="274">
        <v>50</v>
      </c>
      <c r="AA35" s="274">
        <f>SUM($Z$2:Z35)</f>
        <v>1700</v>
      </c>
      <c r="AC35">
        <f t="shared" si="0"/>
        <v>5</v>
      </c>
    </row>
    <row r="36" spans="1:29">
      <c r="A36" s="382"/>
      <c r="W36" s="274">
        <v>5</v>
      </c>
      <c r="X36" s="274">
        <v>35</v>
      </c>
      <c r="Y36" s="274">
        <f t="shared" si="1"/>
        <v>200</v>
      </c>
      <c r="Z36" s="274">
        <v>50</v>
      </c>
      <c r="AA36" s="274">
        <f>SUM($Z$2:Z36)</f>
        <v>1750</v>
      </c>
      <c r="AC36">
        <f t="shared" si="0"/>
        <v>5</v>
      </c>
    </row>
    <row r="37" spans="1:29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1"/>
        <v>205</v>
      </c>
      <c r="Z37" s="274">
        <v>50</v>
      </c>
      <c r="AA37" s="274">
        <f>SUM($Z$2:Z37)</f>
        <v>1800</v>
      </c>
      <c r="AC37">
        <f t="shared" si="0"/>
        <v>5</v>
      </c>
    </row>
    <row r="38" spans="1:29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10500</v>
      </c>
      <c r="P38" s="290">
        <f t="shared" ref="P38:V38" si="7">($D$9+$E$9)*15</f>
        <v>10500</v>
      </c>
      <c r="Q38" s="290">
        <f t="shared" si="7"/>
        <v>10500</v>
      </c>
      <c r="R38" s="290">
        <f t="shared" si="7"/>
        <v>10500</v>
      </c>
      <c r="S38" s="290">
        <f t="shared" si="7"/>
        <v>10500</v>
      </c>
      <c r="T38" s="290">
        <f t="shared" si="7"/>
        <v>10500</v>
      </c>
      <c r="U38" s="290">
        <f t="shared" si="7"/>
        <v>10500</v>
      </c>
      <c r="V38" s="290">
        <f t="shared" si="7"/>
        <v>10500</v>
      </c>
      <c r="W38" s="274">
        <v>5</v>
      </c>
      <c r="X38" s="274">
        <v>37</v>
      </c>
      <c r="Y38" s="274">
        <f t="shared" si="1"/>
        <v>210</v>
      </c>
      <c r="Z38" s="274">
        <v>50</v>
      </c>
      <c r="AA38" s="274">
        <f>SUM($Z$2:Z38)</f>
        <v>1850</v>
      </c>
      <c r="AC38">
        <f t="shared" si="0"/>
        <v>5</v>
      </c>
    </row>
    <row r="39" spans="1:29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10725</v>
      </c>
      <c r="P39" s="290">
        <f t="shared" ref="P39:V39" si="8">($C$22+$D$22)*15</f>
        <v>10725</v>
      </c>
      <c r="Q39" s="290">
        <f t="shared" si="8"/>
        <v>10725</v>
      </c>
      <c r="R39" s="290">
        <f t="shared" si="8"/>
        <v>10725</v>
      </c>
      <c r="S39" s="290">
        <f t="shared" si="8"/>
        <v>10725</v>
      </c>
      <c r="T39" s="290">
        <f t="shared" si="8"/>
        <v>10725</v>
      </c>
      <c r="U39" s="290">
        <f t="shared" si="8"/>
        <v>10725</v>
      </c>
      <c r="V39" s="290">
        <f t="shared" si="8"/>
        <v>10725</v>
      </c>
      <c r="W39" s="274">
        <v>5</v>
      </c>
      <c r="X39" s="274">
        <v>38</v>
      </c>
      <c r="Y39" s="274">
        <f t="shared" si="1"/>
        <v>215</v>
      </c>
      <c r="Z39" s="274">
        <v>50</v>
      </c>
      <c r="AA39" s="274">
        <f>SUM($Z$2:Z39)</f>
        <v>1900</v>
      </c>
      <c r="AC39">
        <f t="shared" si="0"/>
        <v>5</v>
      </c>
    </row>
    <row r="40" spans="1:29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5250</v>
      </c>
      <c r="P40" s="557">
        <f>F28</f>
        <v>11250</v>
      </c>
      <c r="Q40" s="557">
        <f>F29</f>
        <v>14250</v>
      </c>
      <c r="R40" s="557">
        <f>F30</f>
        <v>17250</v>
      </c>
      <c r="S40" s="557">
        <f>F31</f>
        <v>22950</v>
      </c>
      <c r="T40" s="557">
        <f>F32</f>
        <v>27600</v>
      </c>
      <c r="U40" s="557">
        <f>F33</f>
        <v>37500</v>
      </c>
      <c r="V40" s="557">
        <f>F34</f>
        <v>42150</v>
      </c>
      <c r="W40" s="274">
        <v>5</v>
      </c>
      <c r="X40" s="274">
        <v>39</v>
      </c>
      <c r="Y40" s="274">
        <f t="shared" si="1"/>
        <v>220</v>
      </c>
      <c r="Z40" s="274">
        <v>50</v>
      </c>
      <c r="AA40" s="274">
        <f>SUM($Z$2:Z40)</f>
        <v>1950</v>
      </c>
      <c r="AC40">
        <f t="shared" si="0"/>
        <v>5</v>
      </c>
    </row>
    <row r="41" spans="1:29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26475</v>
      </c>
      <c r="P41" s="561">
        <f t="shared" ref="P41:V41" si="9">SUM(P38:P40)</f>
        <v>32475</v>
      </c>
      <c r="Q41" s="561">
        <f t="shared" si="9"/>
        <v>35475</v>
      </c>
      <c r="R41" s="561">
        <f t="shared" si="9"/>
        <v>38475</v>
      </c>
      <c r="S41" s="561">
        <f t="shared" si="9"/>
        <v>44175</v>
      </c>
      <c r="T41" s="561">
        <f t="shared" si="9"/>
        <v>48825</v>
      </c>
      <c r="U41" s="561">
        <f t="shared" si="9"/>
        <v>58725</v>
      </c>
      <c r="V41" s="561">
        <f t="shared" si="9"/>
        <v>63375</v>
      </c>
      <c r="W41" s="274">
        <v>5</v>
      </c>
      <c r="X41" s="274">
        <v>40</v>
      </c>
      <c r="Y41" s="274">
        <f t="shared" si="1"/>
        <v>225</v>
      </c>
      <c r="Z41" s="274">
        <v>50</v>
      </c>
      <c r="AA41" s="274">
        <f>SUM($Z$2:Z41)</f>
        <v>2000</v>
      </c>
      <c r="AC41">
        <f t="shared" si="0"/>
        <v>5</v>
      </c>
    </row>
    <row r="42" spans="1:29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18532.499999999996</v>
      </c>
      <c r="P42" s="558">
        <f>(P38*0.7)+(P39*0.7)+(P40*0.7)</f>
        <v>22732.499999999996</v>
      </c>
      <c r="Q42" s="558">
        <f t="shared" ref="Q42:V42" si="14">(Q38*0.7)+(Q39*0.7)+(Q40*0.7)</f>
        <v>24832.5</v>
      </c>
      <c r="R42" s="558">
        <f t="shared" si="14"/>
        <v>26932.5</v>
      </c>
      <c r="S42" s="558">
        <f t="shared" si="14"/>
        <v>30922.499999999996</v>
      </c>
      <c r="T42" s="558">
        <f t="shared" si="14"/>
        <v>34177.5</v>
      </c>
      <c r="U42" s="558">
        <f t="shared" si="14"/>
        <v>41107.5</v>
      </c>
      <c r="V42" s="558">
        <f t="shared" si="14"/>
        <v>44362.499999999993</v>
      </c>
      <c r="W42" s="274">
        <v>5</v>
      </c>
      <c r="X42" s="274">
        <v>41</v>
      </c>
      <c r="Y42" s="274">
        <f t="shared" si="1"/>
        <v>230</v>
      </c>
      <c r="Z42" s="274">
        <v>50</v>
      </c>
      <c r="AA42" s="274">
        <f>SUM($Z$2:Z42)</f>
        <v>2050</v>
      </c>
      <c r="AC42">
        <f t="shared" si="0"/>
        <v>5</v>
      </c>
    </row>
    <row r="43" spans="1:29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1765</v>
      </c>
      <c r="P43" s="290">
        <f t="shared" ref="P43:V43" si="15">P41/15</f>
        <v>2165</v>
      </c>
      <c r="Q43" s="290">
        <f t="shared" si="15"/>
        <v>2365</v>
      </c>
      <c r="R43" s="290">
        <f t="shared" si="15"/>
        <v>2565</v>
      </c>
      <c r="S43" s="290">
        <f t="shared" si="15"/>
        <v>2945</v>
      </c>
      <c r="T43" s="290">
        <f t="shared" si="15"/>
        <v>3255</v>
      </c>
      <c r="U43" s="290">
        <f t="shared" si="15"/>
        <v>3915</v>
      </c>
      <c r="V43" s="290">
        <f t="shared" si="15"/>
        <v>4225</v>
      </c>
      <c r="W43" s="274">
        <v>5</v>
      </c>
      <c r="X43" s="274">
        <v>42</v>
      </c>
      <c r="Y43" s="274">
        <f t="shared" si="1"/>
        <v>235</v>
      </c>
      <c r="Z43" s="274">
        <v>50</v>
      </c>
      <c r="AA43" s="274">
        <f>SUM($Z$2:Z43)</f>
        <v>2100</v>
      </c>
      <c r="AC43">
        <f t="shared" si="0"/>
        <v>5</v>
      </c>
    </row>
    <row r="44" spans="1:29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35300</v>
      </c>
      <c r="P44" s="559">
        <f>P43*20</f>
        <v>43300</v>
      </c>
      <c r="Q44" s="559">
        <f t="shared" ref="Q44:V44" si="16">Q43*20</f>
        <v>47300</v>
      </c>
      <c r="R44" s="559">
        <f t="shared" si="16"/>
        <v>51300</v>
      </c>
      <c r="S44" s="559">
        <f t="shared" si="16"/>
        <v>58900</v>
      </c>
      <c r="T44" s="559">
        <f t="shared" si="16"/>
        <v>65100</v>
      </c>
      <c r="U44" s="559">
        <f t="shared" si="16"/>
        <v>78300</v>
      </c>
      <c r="V44" s="559">
        <f t="shared" si="16"/>
        <v>84500</v>
      </c>
      <c r="W44" s="274">
        <v>5</v>
      </c>
      <c r="X44" s="274">
        <v>43</v>
      </c>
      <c r="Y44" s="274">
        <f t="shared" si="1"/>
        <v>240</v>
      </c>
      <c r="Z44" s="274">
        <v>50</v>
      </c>
      <c r="AA44" s="274">
        <f>SUM($Z$2:Z44)</f>
        <v>2150</v>
      </c>
      <c r="AC44">
        <f t="shared" si="0"/>
        <v>5</v>
      </c>
    </row>
    <row r="45" spans="1:29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1"/>
        <v>245</v>
      </c>
      <c r="Z45" s="274">
        <v>50</v>
      </c>
      <c r="AA45" s="274">
        <f>SUM($Z$2:Z45)</f>
        <v>2200</v>
      </c>
      <c r="AC45">
        <f t="shared" si="0"/>
        <v>5</v>
      </c>
    </row>
    <row r="46" spans="1:29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28190580000</v>
      </c>
      <c r="P46" s="362">
        <f t="shared" si="17"/>
        <v>34579380000</v>
      </c>
      <c r="Q46" s="362">
        <f t="shared" si="17"/>
        <v>37773780000</v>
      </c>
      <c r="R46" s="362">
        <f t="shared" si="17"/>
        <v>40968180000</v>
      </c>
      <c r="S46" s="362">
        <f t="shared" si="17"/>
        <v>47037540000</v>
      </c>
      <c r="T46" s="362">
        <f t="shared" si="17"/>
        <v>51988860000</v>
      </c>
      <c r="U46" s="362">
        <f t="shared" si="17"/>
        <v>62530380000</v>
      </c>
      <c r="V46" s="362"/>
      <c r="W46" s="274">
        <v>5</v>
      </c>
      <c r="X46" s="274">
        <v>45</v>
      </c>
      <c r="Y46" s="274">
        <f t="shared" si="1"/>
        <v>250</v>
      </c>
      <c r="Z46" s="274">
        <v>50</v>
      </c>
      <c r="AA46" s="274">
        <f>SUM($Z$2:Z46)</f>
        <v>2250</v>
      </c>
      <c r="AC46">
        <f t="shared" si="0"/>
        <v>5</v>
      </c>
    </row>
    <row r="47" spans="1:29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1"/>
        <v>255</v>
      </c>
      <c r="Z47" s="274">
        <v>50</v>
      </c>
      <c r="AA47" s="274">
        <f>SUM($Z$2:Z47)</f>
        <v>2300</v>
      </c>
      <c r="AC47">
        <f t="shared" si="0"/>
        <v>5</v>
      </c>
    </row>
    <row r="48" spans="1:29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1323750</v>
      </c>
      <c r="P48" s="319">
        <f t="shared" si="18"/>
        <v>1623750</v>
      </c>
      <c r="Q48" s="319">
        <f t="shared" si="18"/>
        <v>1773750</v>
      </c>
      <c r="R48" s="319">
        <f t="shared" si="18"/>
        <v>1923750</v>
      </c>
      <c r="S48" s="319">
        <f t="shared" si="18"/>
        <v>2208750</v>
      </c>
      <c r="T48" s="319">
        <f t="shared" si="18"/>
        <v>2441250</v>
      </c>
      <c r="U48" s="319">
        <f t="shared" si="18"/>
        <v>2936250</v>
      </c>
      <c r="V48" s="319"/>
      <c r="W48" s="274">
        <v>5</v>
      </c>
      <c r="X48" s="274">
        <v>47</v>
      </c>
      <c r="Y48" s="274">
        <f t="shared" si="1"/>
        <v>260</v>
      </c>
      <c r="Z48" s="274">
        <v>50</v>
      </c>
      <c r="AA48" s="274">
        <f>SUM($Z$2:Z48)</f>
        <v>2350</v>
      </c>
      <c r="AC48">
        <f t="shared" si="0"/>
        <v>5</v>
      </c>
    </row>
    <row r="49" spans="1:29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794250</v>
      </c>
      <c r="P49" s="319">
        <f t="shared" si="18"/>
        <v>974250</v>
      </c>
      <c r="Q49" s="319">
        <f t="shared" si="18"/>
        <v>1064250</v>
      </c>
      <c r="R49" s="319">
        <f t="shared" si="18"/>
        <v>1154250</v>
      </c>
      <c r="S49" s="319">
        <f t="shared" si="18"/>
        <v>1325250</v>
      </c>
      <c r="T49" s="319">
        <f t="shared" si="18"/>
        <v>1464750</v>
      </c>
      <c r="U49" s="319">
        <f t="shared" si="18"/>
        <v>1761750</v>
      </c>
      <c r="V49" s="319"/>
      <c r="W49" s="274">
        <v>5</v>
      </c>
      <c r="X49" s="274">
        <v>48</v>
      </c>
      <c r="Y49" s="274">
        <f t="shared" si="1"/>
        <v>265</v>
      </c>
      <c r="Z49" s="274">
        <v>50</v>
      </c>
      <c r="AA49" s="274">
        <f>SUM($Z$2:Z49)</f>
        <v>2400</v>
      </c>
      <c r="AC49">
        <f t="shared" si="0"/>
        <v>5</v>
      </c>
    </row>
    <row r="50" spans="1:29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661875</v>
      </c>
      <c r="P50" s="319">
        <f t="shared" si="18"/>
        <v>811875</v>
      </c>
      <c r="Q50" s="319">
        <f t="shared" si="18"/>
        <v>886875</v>
      </c>
      <c r="R50" s="319">
        <f t="shared" si="18"/>
        <v>961875</v>
      </c>
      <c r="S50" s="319">
        <f t="shared" si="18"/>
        <v>1104375</v>
      </c>
      <c r="T50" s="319">
        <f t="shared" si="18"/>
        <v>1220625</v>
      </c>
      <c r="U50" s="319">
        <f t="shared" si="18"/>
        <v>1468125</v>
      </c>
      <c r="V50" s="319"/>
      <c r="W50" s="274">
        <v>5</v>
      </c>
      <c r="X50" s="274">
        <v>49</v>
      </c>
      <c r="Y50" s="274">
        <f t="shared" si="1"/>
        <v>270</v>
      </c>
      <c r="Z50" s="274">
        <v>50</v>
      </c>
      <c r="AA50" s="274">
        <f>SUM($Z$2:Z50)</f>
        <v>2450</v>
      </c>
      <c r="AC50">
        <f t="shared" si="0"/>
        <v>5</v>
      </c>
    </row>
    <row r="51" spans="1:29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264750</v>
      </c>
      <c r="P51" s="319">
        <f t="shared" si="18"/>
        <v>324750</v>
      </c>
      <c r="Q51" s="319">
        <f t="shared" si="18"/>
        <v>354750</v>
      </c>
      <c r="R51" s="319">
        <f t="shared" si="18"/>
        <v>384750</v>
      </c>
      <c r="S51" s="319">
        <f t="shared" si="18"/>
        <v>441750</v>
      </c>
      <c r="T51" s="319">
        <f t="shared" si="18"/>
        <v>488250</v>
      </c>
      <c r="U51" s="319">
        <f t="shared" si="18"/>
        <v>587250</v>
      </c>
      <c r="V51" s="319"/>
      <c r="W51" s="274">
        <v>5</v>
      </c>
      <c r="X51" s="274">
        <v>50</v>
      </c>
      <c r="Y51" s="274">
        <f t="shared" si="1"/>
        <v>275</v>
      </c>
      <c r="Z51" s="274">
        <v>50</v>
      </c>
      <c r="AA51" s="274">
        <f>SUM($Z$2:Z51)</f>
        <v>2500</v>
      </c>
      <c r="AC51">
        <f t="shared" si="0"/>
        <v>5</v>
      </c>
    </row>
    <row r="52" spans="1:29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1"/>
        <v>280</v>
      </c>
      <c r="Z52" s="549">
        <v>50</v>
      </c>
      <c r="AA52" s="549">
        <f>SUM($Z$2:Z52)</f>
        <v>2550</v>
      </c>
      <c r="AB52" s="549"/>
      <c r="AC52">
        <f t="shared" si="0"/>
        <v>5</v>
      </c>
    </row>
    <row r="53" spans="1:29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1"/>
        <v>285</v>
      </c>
      <c r="Z53" s="274">
        <v>50</v>
      </c>
      <c r="AA53" s="274">
        <f>SUM($Z$2:Z53)</f>
        <v>2600</v>
      </c>
      <c r="AC53">
        <f t="shared" si="0"/>
        <v>5</v>
      </c>
    </row>
    <row r="54" spans="1:29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1"/>
        <v>290</v>
      </c>
      <c r="Z54" s="274">
        <v>50</v>
      </c>
      <c r="AA54" s="274">
        <f>SUM($Z$2:Z54)</f>
        <v>2650</v>
      </c>
      <c r="AC54">
        <f t="shared" si="0"/>
        <v>5</v>
      </c>
    </row>
    <row r="55" spans="1:29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1"/>
        <v>295</v>
      </c>
      <c r="Z55" s="274">
        <v>50</v>
      </c>
      <c r="AA55" s="274">
        <f>SUM($Z$2:Z55)</f>
        <v>2700</v>
      </c>
      <c r="AC55">
        <f t="shared" si="0"/>
        <v>5</v>
      </c>
    </row>
    <row r="56" spans="1:29">
      <c r="W56" s="274">
        <v>5</v>
      </c>
      <c r="X56" s="274">
        <v>55</v>
      </c>
      <c r="Y56" s="274">
        <f t="shared" si="1"/>
        <v>300</v>
      </c>
      <c r="Z56" s="274">
        <v>50</v>
      </c>
      <c r="AA56" s="274">
        <f>SUM($Z$2:Z56)</f>
        <v>2750</v>
      </c>
      <c r="AC56">
        <f t="shared" si="0"/>
        <v>5</v>
      </c>
    </row>
    <row r="57" spans="1:29">
      <c r="E57" s="288"/>
      <c r="W57" s="274">
        <v>5</v>
      </c>
      <c r="X57" s="274">
        <v>56</v>
      </c>
      <c r="Y57" s="274">
        <f t="shared" si="1"/>
        <v>305</v>
      </c>
      <c r="Z57" s="274">
        <v>50</v>
      </c>
      <c r="AA57" s="274">
        <f>SUM($Z$2:Z57)</f>
        <v>2800</v>
      </c>
      <c r="AC57">
        <f t="shared" si="0"/>
        <v>5</v>
      </c>
    </row>
    <row r="58" spans="1:29">
      <c r="W58" s="274">
        <v>5</v>
      </c>
      <c r="X58" s="274">
        <v>57</v>
      </c>
      <c r="Y58" s="274">
        <f t="shared" si="1"/>
        <v>310</v>
      </c>
      <c r="Z58" s="274">
        <v>50</v>
      </c>
      <c r="AA58" s="274">
        <f>SUM($Z$2:Z58)</f>
        <v>2850</v>
      </c>
      <c r="AC58">
        <f t="shared" si="0"/>
        <v>5</v>
      </c>
    </row>
    <row r="59" spans="1:29">
      <c r="W59" s="274">
        <v>5</v>
      </c>
      <c r="X59" s="274">
        <v>58</v>
      </c>
      <c r="Y59" s="274">
        <f t="shared" si="1"/>
        <v>315</v>
      </c>
      <c r="Z59" s="274">
        <v>50</v>
      </c>
      <c r="AA59" s="274">
        <f>SUM($Z$2:Z59)</f>
        <v>2900</v>
      </c>
      <c r="AC59">
        <f t="shared" si="0"/>
        <v>5</v>
      </c>
    </row>
    <row r="60" spans="1:29">
      <c r="V60"/>
      <c r="W60" s="274">
        <v>5</v>
      </c>
      <c r="X60" s="274">
        <v>59</v>
      </c>
      <c r="Y60" s="274">
        <f t="shared" si="1"/>
        <v>320</v>
      </c>
      <c r="Z60" s="274">
        <v>50</v>
      </c>
      <c r="AA60" s="274">
        <f>SUM($Z$2:Z60)</f>
        <v>2950</v>
      </c>
      <c r="AC60">
        <f t="shared" si="0"/>
        <v>5</v>
      </c>
    </row>
    <row r="61" spans="1:29">
      <c r="W61" s="274">
        <v>5</v>
      </c>
      <c r="X61" s="274">
        <v>60</v>
      </c>
      <c r="Y61" s="274">
        <f t="shared" si="1"/>
        <v>325</v>
      </c>
      <c r="Z61" s="274">
        <v>50</v>
      </c>
      <c r="AA61" s="274">
        <f>SUM($Z$2:Z61)</f>
        <v>3000</v>
      </c>
      <c r="AC61">
        <f t="shared" si="0"/>
        <v>5</v>
      </c>
    </row>
    <row r="62" spans="1:29">
      <c r="W62" s="274">
        <v>5</v>
      </c>
      <c r="X62" s="274">
        <v>61</v>
      </c>
      <c r="Y62" s="274">
        <f t="shared" si="1"/>
        <v>330</v>
      </c>
      <c r="Z62" s="274">
        <v>50</v>
      </c>
      <c r="AA62" s="274">
        <f>SUM($Z$2:Z62)</f>
        <v>3050</v>
      </c>
      <c r="AC62">
        <f t="shared" si="0"/>
        <v>5</v>
      </c>
    </row>
    <row r="63" spans="1:29">
      <c r="W63" s="274">
        <v>5</v>
      </c>
      <c r="X63" s="274">
        <v>62</v>
      </c>
      <c r="Y63" s="274">
        <f t="shared" si="1"/>
        <v>335</v>
      </c>
      <c r="Z63" s="274">
        <v>50</v>
      </c>
      <c r="AA63" s="274">
        <f>SUM($Z$2:Z63)</f>
        <v>3100</v>
      </c>
      <c r="AC63">
        <f t="shared" si="0"/>
        <v>5</v>
      </c>
    </row>
    <row r="64" spans="1:29">
      <c r="W64" s="274">
        <v>5</v>
      </c>
      <c r="X64" s="274">
        <v>63</v>
      </c>
      <c r="Y64" s="274">
        <f t="shared" si="1"/>
        <v>340</v>
      </c>
      <c r="Z64" s="274">
        <v>50</v>
      </c>
      <c r="AA64" s="274">
        <f>SUM($Z$2:Z64)</f>
        <v>3150</v>
      </c>
      <c r="AC64">
        <f t="shared" si="0"/>
        <v>5</v>
      </c>
    </row>
    <row r="65" spans="22:29">
      <c r="W65" s="274">
        <v>5</v>
      </c>
      <c r="X65" s="274">
        <v>64</v>
      </c>
      <c r="Y65" s="274">
        <f t="shared" si="1"/>
        <v>345</v>
      </c>
      <c r="Z65" s="274">
        <v>50</v>
      </c>
      <c r="AA65" s="274">
        <f>SUM($Z$2:Z65)</f>
        <v>3200</v>
      </c>
      <c r="AC65">
        <f t="shared" si="0"/>
        <v>5</v>
      </c>
    </row>
    <row r="66" spans="22:29">
      <c r="W66" s="274">
        <v>5</v>
      </c>
      <c r="X66" s="274">
        <v>65</v>
      </c>
      <c r="Y66" s="274">
        <f t="shared" si="1"/>
        <v>350</v>
      </c>
      <c r="Z66" s="274">
        <v>50</v>
      </c>
      <c r="AA66" s="274">
        <f>SUM($Z$2:Z66)</f>
        <v>3250</v>
      </c>
      <c r="AC66">
        <f t="shared" si="0"/>
        <v>5</v>
      </c>
    </row>
    <row r="67" spans="22:29">
      <c r="W67" s="274">
        <v>5</v>
      </c>
      <c r="X67" s="274">
        <v>66</v>
      </c>
      <c r="Y67" s="274">
        <f t="shared" si="1"/>
        <v>355</v>
      </c>
      <c r="Z67" s="274">
        <v>50</v>
      </c>
      <c r="AA67" s="274">
        <f>SUM($Z$2:Z67)</f>
        <v>3300</v>
      </c>
      <c r="AC67">
        <f t="shared" si="0"/>
        <v>5</v>
      </c>
    </row>
    <row r="68" spans="22:29">
      <c r="W68" s="274">
        <v>5</v>
      </c>
      <c r="X68" s="274">
        <v>67</v>
      </c>
      <c r="Y68" s="274">
        <f t="shared" si="1"/>
        <v>360</v>
      </c>
      <c r="Z68" s="274">
        <v>50</v>
      </c>
      <c r="AA68" s="274">
        <f>SUM($Z$2:Z68)</f>
        <v>3350</v>
      </c>
      <c r="AC68">
        <f t="shared" ref="AC68:AC131" si="19">Y68-Y67</f>
        <v>5</v>
      </c>
    </row>
    <row r="69" spans="22:29">
      <c r="W69" s="274">
        <v>5</v>
      </c>
      <c r="X69" s="274">
        <v>68</v>
      </c>
      <c r="Y69" s="274">
        <f t="shared" ref="Y69:Y132" si="20">Y68+W69</f>
        <v>365</v>
      </c>
      <c r="Z69" s="274">
        <v>50</v>
      </c>
      <c r="AA69" s="274">
        <f>SUM($Z$2:Z69)</f>
        <v>3400</v>
      </c>
      <c r="AC69">
        <f t="shared" si="19"/>
        <v>5</v>
      </c>
    </row>
    <row r="70" spans="22:29">
      <c r="W70" s="274">
        <v>5</v>
      </c>
      <c r="X70" s="274">
        <v>69</v>
      </c>
      <c r="Y70" s="274">
        <f t="shared" si="20"/>
        <v>370</v>
      </c>
      <c r="Z70" s="274">
        <v>50</v>
      </c>
      <c r="AA70" s="274">
        <f>SUM($Z$2:Z70)</f>
        <v>3450</v>
      </c>
      <c r="AC70">
        <f t="shared" si="19"/>
        <v>5</v>
      </c>
    </row>
    <row r="71" spans="22:29">
      <c r="W71" s="274">
        <v>5</v>
      </c>
      <c r="X71" s="274">
        <v>70</v>
      </c>
      <c r="Y71" s="274">
        <f t="shared" si="20"/>
        <v>375</v>
      </c>
      <c r="Z71" s="274">
        <v>50</v>
      </c>
      <c r="AA71" s="274">
        <f>SUM($Z$2:Z71)</f>
        <v>3500</v>
      </c>
      <c r="AC71">
        <f t="shared" si="19"/>
        <v>5</v>
      </c>
    </row>
    <row r="72" spans="22:29">
      <c r="W72" s="274">
        <v>5</v>
      </c>
      <c r="X72" s="549">
        <v>71</v>
      </c>
      <c r="Y72" s="549">
        <f t="shared" si="20"/>
        <v>380</v>
      </c>
      <c r="Z72" s="549">
        <v>50</v>
      </c>
      <c r="AA72" s="549">
        <f>SUM($Z$2:Z72)</f>
        <v>3550</v>
      </c>
      <c r="AB72" s="555" t="s">
        <v>2492</v>
      </c>
      <c r="AC72">
        <f t="shared" si="19"/>
        <v>5</v>
      </c>
    </row>
    <row r="73" spans="22:29">
      <c r="W73" s="274">
        <v>5</v>
      </c>
      <c r="X73" s="274">
        <v>72</v>
      </c>
      <c r="Y73" s="274">
        <f t="shared" si="20"/>
        <v>385</v>
      </c>
      <c r="Z73" s="274">
        <v>50</v>
      </c>
      <c r="AA73" s="274">
        <f>SUM($Z$2:Z73)</f>
        <v>3600</v>
      </c>
      <c r="AC73">
        <f t="shared" si="19"/>
        <v>5</v>
      </c>
    </row>
    <row r="74" spans="22:29">
      <c r="W74" s="274">
        <v>5</v>
      </c>
      <c r="X74" s="274">
        <v>73</v>
      </c>
      <c r="Y74" s="274">
        <f t="shared" si="20"/>
        <v>390</v>
      </c>
      <c r="Z74" s="274">
        <v>50</v>
      </c>
      <c r="AA74" s="274">
        <f>SUM($Z$2:Z74)</f>
        <v>3650</v>
      </c>
      <c r="AC74">
        <f t="shared" si="19"/>
        <v>5</v>
      </c>
    </row>
    <row r="75" spans="22:29">
      <c r="W75" s="274">
        <v>5</v>
      </c>
      <c r="X75" s="274">
        <v>74</v>
      </c>
      <c r="Y75" s="274">
        <f t="shared" si="20"/>
        <v>395</v>
      </c>
      <c r="Z75" s="274">
        <v>50</v>
      </c>
      <c r="AA75" s="274">
        <f>SUM($Z$2:Z75)</f>
        <v>3700</v>
      </c>
      <c r="AC75">
        <f t="shared" si="19"/>
        <v>5</v>
      </c>
    </row>
    <row r="76" spans="22:29">
      <c r="W76" s="274">
        <v>5</v>
      </c>
      <c r="X76" s="274">
        <v>75</v>
      </c>
      <c r="Y76" s="274">
        <f t="shared" si="20"/>
        <v>400</v>
      </c>
      <c r="Z76" s="274">
        <v>50</v>
      </c>
      <c r="AA76" s="274">
        <f>SUM($Z$2:Z76)</f>
        <v>3750</v>
      </c>
      <c r="AC76">
        <f t="shared" si="19"/>
        <v>5</v>
      </c>
    </row>
    <row r="77" spans="22:29">
      <c r="W77" s="274">
        <v>5</v>
      </c>
      <c r="X77" s="274">
        <v>76</v>
      </c>
      <c r="Y77" s="274">
        <f t="shared" si="20"/>
        <v>405</v>
      </c>
      <c r="Z77" s="274">
        <v>50</v>
      </c>
      <c r="AA77" s="274">
        <f>SUM($Z$2:Z77)</f>
        <v>3800</v>
      </c>
      <c r="AC77">
        <f t="shared" si="19"/>
        <v>5</v>
      </c>
    </row>
    <row r="78" spans="22:29">
      <c r="W78" s="274">
        <v>5</v>
      </c>
      <c r="X78" s="274">
        <v>77</v>
      </c>
      <c r="Y78" s="274">
        <f t="shared" si="20"/>
        <v>410</v>
      </c>
      <c r="Z78" s="274">
        <v>50</v>
      </c>
      <c r="AA78" s="274">
        <f>SUM($Z$2:Z78)</f>
        <v>3850</v>
      </c>
      <c r="AC78">
        <f t="shared" si="19"/>
        <v>5</v>
      </c>
    </row>
    <row r="79" spans="22:29">
      <c r="W79" s="274">
        <v>5</v>
      </c>
      <c r="X79" s="274">
        <v>78</v>
      </c>
      <c r="Y79" s="274">
        <f t="shared" si="20"/>
        <v>415</v>
      </c>
      <c r="Z79" s="274">
        <v>50</v>
      </c>
      <c r="AA79" s="274">
        <f>SUM($Z$2:Z79)</f>
        <v>3900</v>
      </c>
      <c r="AC79">
        <f t="shared" si="19"/>
        <v>5</v>
      </c>
    </row>
    <row r="80" spans="22:29">
      <c r="V80"/>
      <c r="W80" s="274">
        <v>5</v>
      </c>
      <c r="X80" s="274">
        <v>79</v>
      </c>
      <c r="Y80" s="274">
        <f t="shared" si="20"/>
        <v>420</v>
      </c>
      <c r="Z80" s="274">
        <v>50</v>
      </c>
      <c r="AA80" s="274">
        <f>SUM($Z$2:Z80)</f>
        <v>3950</v>
      </c>
      <c r="AC80">
        <f t="shared" si="19"/>
        <v>5</v>
      </c>
    </row>
    <row r="81" spans="1:29">
      <c r="W81" s="274">
        <v>5</v>
      </c>
      <c r="X81" s="274">
        <v>80</v>
      </c>
      <c r="Y81" s="274">
        <f t="shared" si="20"/>
        <v>425</v>
      </c>
      <c r="Z81" s="274">
        <v>50</v>
      </c>
      <c r="AA81" s="274">
        <f>SUM($Z$2:Z81)</f>
        <v>4000</v>
      </c>
      <c r="AC81">
        <f t="shared" si="19"/>
        <v>5</v>
      </c>
    </row>
    <row r="82" spans="1:29">
      <c r="W82" s="274">
        <v>5</v>
      </c>
      <c r="X82" s="274">
        <v>81</v>
      </c>
      <c r="Y82" s="274">
        <f t="shared" si="20"/>
        <v>430</v>
      </c>
      <c r="Z82" s="274">
        <v>50</v>
      </c>
      <c r="AA82" s="274">
        <f>SUM($Z$2:Z82)</f>
        <v>4050</v>
      </c>
      <c r="AC82">
        <f t="shared" si="19"/>
        <v>5</v>
      </c>
    </row>
    <row r="83" spans="1:29">
      <c r="W83" s="274">
        <v>5</v>
      </c>
      <c r="X83" s="274">
        <v>82</v>
      </c>
      <c r="Y83" s="274">
        <f t="shared" si="20"/>
        <v>435</v>
      </c>
      <c r="Z83" s="274">
        <v>50</v>
      </c>
      <c r="AA83" s="274">
        <f>SUM($Z$2:Z83)</f>
        <v>4100</v>
      </c>
      <c r="AC83">
        <f t="shared" si="19"/>
        <v>5</v>
      </c>
    </row>
    <row r="84" spans="1:29">
      <c r="W84" s="274">
        <v>5</v>
      </c>
      <c r="X84" s="274">
        <v>83</v>
      </c>
      <c r="Y84" s="274">
        <f t="shared" si="20"/>
        <v>440</v>
      </c>
      <c r="Z84" s="274">
        <v>50</v>
      </c>
      <c r="AA84" s="274">
        <f>SUM($Z$2:Z84)</f>
        <v>4150</v>
      </c>
      <c r="AC84">
        <f t="shared" si="19"/>
        <v>5</v>
      </c>
    </row>
    <row r="85" spans="1:29">
      <c r="W85" s="274">
        <v>5</v>
      </c>
      <c r="X85" s="274">
        <v>84</v>
      </c>
      <c r="Y85" s="274">
        <f t="shared" si="20"/>
        <v>445</v>
      </c>
      <c r="Z85" s="274">
        <v>50</v>
      </c>
      <c r="AA85" s="274">
        <f>SUM($Z$2:Z85)</f>
        <v>4200</v>
      </c>
      <c r="AC85">
        <f t="shared" si="19"/>
        <v>5</v>
      </c>
    </row>
    <row r="86" spans="1:29">
      <c r="W86" s="274">
        <v>5</v>
      </c>
      <c r="X86" s="274">
        <v>85</v>
      </c>
      <c r="Y86" s="274">
        <f t="shared" si="20"/>
        <v>450</v>
      </c>
      <c r="Z86" s="274">
        <v>50</v>
      </c>
      <c r="AA86" s="274">
        <f>SUM($Z$2:Z86)</f>
        <v>4250</v>
      </c>
      <c r="AC86">
        <f t="shared" si="19"/>
        <v>5</v>
      </c>
    </row>
    <row r="87" spans="1:29">
      <c r="W87" s="274">
        <v>5</v>
      </c>
      <c r="X87" s="274">
        <v>86</v>
      </c>
      <c r="Y87" s="274">
        <f t="shared" si="20"/>
        <v>455</v>
      </c>
      <c r="Z87" s="274">
        <v>50</v>
      </c>
      <c r="AA87" s="274">
        <f>SUM($Z$2:Z87)</f>
        <v>4300</v>
      </c>
      <c r="AC87">
        <f t="shared" si="19"/>
        <v>5</v>
      </c>
    </row>
    <row r="88" spans="1:29">
      <c r="W88" s="274">
        <v>5</v>
      </c>
      <c r="X88" s="274">
        <v>87</v>
      </c>
      <c r="Y88" s="274">
        <f t="shared" si="20"/>
        <v>460</v>
      </c>
      <c r="Z88" s="274">
        <v>50</v>
      </c>
      <c r="AA88" s="274">
        <f>SUM($Z$2:Z88)</f>
        <v>4350</v>
      </c>
      <c r="AC88">
        <f t="shared" si="19"/>
        <v>5</v>
      </c>
    </row>
    <row r="89" spans="1:29">
      <c r="W89" s="274">
        <v>5</v>
      </c>
      <c r="X89" s="274">
        <v>88</v>
      </c>
      <c r="Y89" s="274">
        <f t="shared" si="20"/>
        <v>465</v>
      </c>
      <c r="Z89" s="274">
        <v>50</v>
      </c>
      <c r="AA89" s="274">
        <f>SUM($Z$2:Z89)</f>
        <v>4400</v>
      </c>
      <c r="AC89">
        <f t="shared" si="19"/>
        <v>5</v>
      </c>
    </row>
    <row r="90" spans="1:29">
      <c r="W90" s="274">
        <v>5</v>
      </c>
      <c r="X90" s="274">
        <v>89</v>
      </c>
      <c r="Y90" s="274">
        <f t="shared" si="20"/>
        <v>470</v>
      </c>
      <c r="Z90" s="274">
        <v>50</v>
      </c>
      <c r="AA90" s="274">
        <f>SUM($Z$2:Z90)</f>
        <v>4450</v>
      </c>
      <c r="AC90">
        <f t="shared" si="19"/>
        <v>5</v>
      </c>
    </row>
    <row r="91" spans="1:29">
      <c r="A91"/>
      <c r="B91"/>
      <c r="C91"/>
      <c r="W91" s="274">
        <v>5</v>
      </c>
      <c r="X91" s="274">
        <v>90</v>
      </c>
      <c r="Y91" s="274">
        <f t="shared" si="20"/>
        <v>475</v>
      </c>
      <c r="Z91" s="274">
        <v>50</v>
      </c>
      <c r="AA91" s="274">
        <f>SUM($Z$2:Z91)</f>
        <v>4500</v>
      </c>
      <c r="AC91">
        <f t="shared" si="19"/>
        <v>5</v>
      </c>
    </row>
    <row r="92" spans="1:29" ht="14.25" customHeight="1">
      <c r="A92" s="382"/>
      <c r="B92"/>
      <c r="C92"/>
      <c r="W92" s="274">
        <v>5</v>
      </c>
      <c r="X92" s="549">
        <v>91</v>
      </c>
      <c r="Y92" s="549">
        <f t="shared" si="20"/>
        <v>480</v>
      </c>
      <c r="Z92" s="549">
        <v>50</v>
      </c>
      <c r="AA92" s="549">
        <f>SUM($Z$2:Z92)</f>
        <v>4550</v>
      </c>
      <c r="AB92" s="549"/>
      <c r="AC92">
        <f t="shared" si="19"/>
        <v>5</v>
      </c>
    </row>
    <row r="93" spans="1:29" ht="15" customHeight="1">
      <c r="A93" s="569"/>
      <c r="B93" s="569"/>
      <c r="C93" s="569"/>
      <c r="W93" s="274">
        <v>5</v>
      </c>
      <c r="X93" s="274">
        <v>92</v>
      </c>
      <c r="Y93" s="274">
        <f t="shared" si="20"/>
        <v>485</v>
      </c>
      <c r="Z93" s="274">
        <v>50</v>
      </c>
      <c r="AA93" s="274">
        <f>SUM($Z$2:Z93)</f>
        <v>4600</v>
      </c>
      <c r="AC93">
        <f t="shared" si="19"/>
        <v>5</v>
      </c>
    </row>
    <row r="94" spans="1:29">
      <c r="A94" s="570"/>
      <c r="B94" s="571"/>
      <c r="C94" s="572"/>
      <c r="W94" s="274">
        <v>5</v>
      </c>
      <c r="X94" s="274">
        <v>93</v>
      </c>
      <c r="Y94" s="274">
        <f t="shared" si="20"/>
        <v>490</v>
      </c>
      <c r="Z94" s="274">
        <v>50</v>
      </c>
      <c r="AA94" s="274">
        <f>SUM($Z$2:Z94)</f>
        <v>4650</v>
      </c>
      <c r="AC94">
        <f t="shared" si="19"/>
        <v>5</v>
      </c>
    </row>
    <row r="95" spans="1:29">
      <c r="A95" s="570"/>
      <c r="B95" s="571"/>
      <c r="C95" s="572"/>
      <c r="W95" s="274">
        <v>5</v>
      </c>
      <c r="X95" s="274">
        <v>94</v>
      </c>
      <c r="Y95" s="274">
        <f t="shared" si="20"/>
        <v>495</v>
      </c>
      <c r="Z95" s="274">
        <v>50</v>
      </c>
      <c r="AA95" s="274">
        <f>SUM($Z$2:Z95)</f>
        <v>4700</v>
      </c>
      <c r="AC95">
        <f t="shared" si="19"/>
        <v>5</v>
      </c>
    </row>
    <row r="96" spans="1:29">
      <c r="A96" s="570"/>
      <c r="B96" s="571"/>
      <c r="C96" s="572"/>
      <c r="W96" s="274">
        <v>5</v>
      </c>
      <c r="X96" s="274">
        <v>95</v>
      </c>
      <c r="Y96" s="274">
        <f t="shared" si="20"/>
        <v>500</v>
      </c>
      <c r="Z96" s="274">
        <v>50</v>
      </c>
      <c r="AA96" s="274">
        <f>SUM($Z$2:Z96)</f>
        <v>4750</v>
      </c>
      <c r="AC96">
        <f t="shared" si="19"/>
        <v>5</v>
      </c>
    </row>
    <row r="97" spans="1:29">
      <c r="A97" s="570"/>
      <c r="B97" s="571"/>
      <c r="C97" s="572"/>
      <c r="W97" s="274">
        <v>5</v>
      </c>
      <c r="X97" s="274">
        <v>96</v>
      </c>
      <c r="Y97" s="274">
        <f t="shared" si="20"/>
        <v>505</v>
      </c>
      <c r="Z97" s="274">
        <v>50</v>
      </c>
      <c r="AA97" s="274">
        <f>SUM($Z$2:Z97)</f>
        <v>4800</v>
      </c>
      <c r="AC97">
        <f t="shared" si="19"/>
        <v>5</v>
      </c>
    </row>
    <row r="98" spans="1:29">
      <c r="A98" s="570"/>
      <c r="B98" s="571"/>
      <c r="C98" s="572"/>
      <c r="W98" s="274">
        <v>5</v>
      </c>
      <c r="X98" s="274">
        <v>97</v>
      </c>
      <c r="Y98" s="274">
        <f t="shared" si="20"/>
        <v>510</v>
      </c>
      <c r="Z98" s="274">
        <v>50</v>
      </c>
      <c r="AA98" s="274">
        <f>SUM($Z$2:Z98)</f>
        <v>4850</v>
      </c>
      <c r="AC98">
        <f t="shared" si="19"/>
        <v>5</v>
      </c>
    </row>
    <row r="99" spans="1:29">
      <c r="A99" s="344"/>
      <c r="B99" s="345"/>
      <c r="C99" s="346"/>
      <c r="W99" s="274">
        <v>5</v>
      </c>
      <c r="X99" s="274">
        <v>98</v>
      </c>
      <c r="Y99" s="274">
        <f t="shared" si="20"/>
        <v>515</v>
      </c>
      <c r="Z99" s="274">
        <v>50</v>
      </c>
      <c r="AA99" s="274">
        <f>SUM($Z$2:Z99)</f>
        <v>4900</v>
      </c>
      <c r="AC99">
        <f t="shared" si="19"/>
        <v>5</v>
      </c>
    </row>
    <row r="100" spans="1:29">
      <c r="A100" s="344"/>
      <c r="B100" s="345"/>
      <c r="C100" s="346"/>
      <c r="W100" s="274">
        <v>5</v>
      </c>
      <c r="X100" s="274">
        <v>99</v>
      </c>
      <c r="Y100" s="274">
        <f t="shared" si="20"/>
        <v>520</v>
      </c>
      <c r="Z100" s="274">
        <v>50</v>
      </c>
      <c r="AA100" s="274">
        <f>SUM($Z$2:Z100)</f>
        <v>4950</v>
      </c>
      <c r="AC100">
        <f t="shared" si="19"/>
        <v>5</v>
      </c>
    </row>
    <row r="101" spans="1:29">
      <c r="A101" s="344"/>
      <c r="B101" s="345"/>
      <c r="C101" s="346"/>
      <c r="W101" s="274">
        <v>5</v>
      </c>
      <c r="X101" s="274">
        <v>100</v>
      </c>
      <c r="Y101" s="274">
        <f t="shared" si="20"/>
        <v>525</v>
      </c>
      <c r="Z101" s="274">
        <v>50</v>
      </c>
      <c r="AA101" s="274">
        <f>SUM($Z$2:Z101)</f>
        <v>5000</v>
      </c>
      <c r="AC101">
        <f t="shared" si="19"/>
        <v>5</v>
      </c>
    </row>
    <row r="102" spans="1:29">
      <c r="A102" s="344"/>
      <c r="B102" s="345"/>
      <c r="C102" s="346"/>
      <c r="W102" s="274">
        <v>5</v>
      </c>
      <c r="X102" s="274">
        <v>101</v>
      </c>
      <c r="Y102" s="274">
        <f t="shared" si="20"/>
        <v>530</v>
      </c>
      <c r="Z102" s="274">
        <v>50</v>
      </c>
      <c r="AA102" s="274">
        <f>SUM($Z$2:Z102)</f>
        <v>5050</v>
      </c>
      <c r="AC102">
        <f t="shared" si="19"/>
        <v>5</v>
      </c>
    </row>
    <row r="103" spans="1:29">
      <c r="A103" s="344"/>
      <c r="B103" s="345"/>
      <c r="C103" s="346"/>
      <c r="W103" s="274">
        <v>5</v>
      </c>
      <c r="X103" s="274">
        <v>102</v>
      </c>
      <c r="Y103" s="274">
        <f t="shared" si="20"/>
        <v>535</v>
      </c>
      <c r="Z103" s="274">
        <v>50</v>
      </c>
      <c r="AA103" s="274">
        <f>SUM($Z$2:Z103)</f>
        <v>5100</v>
      </c>
      <c r="AC103">
        <f t="shared" si="19"/>
        <v>5</v>
      </c>
    </row>
    <row r="104" spans="1:29">
      <c r="W104" s="274">
        <v>5</v>
      </c>
      <c r="X104" s="274">
        <v>103</v>
      </c>
      <c r="Y104" s="274">
        <f t="shared" si="20"/>
        <v>540</v>
      </c>
      <c r="Z104" s="274">
        <v>50</v>
      </c>
      <c r="AA104" s="274">
        <f>SUM($Z$2:Z104)</f>
        <v>5150</v>
      </c>
      <c r="AC104">
        <f t="shared" si="19"/>
        <v>5</v>
      </c>
    </row>
    <row r="105" spans="1:29">
      <c r="W105" s="274">
        <v>5</v>
      </c>
      <c r="X105" s="274">
        <v>104</v>
      </c>
      <c r="Y105" s="274">
        <f t="shared" si="20"/>
        <v>545</v>
      </c>
      <c r="Z105" s="274">
        <v>50</v>
      </c>
      <c r="AA105" s="274">
        <f>SUM($Z$2:Z105)</f>
        <v>5200</v>
      </c>
      <c r="AC105">
        <f t="shared" si="19"/>
        <v>5</v>
      </c>
    </row>
    <row r="106" spans="1:29">
      <c r="W106" s="274">
        <v>5</v>
      </c>
      <c r="X106" s="274">
        <v>105</v>
      </c>
      <c r="Y106" s="274">
        <f t="shared" si="20"/>
        <v>550</v>
      </c>
      <c r="Z106" s="274">
        <v>50</v>
      </c>
      <c r="AA106" s="274">
        <f>SUM($Z$2:Z106)</f>
        <v>5250</v>
      </c>
      <c r="AC106">
        <f t="shared" si="19"/>
        <v>5</v>
      </c>
    </row>
    <row r="107" spans="1:29">
      <c r="W107" s="274">
        <v>5</v>
      </c>
      <c r="X107" s="274">
        <v>106</v>
      </c>
      <c r="Y107" s="274">
        <f t="shared" si="20"/>
        <v>555</v>
      </c>
      <c r="Z107" s="274">
        <v>50</v>
      </c>
      <c r="AA107" s="274">
        <f>SUM($Z$2:Z107)</f>
        <v>5300</v>
      </c>
      <c r="AC107">
        <f t="shared" si="19"/>
        <v>5</v>
      </c>
    </row>
    <row r="108" spans="1:29">
      <c r="W108" s="274">
        <v>5</v>
      </c>
      <c r="X108" s="274">
        <v>107</v>
      </c>
      <c r="Y108" s="274">
        <f t="shared" si="20"/>
        <v>560</v>
      </c>
      <c r="Z108" s="274">
        <v>50</v>
      </c>
      <c r="AA108" s="274">
        <f>SUM($Z$2:Z108)</f>
        <v>5350</v>
      </c>
      <c r="AC108">
        <f t="shared" si="19"/>
        <v>5</v>
      </c>
    </row>
    <row r="109" spans="1:29">
      <c r="W109" s="274">
        <v>5</v>
      </c>
      <c r="X109" s="274">
        <v>108</v>
      </c>
      <c r="Y109" s="274">
        <f t="shared" si="20"/>
        <v>565</v>
      </c>
      <c r="Z109" s="274">
        <v>50</v>
      </c>
      <c r="AA109" s="274">
        <f>SUM($Z$2:Z109)</f>
        <v>5400</v>
      </c>
      <c r="AC109">
        <f t="shared" si="19"/>
        <v>5</v>
      </c>
    </row>
    <row r="110" spans="1:29">
      <c r="W110" s="274">
        <v>5</v>
      </c>
      <c r="X110" s="274">
        <v>109</v>
      </c>
      <c r="Y110" s="274">
        <f t="shared" si="20"/>
        <v>570</v>
      </c>
      <c r="Z110" s="274">
        <v>50</v>
      </c>
      <c r="AA110" s="274">
        <f>SUM($Z$2:Z110)</f>
        <v>5450</v>
      </c>
      <c r="AC110">
        <f t="shared" si="19"/>
        <v>5</v>
      </c>
    </row>
    <row r="111" spans="1:29">
      <c r="W111" s="274">
        <v>5</v>
      </c>
      <c r="X111" s="274">
        <v>110</v>
      </c>
      <c r="Y111" s="274">
        <f t="shared" si="20"/>
        <v>575</v>
      </c>
      <c r="Z111" s="274">
        <v>50</v>
      </c>
      <c r="AA111" s="274">
        <f>SUM($Z$2:Z111)</f>
        <v>5500</v>
      </c>
      <c r="AC111">
        <f t="shared" si="19"/>
        <v>5</v>
      </c>
    </row>
    <row r="112" spans="1:29">
      <c r="W112" s="274">
        <v>5</v>
      </c>
      <c r="X112" s="575">
        <v>111</v>
      </c>
      <c r="Y112" s="549">
        <f t="shared" si="20"/>
        <v>580</v>
      </c>
      <c r="Z112" s="549">
        <v>50</v>
      </c>
      <c r="AA112" s="549">
        <f>SUM($Z$2:Z112)</f>
        <v>5550</v>
      </c>
      <c r="AB112" s="555" t="s">
        <v>2493</v>
      </c>
      <c r="AC112">
        <f t="shared" si="19"/>
        <v>5</v>
      </c>
    </row>
    <row r="113" spans="23:29">
      <c r="W113" s="274">
        <v>5</v>
      </c>
      <c r="X113" s="274">
        <v>112</v>
      </c>
      <c r="Y113" s="274">
        <f t="shared" si="20"/>
        <v>585</v>
      </c>
      <c r="Z113" s="274">
        <v>50</v>
      </c>
      <c r="AA113" s="274">
        <f>SUM($Z$2:Z113)</f>
        <v>5600</v>
      </c>
      <c r="AC113">
        <f t="shared" si="19"/>
        <v>5</v>
      </c>
    </row>
    <row r="114" spans="23:29">
      <c r="W114" s="274">
        <v>5</v>
      </c>
      <c r="X114" s="274">
        <v>113</v>
      </c>
      <c r="Y114" s="274">
        <f t="shared" si="20"/>
        <v>590</v>
      </c>
      <c r="Z114" s="274">
        <v>50</v>
      </c>
      <c r="AA114" s="274">
        <f>SUM($Z$2:Z114)</f>
        <v>5650</v>
      </c>
      <c r="AC114">
        <f t="shared" si="19"/>
        <v>5</v>
      </c>
    </row>
    <row r="115" spans="23:29">
      <c r="W115" s="274">
        <v>5</v>
      </c>
      <c r="X115" s="274">
        <v>114</v>
      </c>
      <c r="Y115" s="274">
        <f t="shared" si="20"/>
        <v>595</v>
      </c>
      <c r="Z115" s="274">
        <v>50</v>
      </c>
      <c r="AA115" s="274">
        <f>SUM($Z$2:Z115)</f>
        <v>5700</v>
      </c>
      <c r="AC115">
        <f t="shared" si="19"/>
        <v>5</v>
      </c>
    </row>
    <row r="116" spans="23:29">
      <c r="W116" s="274">
        <v>5</v>
      </c>
      <c r="X116" s="274">
        <v>115</v>
      </c>
      <c r="Y116" s="274">
        <f t="shared" si="20"/>
        <v>600</v>
      </c>
      <c r="Z116" s="274">
        <v>50</v>
      </c>
      <c r="AA116" s="274">
        <f>SUM($Z$2:Z116)</f>
        <v>5750</v>
      </c>
      <c r="AC116">
        <f t="shared" si="19"/>
        <v>5</v>
      </c>
    </row>
    <row r="117" spans="23:29">
      <c r="W117" s="274">
        <v>5</v>
      </c>
      <c r="X117" s="274">
        <v>116</v>
      </c>
      <c r="Y117" s="274">
        <f t="shared" si="20"/>
        <v>605</v>
      </c>
      <c r="Z117" s="274">
        <v>50</v>
      </c>
      <c r="AA117" s="274">
        <f>SUM($Z$2:Z117)</f>
        <v>5800</v>
      </c>
      <c r="AC117">
        <f t="shared" si="19"/>
        <v>5</v>
      </c>
    </row>
    <row r="118" spans="23:29">
      <c r="W118" s="274">
        <v>5</v>
      </c>
      <c r="X118" s="274">
        <v>117</v>
      </c>
      <c r="Y118" s="274">
        <f t="shared" si="20"/>
        <v>610</v>
      </c>
      <c r="Z118" s="274">
        <v>50</v>
      </c>
      <c r="AA118" s="274">
        <f>SUM($Z$2:Z118)</f>
        <v>5850</v>
      </c>
      <c r="AC118">
        <f t="shared" si="19"/>
        <v>5</v>
      </c>
    </row>
    <row r="119" spans="23:29">
      <c r="W119" s="274">
        <v>5</v>
      </c>
      <c r="X119" s="274">
        <v>118</v>
      </c>
      <c r="Y119" s="274">
        <f t="shared" si="20"/>
        <v>615</v>
      </c>
      <c r="Z119" s="274">
        <v>50</v>
      </c>
      <c r="AA119" s="274">
        <f>SUM($Z$2:Z119)</f>
        <v>5900</v>
      </c>
      <c r="AC119">
        <f t="shared" si="19"/>
        <v>5</v>
      </c>
    </row>
    <row r="120" spans="23:29">
      <c r="W120" s="274">
        <v>5</v>
      </c>
      <c r="X120" s="274">
        <v>119</v>
      </c>
      <c r="Y120" s="274">
        <f t="shared" si="20"/>
        <v>620</v>
      </c>
      <c r="Z120" s="274">
        <v>50</v>
      </c>
      <c r="AA120" s="274">
        <f>SUM($Z$2:Z120)</f>
        <v>5950</v>
      </c>
      <c r="AC120">
        <f t="shared" si="19"/>
        <v>5</v>
      </c>
    </row>
    <row r="121" spans="23:29">
      <c r="W121" s="274">
        <v>5</v>
      </c>
      <c r="X121" s="274">
        <v>120</v>
      </c>
      <c r="Y121" s="274">
        <f t="shared" si="20"/>
        <v>625</v>
      </c>
      <c r="Z121" s="274">
        <v>50</v>
      </c>
      <c r="AA121" s="274">
        <f>SUM($Z$2:Z121)</f>
        <v>6000</v>
      </c>
      <c r="AC121">
        <f t="shared" si="19"/>
        <v>5</v>
      </c>
    </row>
    <row r="122" spans="23:29">
      <c r="W122" s="274">
        <v>5</v>
      </c>
      <c r="X122" s="274">
        <v>121</v>
      </c>
      <c r="Y122" s="274">
        <f t="shared" si="20"/>
        <v>630</v>
      </c>
      <c r="Z122" s="274">
        <v>50</v>
      </c>
      <c r="AA122" s="274">
        <f>SUM($Z$2:Z122)</f>
        <v>6050</v>
      </c>
      <c r="AC122">
        <f t="shared" si="19"/>
        <v>5</v>
      </c>
    </row>
    <row r="123" spans="23:29">
      <c r="W123" s="274">
        <v>5</v>
      </c>
      <c r="X123" s="274">
        <v>122</v>
      </c>
      <c r="Y123" s="274">
        <f t="shared" si="20"/>
        <v>635</v>
      </c>
      <c r="Z123" s="274">
        <v>50</v>
      </c>
      <c r="AA123" s="274">
        <f>SUM($Z$2:Z123)</f>
        <v>6100</v>
      </c>
      <c r="AC123">
        <f t="shared" si="19"/>
        <v>5</v>
      </c>
    </row>
    <row r="124" spans="23:29">
      <c r="W124" s="274">
        <v>5</v>
      </c>
      <c r="X124" s="274">
        <v>123</v>
      </c>
      <c r="Y124" s="274">
        <f t="shared" si="20"/>
        <v>640</v>
      </c>
      <c r="Z124" s="274">
        <v>50</v>
      </c>
      <c r="AA124" s="274">
        <f>SUM($Z$2:Z124)</f>
        <v>6150</v>
      </c>
      <c r="AC124">
        <f t="shared" si="19"/>
        <v>5</v>
      </c>
    </row>
    <row r="125" spans="23:29">
      <c r="W125" s="274">
        <v>5</v>
      </c>
      <c r="X125" s="274">
        <v>124</v>
      </c>
      <c r="Y125" s="274">
        <f t="shared" si="20"/>
        <v>645</v>
      </c>
      <c r="Z125" s="274">
        <v>50</v>
      </c>
      <c r="AA125" s="274">
        <f>SUM($Z$2:Z125)</f>
        <v>6200</v>
      </c>
      <c r="AC125">
        <f t="shared" si="19"/>
        <v>5</v>
      </c>
    </row>
    <row r="126" spans="23:29">
      <c r="W126" s="274">
        <v>5</v>
      </c>
      <c r="X126" s="274">
        <v>125</v>
      </c>
      <c r="Y126" s="274">
        <f t="shared" si="20"/>
        <v>650</v>
      </c>
      <c r="Z126" s="274">
        <v>50</v>
      </c>
      <c r="AA126" s="274">
        <f>SUM($Z$2:Z126)</f>
        <v>6250</v>
      </c>
      <c r="AC126">
        <f t="shared" si="19"/>
        <v>5</v>
      </c>
    </row>
    <row r="127" spans="23:29">
      <c r="W127" s="274">
        <v>5</v>
      </c>
      <c r="X127" s="274">
        <v>126</v>
      </c>
      <c r="Y127" s="274">
        <f t="shared" si="20"/>
        <v>655</v>
      </c>
      <c r="Z127" s="274">
        <v>50</v>
      </c>
      <c r="AA127" s="274">
        <f>SUM($Z$2:Z127)</f>
        <v>6300</v>
      </c>
      <c r="AC127">
        <f t="shared" si="19"/>
        <v>5</v>
      </c>
    </row>
    <row r="128" spans="23:29">
      <c r="W128" s="274">
        <v>5</v>
      </c>
      <c r="X128" s="274">
        <v>127</v>
      </c>
      <c r="Y128" s="274">
        <f t="shared" si="20"/>
        <v>660</v>
      </c>
      <c r="Z128" s="274">
        <v>50</v>
      </c>
      <c r="AA128" s="274">
        <f>SUM($Z$2:Z128)</f>
        <v>6350</v>
      </c>
      <c r="AC128">
        <f t="shared" si="19"/>
        <v>5</v>
      </c>
    </row>
    <row r="129" spans="23:29">
      <c r="W129" s="274">
        <v>5</v>
      </c>
      <c r="X129" s="274">
        <v>128</v>
      </c>
      <c r="Y129" s="274">
        <f t="shared" si="20"/>
        <v>665</v>
      </c>
      <c r="Z129" s="274">
        <v>50</v>
      </c>
      <c r="AA129" s="274">
        <f>SUM($Z$2:Z129)</f>
        <v>6400</v>
      </c>
      <c r="AC129">
        <f t="shared" si="19"/>
        <v>5</v>
      </c>
    </row>
    <row r="130" spans="23:29">
      <c r="W130" s="274">
        <v>5</v>
      </c>
      <c r="X130" s="274">
        <v>129</v>
      </c>
      <c r="Y130" s="274">
        <f t="shared" si="20"/>
        <v>670</v>
      </c>
      <c r="Z130" s="274">
        <v>50</v>
      </c>
      <c r="AA130" s="274">
        <f>SUM($Z$2:Z130)</f>
        <v>6450</v>
      </c>
      <c r="AC130">
        <f t="shared" si="19"/>
        <v>5</v>
      </c>
    </row>
    <row r="131" spans="23:29">
      <c r="W131" s="274">
        <v>5</v>
      </c>
      <c r="X131" s="274">
        <v>130</v>
      </c>
      <c r="Y131" s="274">
        <f t="shared" si="20"/>
        <v>675</v>
      </c>
      <c r="Z131" s="274">
        <v>50</v>
      </c>
      <c r="AA131" s="274">
        <f>SUM($Z$2:Z131)</f>
        <v>6500</v>
      </c>
      <c r="AC131">
        <f t="shared" si="19"/>
        <v>5</v>
      </c>
    </row>
    <row r="132" spans="23:29">
      <c r="W132" s="274">
        <v>5</v>
      </c>
      <c r="X132" s="274">
        <v>131</v>
      </c>
      <c r="Y132" s="274">
        <f t="shared" si="20"/>
        <v>680</v>
      </c>
      <c r="Z132" s="274">
        <v>50</v>
      </c>
      <c r="AA132" s="274">
        <f>SUM($Z$2:Z132)</f>
        <v>6550</v>
      </c>
      <c r="AC132">
        <f t="shared" ref="AC132:AC195" si="21">Y132-Y131</f>
        <v>5</v>
      </c>
    </row>
    <row r="133" spans="23:29">
      <c r="W133" s="274">
        <v>5</v>
      </c>
      <c r="X133" s="274">
        <v>132</v>
      </c>
      <c r="Y133" s="274">
        <f t="shared" ref="Y133:Y196" si="22">Y132+W133</f>
        <v>685</v>
      </c>
      <c r="Z133" s="274">
        <v>50</v>
      </c>
      <c r="AA133" s="274">
        <f>SUM($Z$2:Z133)</f>
        <v>6600</v>
      </c>
      <c r="AC133">
        <f t="shared" si="21"/>
        <v>5</v>
      </c>
    </row>
    <row r="134" spans="23:29">
      <c r="W134" s="274">
        <v>5</v>
      </c>
      <c r="X134" s="274">
        <v>133</v>
      </c>
      <c r="Y134" s="274">
        <f t="shared" si="22"/>
        <v>690</v>
      </c>
      <c r="Z134" s="274">
        <v>50</v>
      </c>
      <c r="AA134" s="274">
        <f>SUM($Z$2:Z134)</f>
        <v>6650</v>
      </c>
      <c r="AC134">
        <f t="shared" si="21"/>
        <v>5</v>
      </c>
    </row>
    <row r="135" spans="23:29">
      <c r="W135" s="274">
        <v>5</v>
      </c>
      <c r="X135" s="274">
        <v>134</v>
      </c>
      <c r="Y135" s="274">
        <f t="shared" si="22"/>
        <v>695</v>
      </c>
      <c r="Z135" s="274">
        <v>50</v>
      </c>
      <c r="AA135" s="274">
        <f>SUM($Z$2:Z135)</f>
        <v>6700</v>
      </c>
      <c r="AC135">
        <f t="shared" si="21"/>
        <v>5</v>
      </c>
    </row>
    <row r="136" spans="23:29">
      <c r="W136" s="274">
        <v>5</v>
      </c>
      <c r="X136" s="274">
        <v>135</v>
      </c>
      <c r="Y136" s="274">
        <f t="shared" si="22"/>
        <v>700</v>
      </c>
      <c r="Z136" s="274">
        <v>50</v>
      </c>
      <c r="AA136" s="274">
        <f>SUM($Z$2:Z136)</f>
        <v>6750</v>
      </c>
      <c r="AC136">
        <f t="shared" si="21"/>
        <v>5</v>
      </c>
    </row>
    <row r="137" spans="23:29">
      <c r="W137" s="274">
        <v>5</v>
      </c>
      <c r="X137" s="274">
        <v>136</v>
      </c>
      <c r="Y137" s="274">
        <f t="shared" si="22"/>
        <v>705</v>
      </c>
      <c r="Z137" s="274">
        <v>50</v>
      </c>
      <c r="AA137" s="274">
        <f>SUM($Z$2:Z137)</f>
        <v>6800</v>
      </c>
      <c r="AC137">
        <f t="shared" si="21"/>
        <v>5</v>
      </c>
    </row>
    <row r="138" spans="23:29">
      <c r="W138" s="274">
        <v>5</v>
      </c>
      <c r="X138" s="274">
        <v>137</v>
      </c>
      <c r="Y138" s="274">
        <f t="shared" si="22"/>
        <v>710</v>
      </c>
      <c r="Z138" s="274">
        <v>50</v>
      </c>
      <c r="AA138" s="274">
        <f>SUM($Z$2:Z138)</f>
        <v>6850</v>
      </c>
      <c r="AC138">
        <f t="shared" si="21"/>
        <v>5</v>
      </c>
    </row>
    <row r="139" spans="23:29">
      <c r="W139" s="274">
        <v>5</v>
      </c>
      <c r="X139" s="274">
        <v>138</v>
      </c>
      <c r="Y139" s="274">
        <f t="shared" si="22"/>
        <v>715</v>
      </c>
      <c r="Z139" s="274">
        <v>50</v>
      </c>
      <c r="AA139" s="274">
        <f>SUM($Z$2:Z139)</f>
        <v>6900</v>
      </c>
      <c r="AC139">
        <f t="shared" si="21"/>
        <v>5</v>
      </c>
    </row>
    <row r="140" spans="23:29">
      <c r="W140" s="274">
        <v>5</v>
      </c>
      <c r="X140" s="274">
        <v>139</v>
      </c>
      <c r="Y140" s="274">
        <f t="shared" si="22"/>
        <v>720</v>
      </c>
      <c r="Z140" s="274">
        <v>50</v>
      </c>
      <c r="AA140" s="274">
        <f>SUM($Z$2:Z140)</f>
        <v>6950</v>
      </c>
      <c r="AC140">
        <f t="shared" si="21"/>
        <v>5</v>
      </c>
    </row>
    <row r="141" spans="23:29">
      <c r="W141" s="274">
        <v>5</v>
      </c>
      <c r="X141" s="274">
        <v>140</v>
      </c>
      <c r="Y141" s="274">
        <f t="shared" si="22"/>
        <v>725</v>
      </c>
      <c r="Z141" s="274">
        <v>50</v>
      </c>
      <c r="AA141" s="274">
        <f>SUM($Z$2:Z141)</f>
        <v>7000</v>
      </c>
      <c r="AC141">
        <f t="shared" si="21"/>
        <v>5</v>
      </c>
    </row>
    <row r="142" spans="23:29">
      <c r="W142" s="274">
        <v>5</v>
      </c>
      <c r="X142" s="274">
        <v>141</v>
      </c>
      <c r="Y142" s="274">
        <f t="shared" si="22"/>
        <v>730</v>
      </c>
      <c r="Z142" s="274">
        <v>50</v>
      </c>
      <c r="AA142" s="274">
        <f>SUM($Z$2:Z142)</f>
        <v>7050</v>
      </c>
      <c r="AC142">
        <f t="shared" si="21"/>
        <v>5</v>
      </c>
    </row>
    <row r="143" spans="23:29">
      <c r="W143" s="274">
        <v>5</v>
      </c>
      <c r="X143" s="274">
        <v>142</v>
      </c>
      <c r="Y143" s="274">
        <f t="shared" si="22"/>
        <v>735</v>
      </c>
      <c r="Z143" s="274">
        <v>50</v>
      </c>
      <c r="AA143" s="274">
        <f>SUM($Z$2:Z143)</f>
        <v>7100</v>
      </c>
      <c r="AC143">
        <f t="shared" si="21"/>
        <v>5</v>
      </c>
    </row>
    <row r="144" spans="23:29">
      <c r="W144" s="274">
        <v>5</v>
      </c>
      <c r="X144" s="274">
        <v>143</v>
      </c>
      <c r="Y144" s="274">
        <f t="shared" si="22"/>
        <v>740</v>
      </c>
      <c r="Z144" s="274">
        <v>50</v>
      </c>
      <c r="AA144" s="274">
        <f>SUM($Z$2:Z144)</f>
        <v>7150</v>
      </c>
      <c r="AC144">
        <f t="shared" si="21"/>
        <v>5</v>
      </c>
    </row>
    <row r="145" spans="23:29">
      <c r="W145" s="274">
        <v>5</v>
      </c>
      <c r="X145" s="274">
        <v>144</v>
      </c>
      <c r="Y145" s="274">
        <f t="shared" si="22"/>
        <v>745</v>
      </c>
      <c r="Z145" s="274">
        <v>50</v>
      </c>
      <c r="AA145" s="274">
        <f>SUM($Z$2:Z145)</f>
        <v>7200</v>
      </c>
      <c r="AC145">
        <f t="shared" si="21"/>
        <v>5</v>
      </c>
    </row>
    <row r="146" spans="23:29">
      <c r="W146" s="274">
        <v>5</v>
      </c>
      <c r="X146" s="274">
        <v>145</v>
      </c>
      <c r="Y146" s="274">
        <f t="shared" si="22"/>
        <v>750</v>
      </c>
      <c r="Z146" s="274">
        <v>50</v>
      </c>
      <c r="AA146" s="274">
        <f>SUM($Z$2:Z146)</f>
        <v>7250</v>
      </c>
      <c r="AC146">
        <f t="shared" si="21"/>
        <v>5</v>
      </c>
    </row>
    <row r="147" spans="23:29">
      <c r="W147" s="274">
        <v>5</v>
      </c>
      <c r="X147" s="274">
        <v>146</v>
      </c>
      <c r="Y147" s="274">
        <f t="shared" si="22"/>
        <v>755</v>
      </c>
      <c r="Z147" s="274">
        <v>50</v>
      </c>
      <c r="AA147" s="274">
        <f>SUM($Z$2:Z147)</f>
        <v>7300</v>
      </c>
      <c r="AC147">
        <f t="shared" si="21"/>
        <v>5</v>
      </c>
    </row>
    <row r="148" spans="23:29">
      <c r="W148" s="274">
        <v>5</v>
      </c>
      <c r="X148" s="274">
        <v>147</v>
      </c>
      <c r="Y148" s="274">
        <f t="shared" si="22"/>
        <v>760</v>
      </c>
      <c r="Z148" s="274">
        <v>50</v>
      </c>
      <c r="AA148" s="274">
        <f>SUM($Z$2:Z148)</f>
        <v>7350</v>
      </c>
      <c r="AC148">
        <f t="shared" si="21"/>
        <v>5</v>
      </c>
    </row>
    <row r="149" spans="23:29">
      <c r="W149" s="274">
        <v>5</v>
      </c>
      <c r="X149" s="274">
        <v>148</v>
      </c>
      <c r="Y149" s="274">
        <f t="shared" si="22"/>
        <v>765</v>
      </c>
      <c r="Z149" s="274">
        <v>50</v>
      </c>
      <c r="AA149" s="274">
        <f>SUM($Z$2:Z149)</f>
        <v>7400</v>
      </c>
      <c r="AC149">
        <f t="shared" si="21"/>
        <v>5</v>
      </c>
    </row>
    <row r="150" spans="23:29">
      <c r="W150" s="274">
        <v>5</v>
      </c>
      <c r="X150" s="274">
        <v>149</v>
      </c>
      <c r="Y150" s="274">
        <f t="shared" si="22"/>
        <v>770</v>
      </c>
      <c r="Z150" s="274">
        <v>50</v>
      </c>
      <c r="AA150" s="274">
        <f>SUM($Z$2:Z150)</f>
        <v>7450</v>
      </c>
      <c r="AC150">
        <f t="shared" si="21"/>
        <v>5</v>
      </c>
    </row>
    <row r="151" spans="23:29">
      <c r="W151" s="274">
        <v>5</v>
      </c>
      <c r="X151" s="274">
        <v>150</v>
      </c>
      <c r="Y151" s="274">
        <f t="shared" si="22"/>
        <v>775</v>
      </c>
      <c r="Z151" s="274">
        <v>50</v>
      </c>
      <c r="AA151" s="274">
        <f>SUM($Z$2:Z151)</f>
        <v>7500</v>
      </c>
      <c r="AC151">
        <f t="shared" si="21"/>
        <v>5</v>
      </c>
    </row>
    <row r="152" spans="23:29">
      <c r="W152" s="274">
        <v>10</v>
      </c>
      <c r="X152" s="302">
        <v>151</v>
      </c>
      <c r="Y152" s="550">
        <f t="shared" si="22"/>
        <v>785</v>
      </c>
      <c r="Z152" s="549">
        <v>50</v>
      </c>
      <c r="AA152" s="549">
        <f>SUM($Z$2:Z152)</f>
        <v>7550</v>
      </c>
      <c r="AB152" s="549" t="s">
        <v>2498</v>
      </c>
      <c r="AC152">
        <f t="shared" si="21"/>
        <v>10</v>
      </c>
    </row>
    <row r="153" spans="23:29">
      <c r="W153" s="274">
        <v>10</v>
      </c>
      <c r="X153" s="274">
        <v>152</v>
      </c>
      <c r="Y153" s="274">
        <f t="shared" si="22"/>
        <v>795</v>
      </c>
      <c r="Z153" s="274">
        <v>50</v>
      </c>
      <c r="AA153" s="274">
        <f>SUM($Z$2:Z153)</f>
        <v>7600</v>
      </c>
      <c r="AC153">
        <f t="shared" si="21"/>
        <v>10</v>
      </c>
    </row>
    <row r="154" spans="23:29">
      <c r="W154" s="274">
        <v>10</v>
      </c>
      <c r="X154" s="274">
        <v>153</v>
      </c>
      <c r="Y154" s="274">
        <f t="shared" si="22"/>
        <v>805</v>
      </c>
      <c r="Z154" s="274">
        <v>50</v>
      </c>
      <c r="AA154" s="274">
        <f>SUM($Z$2:Z154)</f>
        <v>7650</v>
      </c>
      <c r="AC154">
        <f t="shared" si="21"/>
        <v>10</v>
      </c>
    </row>
    <row r="155" spans="23:29">
      <c r="W155" s="274">
        <v>10</v>
      </c>
      <c r="X155" s="274">
        <v>154</v>
      </c>
      <c r="Y155" s="274">
        <f t="shared" si="22"/>
        <v>815</v>
      </c>
      <c r="Z155" s="274">
        <v>50</v>
      </c>
      <c r="AA155" s="274">
        <f>SUM($Z$2:Z155)</f>
        <v>7700</v>
      </c>
      <c r="AC155">
        <f t="shared" si="21"/>
        <v>10</v>
      </c>
    </row>
    <row r="156" spans="23:29">
      <c r="W156" s="274">
        <v>10</v>
      </c>
      <c r="X156" s="274">
        <v>155</v>
      </c>
      <c r="Y156" s="274">
        <f t="shared" si="22"/>
        <v>825</v>
      </c>
      <c r="Z156" s="274">
        <v>50</v>
      </c>
      <c r="AA156" s="274">
        <f>SUM($Z$2:Z156)</f>
        <v>7750</v>
      </c>
      <c r="AC156">
        <f t="shared" si="21"/>
        <v>10</v>
      </c>
    </row>
    <row r="157" spans="23:29">
      <c r="W157" s="274">
        <v>10</v>
      </c>
      <c r="X157" s="274">
        <v>156</v>
      </c>
      <c r="Y157" s="274">
        <f t="shared" si="22"/>
        <v>835</v>
      </c>
      <c r="Z157" s="274">
        <v>50</v>
      </c>
      <c r="AA157" s="274">
        <f>SUM($Z$2:Z157)</f>
        <v>7800</v>
      </c>
      <c r="AC157">
        <f t="shared" si="21"/>
        <v>10</v>
      </c>
    </row>
    <row r="158" spans="23:29">
      <c r="W158" s="274">
        <v>10</v>
      </c>
      <c r="X158" s="274">
        <v>157</v>
      </c>
      <c r="Y158" s="274">
        <f t="shared" si="22"/>
        <v>845</v>
      </c>
      <c r="Z158" s="274">
        <v>50</v>
      </c>
      <c r="AA158" s="274">
        <f>SUM($Z$2:Z158)</f>
        <v>7850</v>
      </c>
      <c r="AC158">
        <f t="shared" si="21"/>
        <v>10</v>
      </c>
    </row>
    <row r="159" spans="23:29">
      <c r="W159" s="274">
        <v>10</v>
      </c>
      <c r="X159" s="274">
        <v>158</v>
      </c>
      <c r="Y159" s="274">
        <f t="shared" si="22"/>
        <v>855</v>
      </c>
      <c r="Z159" s="274">
        <v>50</v>
      </c>
      <c r="AA159" s="274">
        <f>SUM($Z$2:Z159)</f>
        <v>7900</v>
      </c>
      <c r="AC159">
        <f t="shared" si="21"/>
        <v>10</v>
      </c>
    </row>
    <row r="160" spans="23:29">
      <c r="W160" s="274">
        <v>10</v>
      </c>
      <c r="X160" s="274">
        <v>159</v>
      </c>
      <c r="Y160" s="274">
        <f t="shared" si="22"/>
        <v>865</v>
      </c>
      <c r="Z160" s="274">
        <v>50</v>
      </c>
      <c r="AA160" s="274">
        <f>SUM($Z$2:Z160)</f>
        <v>7950</v>
      </c>
      <c r="AC160">
        <f t="shared" si="21"/>
        <v>10</v>
      </c>
    </row>
    <row r="161" spans="23:29">
      <c r="W161" s="274">
        <v>10</v>
      </c>
      <c r="X161" s="274">
        <v>160</v>
      </c>
      <c r="Y161" s="274">
        <f t="shared" si="22"/>
        <v>875</v>
      </c>
      <c r="Z161" s="274">
        <v>50</v>
      </c>
      <c r="AA161" s="274">
        <f>SUM($Z$2:Z161)</f>
        <v>8000</v>
      </c>
      <c r="AC161">
        <f t="shared" si="21"/>
        <v>10</v>
      </c>
    </row>
    <row r="162" spans="23:29">
      <c r="W162" s="274">
        <v>10</v>
      </c>
      <c r="X162" s="274">
        <v>161</v>
      </c>
      <c r="Y162" s="274">
        <f t="shared" si="22"/>
        <v>885</v>
      </c>
      <c r="Z162" s="274">
        <v>50</v>
      </c>
      <c r="AA162" s="274">
        <f>SUM($Z$2:Z162)</f>
        <v>8050</v>
      </c>
      <c r="AC162">
        <f t="shared" si="21"/>
        <v>10</v>
      </c>
    </row>
    <row r="163" spans="23:29">
      <c r="W163" s="274">
        <v>10</v>
      </c>
      <c r="X163" s="274">
        <v>162</v>
      </c>
      <c r="Y163" s="274">
        <f t="shared" si="22"/>
        <v>895</v>
      </c>
      <c r="Z163" s="274">
        <v>50</v>
      </c>
      <c r="AA163" s="274">
        <f>SUM($Z$2:Z163)</f>
        <v>8100</v>
      </c>
      <c r="AC163">
        <f t="shared" si="21"/>
        <v>10</v>
      </c>
    </row>
    <row r="164" spans="23:29">
      <c r="W164" s="274">
        <v>10</v>
      </c>
      <c r="X164" s="274">
        <v>163</v>
      </c>
      <c r="Y164" s="274">
        <f t="shared" si="22"/>
        <v>905</v>
      </c>
      <c r="Z164" s="274">
        <v>50</v>
      </c>
      <c r="AA164" s="274">
        <f>SUM($Z$2:Z164)</f>
        <v>8150</v>
      </c>
      <c r="AC164">
        <f t="shared" si="21"/>
        <v>10</v>
      </c>
    </row>
    <row r="165" spans="23:29">
      <c r="W165" s="274">
        <v>10</v>
      </c>
      <c r="X165" s="274">
        <v>164</v>
      </c>
      <c r="Y165" s="274">
        <f t="shared" si="22"/>
        <v>915</v>
      </c>
      <c r="Z165" s="274">
        <v>50</v>
      </c>
      <c r="AA165" s="274">
        <f>SUM($Z$2:Z165)</f>
        <v>8200</v>
      </c>
      <c r="AC165">
        <f t="shared" si="21"/>
        <v>10</v>
      </c>
    </row>
    <row r="166" spans="23:29">
      <c r="W166" s="274">
        <v>10</v>
      </c>
      <c r="X166" s="274">
        <v>165</v>
      </c>
      <c r="Y166" s="274">
        <f t="shared" si="22"/>
        <v>925</v>
      </c>
      <c r="Z166" s="274">
        <v>50</v>
      </c>
      <c r="AA166" s="274">
        <f>SUM($Z$2:Z166)</f>
        <v>8250</v>
      </c>
      <c r="AC166">
        <f t="shared" si="21"/>
        <v>10</v>
      </c>
    </row>
    <row r="167" spans="23:29">
      <c r="W167" s="274">
        <v>10</v>
      </c>
      <c r="X167" s="274">
        <v>166</v>
      </c>
      <c r="Y167" s="274">
        <f t="shared" si="22"/>
        <v>935</v>
      </c>
      <c r="Z167" s="274">
        <v>50</v>
      </c>
      <c r="AA167" s="274">
        <f>SUM($Z$2:Z167)</f>
        <v>8300</v>
      </c>
      <c r="AC167">
        <f t="shared" si="21"/>
        <v>10</v>
      </c>
    </row>
    <row r="168" spans="23:29">
      <c r="W168" s="274">
        <v>10</v>
      </c>
      <c r="X168" s="274">
        <v>167</v>
      </c>
      <c r="Y168" s="274">
        <f t="shared" si="22"/>
        <v>945</v>
      </c>
      <c r="Z168" s="274">
        <v>50</v>
      </c>
      <c r="AA168" s="274">
        <f>SUM($Z$2:Z168)</f>
        <v>8350</v>
      </c>
      <c r="AC168">
        <f t="shared" si="21"/>
        <v>10</v>
      </c>
    </row>
    <row r="169" spans="23:29">
      <c r="W169" s="274">
        <v>10</v>
      </c>
      <c r="X169" s="274">
        <v>168</v>
      </c>
      <c r="Y169" s="274">
        <f t="shared" si="22"/>
        <v>955</v>
      </c>
      <c r="Z169" s="274">
        <v>50</v>
      </c>
      <c r="AA169" s="274">
        <f>SUM($Z$2:Z169)</f>
        <v>8400</v>
      </c>
      <c r="AC169">
        <f t="shared" si="21"/>
        <v>10</v>
      </c>
    </row>
    <row r="170" spans="23:29">
      <c r="W170" s="274">
        <v>10</v>
      </c>
      <c r="X170" s="274">
        <v>169</v>
      </c>
      <c r="Y170" s="274">
        <f t="shared" si="22"/>
        <v>965</v>
      </c>
      <c r="Z170" s="274">
        <v>50</v>
      </c>
      <c r="AA170" s="274">
        <f>SUM($Z$2:Z170)</f>
        <v>8450</v>
      </c>
      <c r="AC170">
        <f t="shared" si="21"/>
        <v>10</v>
      </c>
    </row>
    <row r="171" spans="23:29">
      <c r="W171" s="274">
        <v>10</v>
      </c>
      <c r="X171" s="274">
        <v>170</v>
      </c>
      <c r="Y171" s="274">
        <f t="shared" si="22"/>
        <v>975</v>
      </c>
      <c r="Z171" s="274">
        <v>50</v>
      </c>
      <c r="AA171" s="274">
        <f>SUM($Z$2:Z171)</f>
        <v>8500</v>
      </c>
      <c r="AC171">
        <f t="shared" si="21"/>
        <v>10</v>
      </c>
    </row>
    <row r="172" spans="23:29">
      <c r="W172" s="274">
        <v>10</v>
      </c>
      <c r="X172" s="274">
        <v>171</v>
      </c>
      <c r="Y172" s="274">
        <f t="shared" si="22"/>
        <v>985</v>
      </c>
      <c r="Z172" s="274">
        <v>50</v>
      </c>
      <c r="AA172" s="274">
        <f>SUM($Z$2:Z172)</f>
        <v>8550</v>
      </c>
      <c r="AC172">
        <f t="shared" si="21"/>
        <v>10</v>
      </c>
    </row>
    <row r="173" spans="23:29">
      <c r="W173" s="274">
        <v>10</v>
      </c>
      <c r="X173" s="274">
        <v>172</v>
      </c>
      <c r="Y173" s="274">
        <f t="shared" si="22"/>
        <v>995</v>
      </c>
      <c r="Z173" s="274">
        <v>50</v>
      </c>
      <c r="AA173" s="274">
        <f>SUM($Z$2:Z173)</f>
        <v>8600</v>
      </c>
      <c r="AC173">
        <f t="shared" si="21"/>
        <v>10</v>
      </c>
    </row>
    <row r="174" spans="23:29">
      <c r="W174" s="274">
        <v>10</v>
      </c>
      <c r="X174" s="274">
        <v>173</v>
      </c>
      <c r="Y174" s="274">
        <f t="shared" si="22"/>
        <v>1005</v>
      </c>
      <c r="Z174" s="274">
        <v>50</v>
      </c>
      <c r="AA174" s="274">
        <f>SUM($Z$2:Z174)</f>
        <v>8650</v>
      </c>
      <c r="AC174">
        <f t="shared" si="21"/>
        <v>10</v>
      </c>
    </row>
    <row r="175" spans="23:29">
      <c r="W175" s="274">
        <v>10</v>
      </c>
      <c r="X175" s="274">
        <v>174</v>
      </c>
      <c r="Y175" s="274">
        <f t="shared" si="22"/>
        <v>1015</v>
      </c>
      <c r="Z175" s="274">
        <v>50</v>
      </c>
      <c r="AA175" s="274">
        <f>SUM($Z$2:Z175)</f>
        <v>8700</v>
      </c>
      <c r="AC175">
        <f t="shared" si="21"/>
        <v>10</v>
      </c>
    </row>
    <row r="176" spans="23:29">
      <c r="W176" s="274">
        <v>10</v>
      </c>
      <c r="X176" s="274">
        <v>175</v>
      </c>
      <c r="Y176" s="274">
        <f t="shared" si="22"/>
        <v>1025</v>
      </c>
      <c r="Z176" s="274">
        <v>50</v>
      </c>
      <c r="AA176" s="274">
        <f>SUM($Z$2:Z176)</f>
        <v>8750</v>
      </c>
      <c r="AC176">
        <f t="shared" si="21"/>
        <v>10</v>
      </c>
    </row>
    <row r="177" spans="23:29">
      <c r="W177" s="274">
        <v>10</v>
      </c>
      <c r="X177" s="274">
        <v>176</v>
      </c>
      <c r="Y177" s="274">
        <f t="shared" si="22"/>
        <v>1035</v>
      </c>
      <c r="Z177" s="274">
        <v>50</v>
      </c>
      <c r="AA177" s="274">
        <f>SUM($Z$2:Z177)</f>
        <v>8800</v>
      </c>
      <c r="AC177">
        <f t="shared" si="21"/>
        <v>10</v>
      </c>
    </row>
    <row r="178" spans="23:29">
      <c r="W178" s="274">
        <v>10</v>
      </c>
      <c r="X178" s="274">
        <v>177</v>
      </c>
      <c r="Y178" s="274">
        <f t="shared" si="22"/>
        <v>1045</v>
      </c>
      <c r="Z178" s="274">
        <v>50</v>
      </c>
      <c r="AA178" s="274">
        <f>SUM($Z$2:Z178)</f>
        <v>8850</v>
      </c>
      <c r="AC178">
        <f t="shared" si="21"/>
        <v>10</v>
      </c>
    </row>
    <row r="179" spans="23:29">
      <c r="W179" s="274">
        <v>10</v>
      </c>
      <c r="X179" s="274">
        <v>178</v>
      </c>
      <c r="Y179" s="274">
        <f t="shared" si="22"/>
        <v>1055</v>
      </c>
      <c r="Z179" s="274">
        <v>50</v>
      </c>
      <c r="AA179" s="274">
        <f>SUM($Z$2:Z179)</f>
        <v>8900</v>
      </c>
      <c r="AC179">
        <f t="shared" si="21"/>
        <v>10</v>
      </c>
    </row>
    <row r="180" spans="23:29">
      <c r="W180" s="274">
        <v>10</v>
      </c>
      <c r="X180" s="274">
        <v>179</v>
      </c>
      <c r="Y180" s="274">
        <f t="shared" si="22"/>
        <v>1065</v>
      </c>
      <c r="Z180" s="274">
        <v>50</v>
      </c>
      <c r="AA180" s="274">
        <f>SUM($Z$2:Z180)</f>
        <v>8950</v>
      </c>
      <c r="AC180">
        <f t="shared" si="21"/>
        <v>10</v>
      </c>
    </row>
    <row r="181" spans="23:29">
      <c r="W181" s="274">
        <v>10</v>
      </c>
      <c r="X181" s="274">
        <v>180</v>
      </c>
      <c r="Y181" s="274">
        <f t="shared" si="22"/>
        <v>1075</v>
      </c>
      <c r="Z181" s="274">
        <v>50</v>
      </c>
      <c r="AA181" s="274">
        <f>SUM($Z$2:Z181)</f>
        <v>9000</v>
      </c>
      <c r="AC181">
        <f t="shared" si="21"/>
        <v>10</v>
      </c>
    </row>
    <row r="182" spans="23:29">
      <c r="W182" s="274">
        <v>13</v>
      </c>
      <c r="X182" s="274">
        <v>181</v>
      </c>
      <c r="Y182" s="274">
        <f t="shared" si="22"/>
        <v>1088</v>
      </c>
      <c r="Z182" s="274">
        <v>50</v>
      </c>
      <c r="AA182" s="274">
        <f>SUM($Z$2:Z182)</f>
        <v>9050</v>
      </c>
      <c r="AC182">
        <f t="shared" si="21"/>
        <v>13</v>
      </c>
    </row>
    <row r="183" spans="23:29">
      <c r="W183" s="274">
        <v>13</v>
      </c>
      <c r="X183" s="274">
        <v>182</v>
      </c>
      <c r="Y183" s="274">
        <f t="shared" si="22"/>
        <v>1101</v>
      </c>
      <c r="Z183" s="274">
        <v>50</v>
      </c>
      <c r="AA183" s="274">
        <f>SUM($Z$2:Z183)</f>
        <v>9100</v>
      </c>
      <c r="AC183">
        <f t="shared" si="21"/>
        <v>13</v>
      </c>
    </row>
    <row r="184" spans="23:29">
      <c r="W184" s="274">
        <v>13</v>
      </c>
      <c r="X184" s="274">
        <v>183</v>
      </c>
      <c r="Y184" s="274">
        <f t="shared" si="22"/>
        <v>1114</v>
      </c>
      <c r="Z184" s="274">
        <v>50</v>
      </c>
      <c r="AA184" s="274">
        <f>SUM($Z$2:Z184)</f>
        <v>9150</v>
      </c>
      <c r="AC184">
        <f t="shared" si="21"/>
        <v>13</v>
      </c>
    </row>
    <row r="185" spans="23:29">
      <c r="W185" s="274">
        <v>13</v>
      </c>
      <c r="X185" s="274">
        <v>184</v>
      </c>
      <c r="Y185" s="274">
        <f t="shared" si="22"/>
        <v>1127</v>
      </c>
      <c r="Z185" s="274">
        <v>50</v>
      </c>
      <c r="AA185" s="274">
        <f>SUM($Z$2:Z185)</f>
        <v>9200</v>
      </c>
      <c r="AC185">
        <f t="shared" si="21"/>
        <v>13</v>
      </c>
    </row>
    <row r="186" spans="23:29">
      <c r="W186" s="274">
        <v>13</v>
      </c>
      <c r="X186" s="274">
        <v>185</v>
      </c>
      <c r="Y186" s="274">
        <f t="shared" si="22"/>
        <v>1140</v>
      </c>
      <c r="Z186" s="274">
        <v>50</v>
      </c>
      <c r="AA186" s="274">
        <f>SUM($Z$2:Z186)</f>
        <v>9250</v>
      </c>
      <c r="AC186">
        <f t="shared" si="21"/>
        <v>13</v>
      </c>
    </row>
    <row r="187" spans="23:29">
      <c r="W187" s="274">
        <v>13</v>
      </c>
      <c r="X187" s="274">
        <v>186</v>
      </c>
      <c r="Y187" s="274">
        <f t="shared" si="22"/>
        <v>1153</v>
      </c>
      <c r="Z187" s="274">
        <v>50</v>
      </c>
      <c r="AA187" s="274">
        <f>SUM($Z$2:Z187)</f>
        <v>9300</v>
      </c>
      <c r="AC187">
        <f t="shared" si="21"/>
        <v>13</v>
      </c>
    </row>
    <row r="188" spans="23:29">
      <c r="W188" s="274">
        <v>13</v>
      </c>
      <c r="X188" s="274">
        <v>187</v>
      </c>
      <c r="Y188" s="274">
        <f t="shared" si="22"/>
        <v>1166</v>
      </c>
      <c r="Z188" s="274">
        <v>50</v>
      </c>
      <c r="AA188" s="274">
        <f>SUM($Z$2:Z188)</f>
        <v>9350</v>
      </c>
      <c r="AC188">
        <f t="shared" si="21"/>
        <v>13</v>
      </c>
    </row>
    <row r="189" spans="23:29">
      <c r="W189" s="274">
        <v>13</v>
      </c>
      <c r="X189" s="274">
        <v>188</v>
      </c>
      <c r="Y189" s="274">
        <f t="shared" si="22"/>
        <v>1179</v>
      </c>
      <c r="Z189" s="274">
        <v>50</v>
      </c>
      <c r="AA189" s="274">
        <f>SUM($Z$2:Z189)</f>
        <v>9400</v>
      </c>
      <c r="AC189">
        <f t="shared" si="21"/>
        <v>13</v>
      </c>
    </row>
    <row r="190" spans="23:29">
      <c r="W190" s="274">
        <v>13</v>
      </c>
      <c r="X190" s="274">
        <v>189</v>
      </c>
      <c r="Y190" s="274">
        <f t="shared" si="22"/>
        <v>1192</v>
      </c>
      <c r="Z190" s="274">
        <v>50</v>
      </c>
      <c r="AA190" s="274">
        <f>SUM($Z$2:Z190)</f>
        <v>9450</v>
      </c>
      <c r="AC190">
        <f t="shared" si="21"/>
        <v>13</v>
      </c>
    </row>
    <row r="191" spans="23:29">
      <c r="W191" s="274">
        <v>13</v>
      </c>
      <c r="X191" s="274">
        <v>190</v>
      </c>
      <c r="Y191" s="274">
        <f t="shared" si="22"/>
        <v>1205</v>
      </c>
      <c r="Z191" s="274">
        <v>50</v>
      </c>
      <c r="AA191" s="274">
        <f>SUM($Z$2:Z191)</f>
        <v>9500</v>
      </c>
      <c r="AC191">
        <f t="shared" si="21"/>
        <v>13</v>
      </c>
    </row>
    <row r="192" spans="23:29">
      <c r="W192" s="274">
        <v>13</v>
      </c>
      <c r="X192" s="274">
        <v>191</v>
      </c>
      <c r="Y192" s="274">
        <f t="shared" si="22"/>
        <v>1218</v>
      </c>
      <c r="Z192" s="274">
        <v>50</v>
      </c>
      <c r="AA192" s="274">
        <f>SUM($Z$2:Z192)</f>
        <v>9550</v>
      </c>
      <c r="AC192">
        <f t="shared" si="21"/>
        <v>13</v>
      </c>
    </row>
    <row r="193" spans="23:29">
      <c r="W193" s="274">
        <v>13</v>
      </c>
      <c r="X193" s="274">
        <v>192</v>
      </c>
      <c r="Y193" s="274">
        <f t="shared" si="22"/>
        <v>1231</v>
      </c>
      <c r="Z193" s="274">
        <v>50</v>
      </c>
      <c r="AA193" s="274">
        <f>SUM($Z$2:Z193)</f>
        <v>9600</v>
      </c>
      <c r="AC193">
        <f t="shared" si="21"/>
        <v>13</v>
      </c>
    </row>
    <row r="194" spans="23:29">
      <c r="W194" s="274">
        <v>13</v>
      </c>
      <c r="X194" s="274">
        <v>193</v>
      </c>
      <c r="Y194" s="274">
        <f t="shared" si="22"/>
        <v>1244</v>
      </c>
      <c r="Z194" s="274">
        <v>50</v>
      </c>
      <c r="AA194" s="274">
        <f>SUM($Z$2:Z194)</f>
        <v>9650</v>
      </c>
      <c r="AC194">
        <f t="shared" si="21"/>
        <v>13</v>
      </c>
    </row>
    <row r="195" spans="23:29">
      <c r="W195" s="274">
        <v>13</v>
      </c>
      <c r="X195" s="274">
        <v>194</v>
      </c>
      <c r="Y195" s="274">
        <f t="shared" si="22"/>
        <v>1257</v>
      </c>
      <c r="Z195" s="274">
        <v>50</v>
      </c>
      <c r="AA195" s="274">
        <f>SUM($Z$2:Z195)</f>
        <v>9700</v>
      </c>
      <c r="AC195">
        <f t="shared" si="21"/>
        <v>13</v>
      </c>
    </row>
    <row r="196" spans="23:29">
      <c r="W196" s="274">
        <v>13</v>
      </c>
      <c r="X196" s="274">
        <v>195</v>
      </c>
      <c r="Y196" s="274">
        <f t="shared" si="22"/>
        <v>1270</v>
      </c>
      <c r="Z196" s="274">
        <v>50</v>
      </c>
      <c r="AA196" s="274">
        <f>SUM($Z$2:Z196)</f>
        <v>9750</v>
      </c>
      <c r="AC196">
        <f t="shared" ref="AC196:AC259" si="23">Y196-Y195</f>
        <v>13</v>
      </c>
    </row>
    <row r="197" spans="23:29">
      <c r="W197" s="274">
        <v>13</v>
      </c>
      <c r="X197" s="274">
        <v>196</v>
      </c>
      <c r="Y197" s="274">
        <f t="shared" ref="Y197:Y260" si="24">Y196+W197</f>
        <v>1283</v>
      </c>
      <c r="Z197" s="274">
        <v>50</v>
      </c>
      <c r="AA197" s="274">
        <f>SUM($Z$2:Z197)</f>
        <v>9800</v>
      </c>
      <c r="AC197">
        <f t="shared" si="23"/>
        <v>13</v>
      </c>
    </row>
    <row r="198" spans="23:29">
      <c r="W198" s="274">
        <v>13</v>
      </c>
      <c r="X198" s="274">
        <v>197</v>
      </c>
      <c r="Y198" s="274">
        <f t="shared" si="24"/>
        <v>1296</v>
      </c>
      <c r="Z198" s="274">
        <v>50</v>
      </c>
      <c r="AA198" s="274">
        <f>SUM($Z$2:Z198)</f>
        <v>9850</v>
      </c>
      <c r="AC198">
        <f t="shared" si="23"/>
        <v>13</v>
      </c>
    </row>
    <row r="199" spans="23:29">
      <c r="W199" s="274">
        <v>13</v>
      </c>
      <c r="X199" s="274">
        <v>198</v>
      </c>
      <c r="Y199" s="274">
        <f t="shared" si="24"/>
        <v>1309</v>
      </c>
      <c r="Z199" s="274">
        <v>50</v>
      </c>
      <c r="AA199" s="274">
        <f>SUM($Z$2:Z199)</f>
        <v>9900</v>
      </c>
      <c r="AC199">
        <f t="shared" si="23"/>
        <v>13</v>
      </c>
    </row>
    <row r="200" spans="23:29">
      <c r="W200" s="274">
        <v>13</v>
      </c>
      <c r="X200" s="274">
        <v>199</v>
      </c>
      <c r="Y200" s="274">
        <f t="shared" si="24"/>
        <v>1322</v>
      </c>
      <c r="Z200" s="274">
        <v>50</v>
      </c>
      <c r="AA200" s="274">
        <f>SUM($Z$2:Z200)</f>
        <v>9950</v>
      </c>
      <c r="AC200">
        <f t="shared" si="23"/>
        <v>13</v>
      </c>
    </row>
    <row r="201" spans="23:29">
      <c r="W201" s="274">
        <v>13</v>
      </c>
      <c r="X201" s="274">
        <v>200</v>
      </c>
      <c r="Y201" s="274">
        <f t="shared" si="24"/>
        <v>1335</v>
      </c>
      <c r="Z201" s="274">
        <v>50</v>
      </c>
      <c r="AA201" s="274">
        <f>SUM($Z$2:Z201)</f>
        <v>10000</v>
      </c>
      <c r="AC201">
        <f t="shared" si="23"/>
        <v>13</v>
      </c>
    </row>
    <row r="202" spans="23:29">
      <c r="W202" s="274">
        <v>13</v>
      </c>
      <c r="X202" s="274">
        <v>201</v>
      </c>
      <c r="Y202" s="274">
        <f t="shared" si="24"/>
        <v>1348</v>
      </c>
      <c r="Z202" s="274">
        <v>50</v>
      </c>
      <c r="AA202" s="274">
        <f>SUM($Z$2:Z202)</f>
        <v>10050</v>
      </c>
      <c r="AC202">
        <f t="shared" si="23"/>
        <v>13</v>
      </c>
    </row>
    <row r="203" spans="23:29">
      <c r="W203" s="274">
        <v>13</v>
      </c>
      <c r="X203" s="274">
        <v>202</v>
      </c>
      <c r="Y203" s="274">
        <f t="shared" si="24"/>
        <v>1361</v>
      </c>
      <c r="Z203" s="274">
        <v>50</v>
      </c>
      <c r="AA203" s="274">
        <f>SUM($Z$2:Z203)</f>
        <v>10100</v>
      </c>
      <c r="AC203">
        <f t="shared" si="23"/>
        <v>13</v>
      </c>
    </row>
    <row r="204" spans="23:29">
      <c r="W204" s="274">
        <v>13</v>
      </c>
      <c r="X204" s="274">
        <v>203</v>
      </c>
      <c r="Y204" s="274">
        <f t="shared" si="24"/>
        <v>1374</v>
      </c>
      <c r="Z204" s="274">
        <v>50</v>
      </c>
      <c r="AA204" s="274">
        <f>SUM($Z$2:Z204)</f>
        <v>10150</v>
      </c>
      <c r="AC204">
        <f t="shared" si="23"/>
        <v>13</v>
      </c>
    </row>
    <row r="205" spans="23:29">
      <c r="W205" s="274">
        <v>13</v>
      </c>
      <c r="X205" s="274">
        <v>204</v>
      </c>
      <c r="Y205" s="274">
        <f t="shared" si="24"/>
        <v>1387</v>
      </c>
      <c r="Z205" s="274">
        <v>50</v>
      </c>
      <c r="AA205" s="274">
        <f>SUM($Z$2:Z205)</f>
        <v>10200</v>
      </c>
      <c r="AC205">
        <f t="shared" si="23"/>
        <v>13</v>
      </c>
    </row>
    <row r="206" spans="23:29">
      <c r="W206" s="274">
        <v>13</v>
      </c>
      <c r="X206" s="274">
        <v>205</v>
      </c>
      <c r="Y206" s="274">
        <f t="shared" si="24"/>
        <v>1400</v>
      </c>
      <c r="Z206" s="274">
        <v>50</v>
      </c>
      <c r="AA206" s="274">
        <f>SUM($Z$2:Z206)</f>
        <v>10250</v>
      </c>
      <c r="AC206">
        <f t="shared" si="23"/>
        <v>13</v>
      </c>
    </row>
    <row r="207" spans="23:29">
      <c r="W207" s="274">
        <v>13</v>
      </c>
      <c r="X207" s="274">
        <v>206</v>
      </c>
      <c r="Y207" s="274">
        <f t="shared" si="24"/>
        <v>1413</v>
      </c>
      <c r="Z207" s="274">
        <v>50</v>
      </c>
      <c r="AA207" s="274">
        <f>SUM($Z$2:Z207)</f>
        <v>10300</v>
      </c>
      <c r="AC207">
        <f t="shared" si="23"/>
        <v>13</v>
      </c>
    </row>
    <row r="208" spans="23:29">
      <c r="W208" s="274">
        <v>13</v>
      </c>
      <c r="X208" s="274">
        <v>207</v>
      </c>
      <c r="Y208" s="274">
        <f t="shared" si="24"/>
        <v>1426</v>
      </c>
      <c r="Z208" s="274">
        <v>50</v>
      </c>
      <c r="AA208" s="274">
        <f>SUM($Z$2:Z208)</f>
        <v>10350</v>
      </c>
      <c r="AC208">
        <f t="shared" si="23"/>
        <v>13</v>
      </c>
    </row>
    <row r="209" spans="23:29">
      <c r="W209" s="274">
        <v>13</v>
      </c>
      <c r="X209" s="274">
        <v>208</v>
      </c>
      <c r="Y209" s="274">
        <f t="shared" si="24"/>
        <v>1439</v>
      </c>
      <c r="Z209" s="274">
        <v>50</v>
      </c>
      <c r="AA209" s="274">
        <f>SUM($Z$2:Z209)</f>
        <v>10400</v>
      </c>
      <c r="AC209">
        <f t="shared" si="23"/>
        <v>13</v>
      </c>
    </row>
    <row r="210" spans="23:29">
      <c r="W210" s="274">
        <v>13</v>
      </c>
      <c r="X210" s="274">
        <v>209</v>
      </c>
      <c r="Y210" s="274">
        <f t="shared" si="24"/>
        <v>1452</v>
      </c>
      <c r="Z210" s="274">
        <v>50</v>
      </c>
      <c r="AA210" s="274">
        <f>SUM($Z$2:Z210)</f>
        <v>10450</v>
      </c>
      <c r="AC210">
        <f t="shared" si="23"/>
        <v>13</v>
      </c>
    </row>
    <row r="211" spans="23:29">
      <c r="W211" s="274">
        <v>13</v>
      </c>
      <c r="X211" s="274">
        <v>210</v>
      </c>
      <c r="Y211" s="274">
        <f t="shared" si="24"/>
        <v>1465</v>
      </c>
      <c r="Z211" s="274">
        <v>50</v>
      </c>
      <c r="AA211" s="274">
        <f>SUM($Z$2:Z211)</f>
        <v>10500</v>
      </c>
      <c r="AC211">
        <f t="shared" si="23"/>
        <v>13</v>
      </c>
    </row>
    <row r="212" spans="23:29">
      <c r="W212" s="274">
        <v>16</v>
      </c>
      <c r="X212" s="274">
        <v>211</v>
      </c>
      <c r="Y212" s="274">
        <f t="shared" si="24"/>
        <v>1481</v>
      </c>
      <c r="Z212" s="274">
        <v>50</v>
      </c>
      <c r="AA212" s="274">
        <f>SUM($Z$2:Z212)</f>
        <v>10550</v>
      </c>
      <c r="AC212">
        <f t="shared" si="23"/>
        <v>16</v>
      </c>
    </row>
    <row r="213" spans="23:29">
      <c r="W213" s="274">
        <v>16</v>
      </c>
      <c r="X213" s="274">
        <v>212</v>
      </c>
      <c r="Y213" s="274">
        <f t="shared" si="24"/>
        <v>1497</v>
      </c>
      <c r="Z213" s="274">
        <v>50</v>
      </c>
      <c r="AA213" s="274">
        <f>SUM($Z$2:Z213)</f>
        <v>10600</v>
      </c>
      <c r="AC213">
        <f t="shared" si="23"/>
        <v>16</v>
      </c>
    </row>
    <row r="214" spans="23:29">
      <c r="W214" s="274">
        <v>16</v>
      </c>
      <c r="X214" s="274">
        <v>213</v>
      </c>
      <c r="Y214" s="274">
        <f t="shared" si="24"/>
        <v>1513</v>
      </c>
      <c r="Z214" s="274">
        <v>50</v>
      </c>
      <c r="AA214" s="274">
        <f>SUM($Z$2:Z214)</f>
        <v>10650</v>
      </c>
      <c r="AC214">
        <f t="shared" si="23"/>
        <v>16</v>
      </c>
    </row>
    <row r="215" spans="23:29">
      <c r="W215" s="274">
        <v>16</v>
      </c>
      <c r="X215" s="274">
        <v>214</v>
      </c>
      <c r="Y215" s="274">
        <f t="shared" si="24"/>
        <v>1529</v>
      </c>
      <c r="Z215" s="274">
        <v>50</v>
      </c>
      <c r="AA215" s="274">
        <f>SUM($Z$2:Z215)</f>
        <v>10700</v>
      </c>
      <c r="AC215">
        <f t="shared" si="23"/>
        <v>16</v>
      </c>
    </row>
    <row r="216" spans="23:29">
      <c r="W216" s="274">
        <v>16</v>
      </c>
      <c r="X216" s="274">
        <v>215</v>
      </c>
      <c r="Y216" s="274">
        <f t="shared" si="24"/>
        <v>1545</v>
      </c>
      <c r="Z216" s="274">
        <v>50</v>
      </c>
      <c r="AA216" s="274">
        <f>SUM($Z$2:Z216)</f>
        <v>10750</v>
      </c>
      <c r="AC216">
        <f t="shared" si="23"/>
        <v>16</v>
      </c>
    </row>
    <row r="217" spans="23:29">
      <c r="W217" s="274">
        <v>16</v>
      </c>
      <c r="X217" s="309">
        <v>216</v>
      </c>
      <c r="Y217" s="274">
        <f t="shared" si="24"/>
        <v>1561</v>
      </c>
      <c r="Z217" s="274">
        <v>50</v>
      </c>
      <c r="AA217" s="302">
        <f>SUM($Z$2:Z217)</f>
        <v>10800</v>
      </c>
      <c r="AB217" s="274" t="s">
        <v>2499</v>
      </c>
      <c r="AC217">
        <f t="shared" si="23"/>
        <v>16</v>
      </c>
    </row>
    <row r="218" spans="23:29">
      <c r="W218" s="274">
        <v>16</v>
      </c>
      <c r="X218" s="274">
        <v>217</v>
      </c>
      <c r="Y218" s="274">
        <f t="shared" si="24"/>
        <v>1577</v>
      </c>
      <c r="Z218" s="274">
        <v>50</v>
      </c>
      <c r="AA218" s="274">
        <f>SUM($Z$2:Z218)</f>
        <v>10850</v>
      </c>
      <c r="AC218">
        <f t="shared" si="23"/>
        <v>16</v>
      </c>
    </row>
    <row r="219" spans="23:29">
      <c r="W219" s="274">
        <v>16</v>
      </c>
      <c r="X219" s="274">
        <v>218</v>
      </c>
      <c r="Y219" s="274">
        <f t="shared" si="24"/>
        <v>1593</v>
      </c>
      <c r="Z219" s="274">
        <v>50</v>
      </c>
      <c r="AA219" s="274">
        <f>SUM($Z$2:Z219)</f>
        <v>10900</v>
      </c>
      <c r="AC219">
        <f t="shared" si="23"/>
        <v>16</v>
      </c>
    </row>
    <row r="220" spans="23:29">
      <c r="W220" s="274">
        <v>16</v>
      </c>
      <c r="X220" s="274">
        <v>219</v>
      </c>
      <c r="Y220" s="274">
        <f t="shared" si="24"/>
        <v>1609</v>
      </c>
      <c r="Z220" s="274">
        <v>50</v>
      </c>
      <c r="AA220" s="274">
        <f>SUM($Z$2:Z220)</f>
        <v>10950</v>
      </c>
      <c r="AC220">
        <f t="shared" si="23"/>
        <v>16</v>
      </c>
    </row>
    <row r="221" spans="23:29">
      <c r="W221" s="274">
        <v>16</v>
      </c>
      <c r="X221" s="274">
        <v>220</v>
      </c>
      <c r="Y221" s="274">
        <f t="shared" si="24"/>
        <v>1625</v>
      </c>
      <c r="Z221" s="274">
        <v>50</v>
      </c>
      <c r="AA221" s="274">
        <f>SUM($Z$2:Z221)</f>
        <v>11000</v>
      </c>
      <c r="AC221">
        <f t="shared" si="23"/>
        <v>16</v>
      </c>
    </row>
    <row r="222" spans="23:29">
      <c r="W222" s="274">
        <v>16</v>
      </c>
      <c r="X222" s="274">
        <v>221</v>
      </c>
      <c r="Y222" s="274">
        <f t="shared" si="24"/>
        <v>1641</v>
      </c>
      <c r="Z222" s="274">
        <v>50</v>
      </c>
      <c r="AA222" s="274">
        <f>SUM($Z$2:Z222)</f>
        <v>11050</v>
      </c>
      <c r="AC222">
        <f t="shared" si="23"/>
        <v>16</v>
      </c>
    </row>
    <row r="223" spans="23:29">
      <c r="W223" s="274">
        <v>16</v>
      </c>
      <c r="X223" s="274">
        <v>222</v>
      </c>
      <c r="Y223" s="274">
        <f t="shared" si="24"/>
        <v>1657</v>
      </c>
      <c r="Z223" s="274">
        <v>50</v>
      </c>
      <c r="AA223" s="274">
        <f>SUM($Z$2:Z223)</f>
        <v>11100</v>
      </c>
      <c r="AC223">
        <f t="shared" si="23"/>
        <v>16</v>
      </c>
    </row>
    <row r="224" spans="23:29">
      <c r="W224" s="274">
        <v>16</v>
      </c>
      <c r="X224" s="274">
        <v>223</v>
      </c>
      <c r="Y224" s="274">
        <f t="shared" si="24"/>
        <v>1673</v>
      </c>
      <c r="Z224" s="274">
        <v>50</v>
      </c>
      <c r="AA224" s="274">
        <f>SUM($Z$2:Z224)</f>
        <v>11150</v>
      </c>
      <c r="AC224">
        <f t="shared" si="23"/>
        <v>16</v>
      </c>
    </row>
    <row r="225" spans="23:29">
      <c r="W225" s="274">
        <v>16</v>
      </c>
      <c r="X225" s="274">
        <v>224</v>
      </c>
      <c r="Y225" s="274">
        <f t="shared" si="24"/>
        <v>1689</v>
      </c>
      <c r="Z225" s="274">
        <v>50</v>
      </c>
      <c r="AA225" s="274">
        <f>SUM($Z$2:Z225)</f>
        <v>11200</v>
      </c>
      <c r="AC225">
        <f t="shared" si="23"/>
        <v>16</v>
      </c>
    </row>
    <row r="226" spans="23:29">
      <c r="W226" s="274">
        <v>16</v>
      </c>
      <c r="X226" s="274">
        <v>225</v>
      </c>
      <c r="Y226" s="274">
        <f t="shared" si="24"/>
        <v>1705</v>
      </c>
      <c r="Z226" s="274">
        <v>50</v>
      </c>
      <c r="AA226" s="274">
        <f>SUM($Z$2:Z226)</f>
        <v>11250</v>
      </c>
      <c r="AC226">
        <f t="shared" si="23"/>
        <v>16</v>
      </c>
    </row>
    <row r="227" spans="23:29">
      <c r="W227" s="274">
        <v>16</v>
      </c>
      <c r="X227" s="274">
        <v>226</v>
      </c>
      <c r="Y227" s="274">
        <f t="shared" si="24"/>
        <v>1721</v>
      </c>
      <c r="Z227" s="274">
        <v>50</v>
      </c>
      <c r="AA227" s="274">
        <f>SUM($Z$2:Z227)</f>
        <v>11300</v>
      </c>
      <c r="AC227">
        <f t="shared" si="23"/>
        <v>16</v>
      </c>
    </row>
    <row r="228" spans="23:29">
      <c r="W228" s="274">
        <v>16</v>
      </c>
      <c r="X228" s="274">
        <v>227</v>
      </c>
      <c r="Y228" s="274">
        <f t="shared" si="24"/>
        <v>1737</v>
      </c>
      <c r="Z228" s="274">
        <v>50</v>
      </c>
      <c r="AA228" s="274">
        <f>SUM($Z$2:Z228)</f>
        <v>11350</v>
      </c>
      <c r="AC228">
        <f t="shared" si="23"/>
        <v>16</v>
      </c>
    </row>
    <row r="229" spans="23:29">
      <c r="W229" s="274">
        <v>16</v>
      </c>
      <c r="X229" s="274">
        <v>228</v>
      </c>
      <c r="Y229" s="274">
        <f t="shared" si="24"/>
        <v>1753</v>
      </c>
      <c r="Z229" s="274">
        <v>50</v>
      </c>
      <c r="AA229">
        <f>SUM($Z$2:Z229)</f>
        <v>11400</v>
      </c>
      <c r="AC229">
        <f t="shared" si="23"/>
        <v>16</v>
      </c>
    </row>
    <row r="230" spans="23:29">
      <c r="W230" s="274">
        <v>16</v>
      </c>
      <c r="X230" s="274">
        <v>229</v>
      </c>
      <c r="Y230" s="274">
        <f t="shared" si="24"/>
        <v>1769</v>
      </c>
      <c r="Z230" s="274">
        <v>50</v>
      </c>
      <c r="AA230">
        <f>SUM($Z$2:Z230)</f>
        <v>11450</v>
      </c>
      <c r="AC230">
        <f t="shared" si="23"/>
        <v>16</v>
      </c>
    </row>
    <row r="231" spans="23:29">
      <c r="W231" s="274">
        <v>16</v>
      </c>
      <c r="X231" s="274">
        <v>230</v>
      </c>
      <c r="Y231" s="274">
        <f t="shared" si="24"/>
        <v>1785</v>
      </c>
      <c r="Z231" s="274">
        <v>50</v>
      </c>
      <c r="AA231">
        <f>SUM($Z$2:Z231)</f>
        <v>11500</v>
      </c>
      <c r="AC231">
        <f t="shared" si="23"/>
        <v>16</v>
      </c>
    </row>
    <row r="232" spans="23:29">
      <c r="W232" s="274">
        <v>16</v>
      </c>
      <c r="X232" s="274">
        <v>231</v>
      </c>
      <c r="Y232" s="274">
        <f t="shared" si="24"/>
        <v>1801</v>
      </c>
      <c r="Z232" s="274">
        <v>50</v>
      </c>
      <c r="AA232">
        <f>SUM($Z$2:Z232)</f>
        <v>11550</v>
      </c>
      <c r="AC232">
        <f t="shared" si="23"/>
        <v>16</v>
      </c>
    </row>
    <row r="233" spans="23:29">
      <c r="W233" s="274">
        <v>16</v>
      </c>
      <c r="X233" s="274">
        <v>232</v>
      </c>
      <c r="Y233" s="274">
        <f t="shared" si="24"/>
        <v>1817</v>
      </c>
      <c r="Z233" s="274">
        <v>50</v>
      </c>
      <c r="AA233">
        <f>SUM($Z$2:Z233)</f>
        <v>11600</v>
      </c>
      <c r="AC233">
        <f t="shared" si="23"/>
        <v>16</v>
      </c>
    </row>
    <row r="234" spans="23:29">
      <c r="W234" s="274">
        <v>16</v>
      </c>
      <c r="X234" s="274">
        <v>233</v>
      </c>
      <c r="Y234" s="274">
        <f t="shared" si="24"/>
        <v>1833</v>
      </c>
      <c r="Z234" s="274">
        <v>50</v>
      </c>
      <c r="AA234">
        <f>SUM($Z$2:Z234)</f>
        <v>11650</v>
      </c>
      <c r="AC234">
        <f t="shared" si="23"/>
        <v>16</v>
      </c>
    </row>
    <row r="235" spans="23:29">
      <c r="W235" s="274">
        <v>16</v>
      </c>
      <c r="X235" s="274">
        <v>234</v>
      </c>
      <c r="Y235" s="274">
        <f t="shared" si="24"/>
        <v>1849</v>
      </c>
      <c r="Z235" s="274">
        <v>50</v>
      </c>
      <c r="AA235">
        <f>SUM($Z$2:Z235)</f>
        <v>11700</v>
      </c>
      <c r="AC235">
        <f t="shared" si="23"/>
        <v>16</v>
      </c>
    </row>
    <row r="236" spans="23:29">
      <c r="W236" s="274">
        <v>16</v>
      </c>
      <c r="X236" s="274">
        <v>235</v>
      </c>
      <c r="Y236" s="274">
        <f t="shared" si="24"/>
        <v>1865</v>
      </c>
      <c r="Z236" s="274">
        <v>50</v>
      </c>
      <c r="AA236">
        <f>SUM($Z$2:Z236)</f>
        <v>11750</v>
      </c>
      <c r="AC236">
        <f t="shared" si="23"/>
        <v>16</v>
      </c>
    </row>
    <row r="237" spans="23:29">
      <c r="W237" s="274">
        <v>16</v>
      </c>
      <c r="X237" s="274">
        <v>236</v>
      </c>
      <c r="Y237" s="274">
        <f t="shared" si="24"/>
        <v>1881</v>
      </c>
      <c r="Z237" s="274">
        <v>50</v>
      </c>
      <c r="AA237">
        <f>SUM($Z$2:Z237)</f>
        <v>11800</v>
      </c>
      <c r="AC237">
        <f t="shared" si="23"/>
        <v>16</v>
      </c>
    </row>
    <row r="238" spans="23:29">
      <c r="W238" s="274">
        <v>16</v>
      </c>
      <c r="X238" s="274">
        <v>237</v>
      </c>
      <c r="Y238" s="274">
        <f t="shared" si="24"/>
        <v>1897</v>
      </c>
      <c r="Z238" s="274">
        <v>50</v>
      </c>
      <c r="AA238">
        <f>SUM($Z$2:Z238)</f>
        <v>11850</v>
      </c>
      <c r="AC238">
        <f t="shared" si="23"/>
        <v>16</v>
      </c>
    </row>
    <row r="239" spans="23:29">
      <c r="W239" s="274">
        <v>16</v>
      </c>
      <c r="X239" s="274">
        <v>238</v>
      </c>
      <c r="Y239" s="274">
        <f t="shared" si="24"/>
        <v>1913</v>
      </c>
      <c r="Z239" s="274">
        <v>50</v>
      </c>
      <c r="AA239">
        <f>SUM($Z$2:Z239)</f>
        <v>11900</v>
      </c>
      <c r="AC239">
        <f t="shared" si="23"/>
        <v>16</v>
      </c>
    </row>
    <row r="240" spans="23:29">
      <c r="W240" s="274">
        <v>16</v>
      </c>
      <c r="X240" s="274">
        <v>239</v>
      </c>
      <c r="Y240" s="274">
        <f t="shared" si="24"/>
        <v>1929</v>
      </c>
      <c r="Z240" s="274">
        <v>50</v>
      </c>
      <c r="AA240">
        <f>SUM($Z$2:Z240)</f>
        <v>11950</v>
      </c>
      <c r="AC240">
        <f t="shared" si="23"/>
        <v>16</v>
      </c>
    </row>
    <row r="241" spans="23:29">
      <c r="W241" s="274">
        <v>16</v>
      </c>
      <c r="X241" s="274">
        <v>240</v>
      </c>
      <c r="Y241" s="274">
        <f t="shared" si="24"/>
        <v>1945</v>
      </c>
      <c r="Z241" s="274">
        <v>50</v>
      </c>
      <c r="AA241">
        <f>SUM($Z$2:Z241)</f>
        <v>12000</v>
      </c>
      <c r="AC241">
        <f t="shared" si="23"/>
        <v>16</v>
      </c>
    </row>
    <row r="242" spans="23:29">
      <c r="W242" s="274">
        <v>19</v>
      </c>
      <c r="X242" s="274">
        <v>241</v>
      </c>
      <c r="Y242" s="274">
        <f t="shared" si="24"/>
        <v>1964</v>
      </c>
      <c r="Z242" s="274">
        <v>50</v>
      </c>
      <c r="AA242">
        <f>SUM($Z$2:Z242)</f>
        <v>12050</v>
      </c>
      <c r="AC242">
        <f t="shared" si="23"/>
        <v>19</v>
      </c>
    </row>
    <row r="243" spans="23:29">
      <c r="W243" s="274">
        <v>19</v>
      </c>
      <c r="X243" s="274">
        <v>242</v>
      </c>
      <c r="Y243" s="274">
        <f t="shared" si="24"/>
        <v>1983</v>
      </c>
      <c r="Z243" s="274">
        <v>50</v>
      </c>
      <c r="AA243" s="274">
        <f>SUM($Z$2:Z243)</f>
        <v>12100</v>
      </c>
      <c r="AC243">
        <f t="shared" si="23"/>
        <v>19</v>
      </c>
    </row>
    <row r="244" spans="23:29">
      <c r="W244" s="274">
        <v>19</v>
      </c>
      <c r="X244" s="274">
        <v>243</v>
      </c>
      <c r="Y244" s="274">
        <f t="shared" si="24"/>
        <v>2002</v>
      </c>
      <c r="Z244" s="274">
        <v>50</v>
      </c>
      <c r="AA244" s="274">
        <f>SUM($Z$2:Z244)</f>
        <v>12150</v>
      </c>
      <c r="AC244">
        <f t="shared" si="23"/>
        <v>19</v>
      </c>
    </row>
    <row r="245" spans="23:29">
      <c r="W245" s="274">
        <v>19</v>
      </c>
      <c r="X245" s="274">
        <v>244</v>
      </c>
      <c r="Y245" s="274">
        <f t="shared" si="24"/>
        <v>2021</v>
      </c>
      <c r="Z245" s="274">
        <v>50</v>
      </c>
      <c r="AA245" s="274">
        <f>SUM($Z$2:Z245)</f>
        <v>12200</v>
      </c>
      <c r="AC245">
        <f t="shared" si="23"/>
        <v>19</v>
      </c>
    </row>
    <row r="246" spans="23:29">
      <c r="W246" s="274">
        <v>19</v>
      </c>
      <c r="X246" s="274">
        <v>245</v>
      </c>
      <c r="Y246" s="274">
        <f t="shared" si="24"/>
        <v>2040</v>
      </c>
      <c r="Z246" s="274">
        <v>50</v>
      </c>
      <c r="AA246" s="274">
        <f>SUM($Z$2:Z246)</f>
        <v>12250</v>
      </c>
      <c r="AC246">
        <f t="shared" si="23"/>
        <v>19</v>
      </c>
    </row>
    <row r="247" spans="23:29">
      <c r="W247" s="274">
        <v>19</v>
      </c>
      <c r="X247" s="274">
        <v>246</v>
      </c>
      <c r="Y247" s="274">
        <f t="shared" si="24"/>
        <v>2059</v>
      </c>
      <c r="Z247" s="274">
        <v>50</v>
      </c>
      <c r="AA247" s="274">
        <f>SUM($Z$2:Z247)</f>
        <v>12300</v>
      </c>
      <c r="AC247">
        <f t="shared" si="23"/>
        <v>19</v>
      </c>
    </row>
    <row r="248" spans="23:29">
      <c r="W248" s="274">
        <v>19</v>
      </c>
      <c r="X248" s="274">
        <v>247</v>
      </c>
      <c r="Y248" s="274">
        <f t="shared" si="24"/>
        <v>2078</v>
      </c>
      <c r="Z248" s="274">
        <v>50</v>
      </c>
      <c r="AA248" s="274">
        <f>SUM($Z$2:Z248)</f>
        <v>12350</v>
      </c>
      <c r="AC248">
        <f t="shared" si="23"/>
        <v>19</v>
      </c>
    </row>
    <row r="249" spans="23:29">
      <c r="W249" s="274">
        <v>19</v>
      </c>
      <c r="X249" s="274">
        <v>248</v>
      </c>
      <c r="Y249" s="274">
        <f t="shared" si="24"/>
        <v>2097</v>
      </c>
      <c r="Z249" s="274">
        <v>50</v>
      </c>
      <c r="AA249" s="274">
        <f>SUM($Z$2:Z249)</f>
        <v>12400</v>
      </c>
      <c r="AC249">
        <f t="shared" si="23"/>
        <v>19</v>
      </c>
    </row>
    <row r="250" spans="23:29">
      <c r="W250" s="274">
        <v>19</v>
      </c>
      <c r="X250" s="274">
        <v>249</v>
      </c>
      <c r="Y250" s="274">
        <f t="shared" si="24"/>
        <v>2116</v>
      </c>
      <c r="Z250" s="274">
        <v>50</v>
      </c>
      <c r="AA250" s="274">
        <f>SUM($Z$2:Z250)</f>
        <v>12450</v>
      </c>
      <c r="AC250">
        <f t="shared" si="23"/>
        <v>19</v>
      </c>
    </row>
    <row r="251" spans="23:29">
      <c r="W251" s="274">
        <v>19</v>
      </c>
      <c r="X251" s="274">
        <v>250</v>
      </c>
      <c r="Y251" s="274">
        <f t="shared" si="24"/>
        <v>2135</v>
      </c>
      <c r="Z251" s="274">
        <v>50</v>
      </c>
      <c r="AA251" s="274">
        <f>SUM($Z$2:Z251)</f>
        <v>12500</v>
      </c>
      <c r="AC251">
        <f t="shared" si="23"/>
        <v>19</v>
      </c>
    </row>
    <row r="252" spans="23:29">
      <c r="W252" s="274">
        <v>19</v>
      </c>
      <c r="X252" s="274">
        <v>251</v>
      </c>
      <c r="Y252" s="274">
        <f t="shared" si="24"/>
        <v>2154</v>
      </c>
      <c r="Z252" s="274">
        <v>50</v>
      </c>
      <c r="AA252" s="274">
        <f>SUM($Z$2:Z252)</f>
        <v>12550</v>
      </c>
      <c r="AC252">
        <f t="shared" si="23"/>
        <v>19</v>
      </c>
    </row>
    <row r="253" spans="23:29">
      <c r="W253" s="274">
        <v>19</v>
      </c>
      <c r="X253" s="274">
        <v>252</v>
      </c>
      <c r="Y253" s="274">
        <f t="shared" si="24"/>
        <v>2173</v>
      </c>
      <c r="Z253" s="274">
        <v>50</v>
      </c>
      <c r="AA253" s="274">
        <f>SUM($Z$2:Z253)</f>
        <v>12600</v>
      </c>
      <c r="AC253">
        <f t="shared" si="23"/>
        <v>19</v>
      </c>
    </row>
    <row r="254" spans="23:29">
      <c r="W254" s="274">
        <v>19</v>
      </c>
      <c r="X254" s="274">
        <v>253</v>
      </c>
      <c r="Y254" s="274">
        <f t="shared" si="24"/>
        <v>2192</v>
      </c>
      <c r="Z254" s="274">
        <v>50</v>
      </c>
      <c r="AA254" s="274">
        <f>SUM($Z$2:Z254)</f>
        <v>12650</v>
      </c>
      <c r="AC254">
        <f t="shared" si="23"/>
        <v>19</v>
      </c>
    </row>
    <row r="255" spans="23:29">
      <c r="W255" s="274">
        <v>19</v>
      </c>
      <c r="X255" s="274">
        <v>254</v>
      </c>
      <c r="Y255" s="274">
        <f t="shared" si="24"/>
        <v>2211</v>
      </c>
      <c r="Z255" s="274">
        <v>50</v>
      </c>
      <c r="AA255" s="274">
        <f>SUM($Z$2:Z255)</f>
        <v>12700</v>
      </c>
      <c r="AC255">
        <f t="shared" si="23"/>
        <v>19</v>
      </c>
    </row>
    <row r="256" spans="23:29">
      <c r="W256" s="274">
        <v>19</v>
      </c>
      <c r="X256" s="274">
        <v>255</v>
      </c>
      <c r="Y256" s="274">
        <f t="shared" si="24"/>
        <v>2230</v>
      </c>
      <c r="Z256" s="274">
        <v>50</v>
      </c>
      <c r="AA256" s="274">
        <f>SUM($Z$2:Z256)</f>
        <v>12750</v>
      </c>
      <c r="AC256">
        <f t="shared" si="23"/>
        <v>19</v>
      </c>
    </row>
    <row r="257" spans="23:29">
      <c r="W257" s="274">
        <v>19</v>
      </c>
      <c r="X257" s="274">
        <v>256</v>
      </c>
      <c r="Y257" s="274">
        <f t="shared" si="24"/>
        <v>2249</v>
      </c>
      <c r="Z257" s="274">
        <v>50</v>
      </c>
      <c r="AA257" s="274">
        <f>SUM($Z$2:Z257)</f>
        <v>12800</v>
      </c>
      <c r="AC257">
        <f t="shared" si="23"/>
        <v>19</v>
      </c>
    </row>
    <row r="258" spans="23:29">
      <c r="W258" s="274">
        <v>19</v>
      </c>
      <c r="X258" s="274">
        <v>257</v>
      </c>
      <c r="Y258" s="274">
        <f t="shared" si="24"/>
        <v>2268</v>
      </c>
      <c r="Z258" s="274">
        <v>50</v>
      </c>
      <c r="AA258" s="274">
        <f>SUM($Z$2:Z258)</f>
        <v>12850</v>
      </c>
      <c r="AC258">
        <f t="shared" si="23"/>
        <v>19</v>
      </c>
    </row>
    <row r="259" spans="23:29">
      <c r="W259" s="274">
        <v>19</v>
      </c>
      <c r="X259" s="274">
        <v>258</v>
      </c>
      <c r="Y259" s="274">
        <f t="shared" si="24"/>
        <v>2287</v>
      </c>
      <c r="Z259" s="274">
        <v>50</v>
      </c>
      <c r="AA259" s="274">
        <f>SUM($Z$2:Z259)</f>
        <v>12900</v>
      </c>
      <c r="AC259">
        <f t="shared" si="23"/>
        <v>19</v>
      </c>
    </row>
    <row r="260" spans="23:29">
      <c r="W260" s="274">
        <v>19</v>
      </c>
      <c r="X260" s="274">
        <v>259</v>
      </c>
      <c r="Y260" s="274">
        <f t="shared" si="24"/>
        <v>2306</v>
      </c>
      <c r="Z260" s="274">
        <v>50</v>
      </c>
      <c r="AA260" s="274">
        <f>SUM($Z$2:Z260)</f>
        <v>12950</v>
      </c>
      <c r="AC260">
        <f t="shared" ref="AC260:AC323" si="25">Y260-Y259</f>
        <v>19</v>
      </c>
    </row>
    <row r="261" spans="23:29">
      <c r="W261" s="274">
        <v>19</v>
      </c>
      <c r="X261" s="274">
        <v>260</v>
      </c>
      <c r="Y261" s="274">
        <f t="shared" ref="Y261:Y324" si="26">Y260+W261</f>
        <v>2325</v>
      </c>
      <c r="Z261" s="274">
        <v>50</v>
      </c>
      <c r="AA261" s="274">
        <f>SUM($Z$2:Z261)</f>
        <v>13000</v>
      </c>
      <c r="AC261">
        <f t="shared" si="25"/>
        <v>19</v>
      </c>
    </row>
    <row r="262" spans="23:29">
      <c r="W262" s="274">
        <v>19</v>
      </c>
      <c r="X262" s="274">
        <v>261</v>
      </c>
      <c r="Y262" s="274">
        <f t="shared" si="26"/>
        <v>2344</v>
      </c>
      <c r="Z262" s="274">
        <v>50</v>
      </c>
      <c r="AA262" s="274">
        <f>SUM($Z$2:Z262)</f>
        <v>13050</v>
      </c>
      <c r="AC262">
        <f t="shared" si="25"/>
        <v>19</v>
      </c>
    </row>
    <row r="263" spans="23:29">
      <c r="W263" s="274">
        <v>19</v>
      </c>
      <c r="X263" s="274">
        <v>262</v>
      </c>
      <c r="Y263" s="274">
        <f t="shared" si="26"/>
        <v>2363</v>
      </c>
      <c r="Z263" s="274">
        <v>50</v>
      </c>
      <c r="AA263" s="274">
        <f>SUM($Z$2:Z263)</f>
        <v>13100</v>
      </c>
      <c r="AC263">
        <f t="shared" si="25"/>
        <v>19</v>
      </c>
    </row>
    <row r="264" spans="23:29">
      <c r="W264" s="274">
        <v>19</v>
      </c>
      <c r="X264" s="274">
        <v>263</v>
      </c>
      <c r="Y264" s="274">
        <f t="shared" si="26"/>
        <v>2382</v>
      </c>
      <c r="Z264" s="274">
        <v>50</v>
      </c>
      <c r="AA264" s="274">
        <f>SUM($Z$2:Z264)</f>
        <v>13150</v>
      </c>
      <c r="AC264">
        <f t="shared" si="25"/>
        <v>19</v>
      </c>
    </row>
    <row r="265" spans="23:29">
      <c r="W265" s="274">
        <v>19</v>
      </c>
      <c r="X265" s="274">
        <v>264</v>
      </c>
      <c r="Y265" s="274">
        <f t="shared" si="26"/>
        <v>2401</v>
      </c>
      <c r="Z265" s="274">
        <v>50</v>
      </c>
      <c r="AA265" s="274">
        <f>SUM($Z$2:Z265)</f>
        <v>13200</v>
      </c>
      <c r="AC265">
        <f t="shared" si="25"/>
        <v>19</v>
      </c>
    </row>
    <row r="266" spans="23:29">
      <c r="W266" s="274">
        <v>19</v>
      </c>
      <c r="X266" s="274">
        <v>265</v>
      </c>
      <c r="Y266" s="274">
        <f t="shared" si="26"/>
        <v>2420</v>
      </c>
      <c r="Z266" s="274">
        <v>50</v>
      </c>
      <c r="AA266" s="274">
        <f>SUM($Z$2:Z266)</f>
        <v>13250</v>
      </c>
      <c r="AC266">
        <f t="shared" si="25"/>
        <v>19</v>
      </c>
    </row>
    <row r="267" spans="23:29">
      <c r="W267" s="274">
        <v>19</v>
      </c>
      <c r="X267" s="274">
        <v>266</v>
      </c>
      <c r="Y267" s="274">
        <f t="shared" si="26"/>
        <v>2439</v>
      </c>
      <c r="Z267" s="274">
        <v>50</v>
      </c>
      <c r="AA267" s="274">
        <f>SUM($Z$2:Z267)</f>
        <v>13300</v>
      </c>
      <c r="AC267">
        <f t="shared" si="25"/>
        <v>19</v>
      </c>
    </row>
    <row r="268" spans="23:29">
      <c r="W268" s="274">
        <v>19</v>
      </c>
      <c r="X268" s="274">
        <v>267</v>
      </c>
      <c r="Y268" s="274">
        <f t="shared" si="26"/>
        <v>2458</v>
      </c>
      <c r="Z268" s="274">
        <v>50</v>
      </c>
      <c r="AA268" s="274">
        <f>SUM($Z$2:Z268)</f>
        <v>13350</v>
      </c>
      <c r="AC268">
        <f t="shared" si="25"/>
        <v>19</v>
      </c>
    </row>
    <row r="269" spans="23:29">
      <c r="W269" s="274">
        <v>19</v>
      </c>
      <c r="X269" s="274">
        <v>268</v>
      </c>
      <c r="Y269" s="274">
        <f t="shared" si="26"/>
        <v>2477</v>
      </c>
      <c r="Z269" s="274">
        <v>50</v>
      </c>
      <c r="AA269" s="274">
        <f>SUM($Z$2:Z269)</f>
        <v>13400</v>
      </c>
      <c r="AC269">
        <f t="shared" si="25"/>
        <v>19</v>
      </c>
    </row>
    <row r="270" spans="23:29">
      <c r="W270" s="274">
        <v>19</v>
      </c>
      <c r="X270" s="274">
        <v>269</v>
      </c>
      <c r="Y270" s="274">
        <f t="shared" si="26"/>
        <v>2496</v>
      </c>
      <c r="Z270" s="274">
        <v>50</v>
      </c>
      <c r="AA270" s="274">
        <f>SUM($Z$2:Z270)</f>
        <v>13450</v>
      </c>
      <c r="AC270">
        <f t="shared" si="25"/>
        <v>19</v>
      </c>
    </row>
    <row r="271" spans="23:29">
      <c r="W271" s="274">
        <v>19</v>
      </c>
      <c r="X271" s="274">
        <v>270</v>
      </c>
      <c r="Y271" s="274">
        <f t="shared" si="26"/>
        <v>2515</v>
      </c>
      <c r="Z271" s="274">
        <v>50</v>
      </c>
      <c r="AA271" s="274">
        <f>SUM($Z$2:Z271)</f>
        <v>13500</v>
      </c>
      <c r="AC271">
        <f t="shared" si="25"/>
        <v>19</v>
      </c>
    </row>
    <row r="272" spans="23:29">
      <c r="W272" s="274">
        <v>22</v>
      </c>
      <c r="X272" s="274">
        <v>271</v>
      </c>
      <c r="Y272" s="274">
        <f t="shared" si="26"/>
        <v>2537</v>
      </c>
      <c r="Z272" s="274">
        <v>50</v>
      </c>
      <c r="AA272" s="274">
        <f>SUM($Z$2:Z272)</f>
        <v>13550</v>
      </c>
      <c r="AC272">
        <f t="shared" si="25"/>
        <v>22</v>
      </c>
    </row>
    <row r="273" spans="23:29">
      <c r="W273" s="274">
        <v>22</v>
      </c>
      <c r="X273" s="274">
        <v>272</v>
      </c>
      <c r="Y273" s="274">
        <f t="shared" si="26"/>
        <v>2559</v>
      </c>
      <c r="Z273" s="274">
        <v>50</v>
      </c>
      <c r="AA273" s="274">
        <f>SUM($Z$2:Z273)</f>
        <v>13600</v>
      </c>
      <c r="AC273">
        <f t="shared" si="25"/>
        <v>22</v>
      </c>
    </row>
    <row r="274" spans="23:29">
      <c r="W274" s="274">
        <v>22</v>
      </c>
      <c r="X274" s="274">
        <v>273</v>
      </c>
      <c r="Y274" s="274">
        <f t="shared" si="26"/>
        <v>2581</v>
      </c>
      <c r="Z274" s="274">
        <v>50</v>
      </c>
      <c r="AA274" s="274">
        <f>SUM($Z$2:Z274)</f>
        <v>13650</v>
      </c>
      <c r="AC274">
        <f t="shared" si="25"/>
        <v>22</v>
      </c>
    </row>
    <row r="275" spans="23:29">
      <c r="W275" s="274">
        <v>22</v>
      </c>
      <c r="X275" s="274">
        <v>274</v>
      </c>
      <c r="Y275" s="274">
        <f t="shared" si="26"/>
        <v>2603</v>
      </c>
      <c r="Z275" s="274">
        <v>50</v>
      </c>
      <c r="AA275" s="274">
        <f>SUM($Z$2:Z275)</f>
        <v>13700</v>
      </c>
      <c r="AC275">
        <f t="shared" si="25"/>
        <v>22</v>
      </c>
    </row>
    <row r="276" spans="23:29">
      <c r="W276" s="274">
        <v>22</v>
      </c>
      <c r="X276" s="274">
        <v>275</v>
      </c>
      <c r="Y276" s="274">
        <f t="shared" si="26"/>
        <v>2625</v>
      </c>
      <c r="Z276" s="274">
        <v>50</v>
      </c>
      <c r="AA276" s="274">
        <f>SUM($Z$2:Z276)</f>
        <v>13750</v>
      </c>
      <c r="AC276">
        <f t="shared" si="25"/>
        <v>22</v>
      </c>
    </row>
    <row r="277" spans="23:29">
      <c r="W277" s="274">
        <v>22</v>
      </c>
      <c r="X277" s="274">
        <v>276</v>
      </c>
      <c r="Y277" s="274">
        <f t="shared" si="26"/>
        <v>2647</v>
      </c>
      <c r="Z277" s="274">
        <v>50</v>
      </c>
      <c r="AA277" s="274">
        <f>SUM($Z$2:Z277)</f>
        <v>13800</v>
      </c>
      <c r="AC277">
        <f t="shared" si="25"/>
        <v>22</v>
      </c>
    </row>
    <row r="278" spans="23:29">
      <c r="W278" s="274">
        <v>22</v>
      </c>
      <c r="X278" s="274">
        <v>277</v>
      </c>
      <c r="Y278" s="274">
        <f t="shared" si="26"/>
        <v>2669</v>
      </c>
      <c r="Z278" s="274">
        <v>50</v>
      </c>
      <c r="AA278" s="274">
        <f>SUM($Z$2:Z278)</f>
        <v>13850</v>
      </c>
      <c r="AC278">
        <f t="shared" si="25"/>
        <v>22</v>
      </c>
    </row>
    <row r="279" spans="23:29">
      <c r="W279" s="274">
        <v>22</v>
      </c>
      <c r="X279" s="274">
        <v>278</v>
      </c>
      <c r="Y279" s="274">
        <f t="shared" si="26"/>
        <v>2691</v>
      </c>
      <c r="Z279" s="274">
        <v>50</v>
      </c>
      <c r="AA279" s="274">
        <f>SUM($Z$2:Z279)</f>
        <v>13900</v>
      </c>
      <c r="AC279">
        <f t="shared" si="25"/>
        <v>22</v>
      </c>
    </row>
    <row r="280" spans="23:29">
      <c r="W280" s="274">
        <v>22</v>
      </c>
      <c r="X280" s="274">
        <v>279</v>
      </c>
      <c r="Y280" s="274">
        <f t="shared" si="26"/>
        <v>2713</v>
      </c>
      <c r="Z280" s="274">
        <v>50</v>
      </c>
      <c r="AA280" s="274">
        <f>SUM($Z$2:Z280)</f>
        <v>13950</v>
      </c>
      <c r="AC280">
        <f t="shared" si="25"/>
        <v>22</v>
      </c>
    </row>
    <row r="281" spans="23:29">
      <c r="W281" s="274">
        <v>22</v>
      </c>
      <c r="X281" s="274">
        <v>280</v>
      </c>
      <c r="Y281" s="274">
        <f t="shared" si="26"/>
        <v>2735</v>
      </c>
      <c r="Z281" s="274">
        <v>50</v>
      </c>
      <c r="AA281" s="274">
        <f>SUM($Z$2:Z281)</f>
        <v>14000</v>
      </c>
      <c r="AC281">
        <f t="shared" si="25"/>
        <v>22</v>
      </c>
    </row>
    <row r="282" spans="23:29">
      <c r="W282" s="274">
        <v>22</v>
      </c>
      <c r="X282" s="274">
        <v>281</v>
      </c>
      <c r="Y282" s="274">
        <f t="shared" si="26"/>
        <v>2757</v>
      </c>
      <c r="Z282" s="274">
        <v>50</v>
      </c>
      <c r="AA282" s="274">
        <f>SUM($Z$2:Z282)</f>
        <v>14050</v>
      </c>
      <c r="AC282">
        <f t="shared" si="25"/>
        <v>22</v>
      </c>
    </row>
    <row r="283" spans="23:29">
      <c r="W283" s="274">
        <v>22</v>
      </c>
      <c r="X283" s="274">
        <v>282</v>
      </c>
      <c r="Y283" s="274">
        <f t="shared" si="26"/>
        <v>2779</v>
      </c>
      <c r="Z283" s="274">
        <v>50</v>
      </c>
      <c r="AA283" s="274">
        <f>SUM($Z$2:Z283)</f>
        <v>14100</v>
      </c>
      <c r="AC283">
        <f t="shared" si="25"/>
        <v>22</v>
      </c>
    </row>
    <row r="284" spans="23:29">
      <c r="W284" s="274">
        <v>22</v>
      </c>
      <c r="X284" s="274">
        <v>283</v>
      </c>
      <c r="Y284" s="274">
        <f t="shared" si="26"/>
        <v>2801</v>
      </c>
      <c r="Z284" s="274">
        <v>50</v>
      </c>
      <c r="AA284" s="274">
        <f>SUM($Z$2:Z284)</f>
        <v>14150</v>
      </c>
      <c r="AC284">
        <f t="shared" si="25"/>
        <v>22</v>
      </c>
    </row>
    <row r="285" spans="23:29">
      <c r="W285" s="274">
        <v>22</v>
      </c>
      <c r="X285" s="274">
        <v>284</v>
      </c>
      <c r="Y285" s="274">
        <f t="shared" si="26"/>
        <v>2823</v>
      </c>
      <c r="Z285" s="274">
        <v>50</v>
      </c>
      <c r="AA285" s="274">
        <f>SUM($Z$2:Z285)</f>
        <v>14200</v>
      </c>
      <c r="AC285">
        <f t="shared" si="25"/>
        <v>22</v>
      </c>
    </row>
    <row r="286" spans="23:29">
      <c r="W286" s="274">
        <v>22</v>
      </c>
      <c r="X286" s="549">
        <v>285</v>
      </c>
      <c r="Y286" s="274">
        <f t="shared" si="26"/>
        <v>2845</v>
      </c>
      <c r="Z286" s="549">
        <v>50</v>
      </c>
      <c r="AA286" s="549">
        <f>SUM($Z$2:Z286)</f>
        <v>14250</v>
      </c>
      <c r="AB286" s="549"/>
      <c r="AC286">
        <f t="shared" si="25"/>
        <v>22</v>
      </c>
    </row>
    <row r="287" spans="23:29">
      <c r="W287" s="274">
        <v>22</v>
      </c>
      <c r="X287" s="274">
        <v>286</v>
      </c>
      <c r="Y287" s="274">
        <f t="shared" si="26"/>
        <v>2867</v>
      </c>
      <c r="Z287" s="274">
        <v>50</v>
      </c>
      <c r="AA287" s="274">
        <f>SUM($Z$2:Z287)</f>
        <v>14300</v>
      </c>
      <c r="AC287">
        <f t="shared" si="25"/>
        <v>22</v>
      </c>
    </row>
    <row r="288" spans="23:29">
      <c r="W288" s="274">
        <v>22</v>
      </c>
      <c r="X288" s="274">
        <v>287</v>
      </c>
      <c r="Y288" s="274">
        <f t="shared" si="26"/>
        <v>2889</v>
      </c>
      <c r="Z288" s="274">
        <v>50</v>
      </c>
      <c r="AA288" s="274">
        <f>SUM($Z$2:Z288)</f>
        <v>14350</v>
      </c>
      <c r="AC288">
        <f t="shared" si="25"/>
        <v>22</v>
      </c>
    </row>
    <row r="289" spans="23:29">
      <c r="W289" s="274">
        <v>22</v>
      </c>
      <c r="X289" s="274">
        <v>288</v>
      </c>
      <c r="Y289" s="274">
        <f t="shared" si="26"/>
        <v>2911</v>
      </c>
      <c r="Z289" s="274">
        <v>50</v>
      </c>
      <c r="AA289" s="274">
        <f>SUM($Z$2:Z289)</f>
        <v>14400</v>
      </c>
      <c r="AC289">
        <f t="shared" si="25"/>
        <v>22</v>
      </c>
    </row>
    <row r="290" spans="23:29">
      <c r="W290" s="274">
        <v>22</v>
      </c>
      <c r="X290" s="274">
        <v>289</v>
      </c>
      <c r="Y290" s="274">
        <f t="shared" si="26"/>
        <v>2933</v>
      </c>
      <c r="Z290" s="274">
        <v>50</v>
      </c>
      <c r="AA290" s="274">
        <f>SUM($Z$2:Z290)</f>
        <v>14450</v>
      </c>
      <c r="AC290">
        <f t="shared" si="25"/>
        <v>22</v>
      </c>
    </row>
    <row r="291" spans="23:29">
      <c r="W291" s="274">
        <v>22</v>
      </c>
      <c r="X291" s="274">
        <v>290</v>
      </c>
      <c r="Y291" s="274">
        <f t="shared" si="26"/>
        <v>2955</v>
      </c>
      <c r="Z291" s="274">
        <v>50</v>
      </c>
      <c r="AA291" s="274">
        <f>SUM($Z$2:Z291)</f>
        <v>14500</v>
      </c>
      <c r="AC291">
        <f t="shared" si="25"/>
        <v>22</v>
      </c>
    </row>
    <row r="292" spans="23:29">
      <c r="W292" s="274">
        <v>22</v>
      </c>
      <c r="X292" s="274">
        <v>291</v>
      </c>
      <c r="Y292" s="274">
        <f t="shared" si="26"/>
        <v>2977</v>
      </c>
      <c r="Z292" s="274">
        <v>50</v>
      </c>
      <c r="AA292" s="274">
        <f>SUM($Z$2:Z292)</f>
        <v>14550</v>
      </c>
      <c r="AC292">
        <f t="shared" si="25"/>
        <v>22</v>
      </c>
    </row>
    <row r="293" spans="23:29">
      <c r="W293" s="274">
        <v>22</v>
      </c>
      <c r="X293" s="274">
        <v>292</v>
      </c>
      <c r="Y293" s="274">
        <f t="shared" si="26"/>
        <v>2999</v>
      </c>
      <c r="Z293" s="274">
        <v>50</v>
      </c>
      <c r="AA293" s="274">
        <f>SUM($Z$2:Z293)</f>
        <v>14600</v>
      </c>
      <c r="AC293">
        <f t="shared" si="25"/>
        <v>22</v>
      </c>
    </row>
    <row r="294" spans="23:29">
      <c r="W294" s="274">
        <v>22</v>
      </c>
      <c r="X294" s="274">
        <v>293</v>
      </c>
      <c r="Y294" s="274">
        <f t="shared" si="26"/>
        <v>3021</v>
      </c>
      <c r="Z294" s="274">
        <v>50</v>
      </c>
      <c r="AA294" s="274">
        <f>SUM($Z$2:Z294)</f>
        <v>14650</v>
      </c>
      <c r="AC294">
        <f t="shared" si="25"/>
        <v>22</v>
      </c>
    </row>
    <row r="295" spans="23:29">
      <c r="W295" s="274">
        <v>22</v>
      </c>
      <c r="X295" s="274">
        <v>294</v>
      </c>
      <c r="Y295" s="274">
        <f t="shared" si="26"/>
        <v>3043</v>
      </c>
      <c r="Z295" s="274">
        <v>50</v>
      </c>
      <c r="AA295" s="274">
        <f>SUM($Z$2:Z295)</f>
        <v>14700</v>
      </c>
      <c r="AC295">
        <f t="shared" si="25"/>
        <v>22</v>
      </c>
    </row>
    <row r="296" spans="23:29">
      <c r="W296" s="274">
        <v>22</v>
      </c>
      <c r="X296" s="274">
        <v>295</v>
      </c>
      <c r="Y296" s="274">
        <f t="shared" si="26"/>
        <v>3065</v>
      </c>
      <c r="Z296" s="274">
        <v>50</v>
      </c>
      <c r="AA296" s="274">
        <f>SUM($Z$2:Z296)</f>
        <v>14750</v>
      </c>
      <c r="AC296">
        <f t="shared" si="25"/>
        <v>22</v>
      </c>
    </row>
    <row r="297" spans="23:29">
      <c r="W297" s="274">
        <v>22</v>
      </c>
      <c r="X297" s="274">
        <v>296</v>
      </c>
      <c r="Y297" s="274">
        <f t="shared" si="26"/>
        <v>3087</v>
      </c>
      <c r="Z297" s="274">
        <v>50</v>
      </c>
      <c r="AA297" s="274">
        <f>SUM($Z$2:Z297)</f>
        <v>14800</v>
      </c>
      <c r="AC297">
        <f t="shared" si="25"/>
        <v>22</v>
      </c>
    </row>
    <row r="298" spans="23:29">
      <c r="W298" s="274">
        <v>22</v>
      </c>
      <c r="X298" s="274">
        <v>297</v>
      </c>
      <c r="Y298" s="274">
        <f t="shared" si="26"/>
        <v>3109</v>
      </c>
      <c r="Z298" s="274">
        <v>50</v>
      </c>
      <c r="AA298" s="274">
        <f>SUM($Z$2:Z298)</f>
        <v>14850</v>
      </c>
      <c r="AC298">
        <f t="shared" si="25"/>
        <v>22</v>
      </c>
    </row>
    <row r="299" spans="23:29">
      <c r="W299" s="274">
        <v>22</v>
      </c>
      <c r="X299" s="274">
        <v>298</v>
      </c>
      <c r="Y299" s="274">
        <f t="shared" si="26"/>
        <v>3131</v>
      </c>
      <c r="Z299" s="274">
        <v>50</v>
      </c>
      <c r="AA299" s="274">
        <f>SUM($Z$2:Z299)</f>
        <v>14900</v>
      </c>
      <c r="AC299">
        <f t="shared" si="25"/>
        <v>22</v>
      </c>
    </row>
    <row r="300" spans="23:29">
      <c r="W300" s="274">
        <v>22</v>
      </c>
      <c r="X300" s="274">
        <v>299</v>
      </c>
      <c r="Y300" s="274">
        <f t="shared" si="26"/>
        <v>3153</v>
      </c>
      <c r="Z300" s="274">
        <v>50</v>
      </c>
      <c r="AA300" s="274">
        <f>SUM($Z$2:Z300)</f>
        <v>14950</v>
      </c>
      <c r="AC300">
        <f t="shared" si="25"/>
        <v>22</v>
      </c>
    </row>
    <row r="301" spans="23:29">
      <c r="W301" s="274">
        <v>22</v>
      </c>
      <c r="X301" s="274">
        <v>300</v>
      </c>
      <c r="Y301" s="274">
        <f t="shared" si="26"/>
        <v>3175</v>
      </c>
      <c r="Z301" s="274">
        <v>50</v>
      </c>
      <c r="AA301" s="274">
        <f>SUM($Z$2:Z301)</f>
        <v>15000</v>
      </c>
      <c r="AC301">
        <f t="shared" si="25"/>
        <v>22</v>
      </c>
    </row>
    <row r="302" spans="23:29">
      <c r="W302" s="274">
        <v>25</v>
      </c>
      <c r="X302" s="274">
        <v>301</v>
      </c>
      <c r="Y302" s="274">
        <f t="shared" si="26"/>
        <v>3200</v>
      </c>
      <c r="Z302" s="274">
        <v>50</v>
      </c>
      <c r="AA302" s="274">
        <f>SUM($Z$2:Z302)</f>
        <v>15050</v>
      </c>
      <c r="AC302">
        <f t="shared" si="25"/>
        <v>25</v>
      </c>
    </row>
    <row r="303" spans="23:29">
      <c r="W303" s="274">
        <v>25</v>
      </c>
      <c r="X303" s="274">
        <v>302</v>
      </c>
      <c r="Y303" s="274">
        <f t="shared" si="26"/>
        <v>3225</v>
      </c>
      <c r="Z303" s="274">
        <v>50</v>
      </c>
      <c r="AA303" s="274">
        <f>SUM($Z$2:Z303)</f>
        <v>15100</v>
      </c>
      <c r="AC303">
        <f t="shared" si="25"/>
        <v>25</v>
      </c>
    </row>
    <row r="304" spans="23:29">
      <c r="W304" s="274">
        <v>25</v>
      </c>
      <c r="X304" s="274">
        <v>303</v>
      </c>
      <c r="Y304" s="274">
        <f t="shared" si="26"/>
        <v>3250</v>
      </c>
      <c r="Z304" s="274">
        <v>50</v>
      </c>
      <c r="AA304" s="274">
        <f>SUM($Z$2:Z304)</f>
        <v>15150</v>
      </c>
      <c r="AC304">
        <f t="shared" si="25"/>
        <v>25</v>
      </c>
    </row>
    <row r="305" spans="23:29">
      <c r="W305" s="274">
        <v>25</v>
      </c>
      <c r="X305" s="274">
        <v>304</v>
      </c>
      <c r="Y305" s="274">
        <f t="shared" si="26"/>
        <v>3275</v>
      </c>
      <c r="Z305" s="274">
        <v>50</v>
      </c>
      <c r="AA305" s="274">
        <f>SUM($Z$2:Z305)</f>
        <v>15200</v>
      </c>
      <c r="AC305">
        <f t="shared" si="25"/>
        <v>25</v>
      </c>
    </row>
    <row r="306" spans="23:29">
      <c r="W306" s="274">
        <v>25</v>
      </c>
      <c r="X306" s="274">
        <v>305</v>
      </c>
      <c r="Y306" s="274">
        <f t="shared" si="26"/>
        <v>3300</v>
      </c>
      <c r="Z306" s="274">
        <v>50</v>
      </c>
      <c r="AA306" s="274">
        <f>SUM($Z$2:Z306)</f>
        <v>15250</v>
      </c>
      <c r="AC306">
        <f t="shared" si="25"/>
        <v>25</v>
      </c>
    </row>
    <row r="307" spans="23:29">
      <c r="W307" s="274">
        <v>25</v>
      </c>
      <c r="X307" s="274">
        <v>306</v>
      </c>
      <c r="Y307" s="274">
        <f t="shared" si="26"/>
        <v>3325</v>
      </c>
      <c r="Z307" s="274">
        <v>50</v>
      </c>
      <c r="AA307" s="274">
        <f>SUM($Z$2:Z307)</f>
        <v>15300</v>
      </c>
      <c r="AC307">
        <f t="shared" si="25"/>
        <v>25</v>
      </c>
    </row>
    <row r="308" spans="23:29">
      <c r="W308" s="274">
        <v>25</v>
      </c>
      <c r="X308" s="274">
        <v>307</v>
      </c>
      <c r="Y308" s="274">
        <f t="shared" si="26"/>
        <v>3350</v>
      </c>
      <c r="Z308" s="274">
        <v>50</v>
      </c>
      <c r="AA308" s="274">
        <f>SUM($Z$2:Z308)</f>
        <v>15350</v>
      </c>
      <c r="AC308">
        <f t="shared" si="25"/>
        <v>25</v>
      </c>
    </row>
    <row r="309" spans="23:29">
      <c r="W309" s="274">
        <v>25</v>
      </c>
      <c r="X309" s="274">
        <v>308</v>
      </c>
      <c r="Y309" s="274">
        <f t="shared" si="26"/>
        <v>3375</v>
      </c>
      <c r="Z309" s="274">
        <v>50</v>
      </c>
      <c r="AA309" s="274">
        <f>SUM($Z$2:Z309)</f>
        <v>15400</v>
      </c>
      <c r="AC309">
        <f t="shared" si="25"/>
        <v>25</v>
      </c>
    </row>
    <row r="310" spans="23:29">
      <c r="W310" s="274">
        <v>25</v>
      </c>
      <c r="X310" s="274">
        <v>309</v>
      </c>
      <c r="Y310" s="274">
        <f t="shared" si="26"/>
        <v>3400</v>
      </c>
      <c r="Z310" s="274">
        <v>50</v>
      </c>
      <c r="AA310" s="274">
        <f>SUM($Z$2:Z310)</f>
        <v>15450</v>
      </c>
      <c r="AC310">
        <f t="shared" si="25"/>
        <v>25</v>
      </c>
    </row>
    <row r="311" spans="23:29">
      <c r="W311" s="274">
        <v>25</v>
      </c>
      <c r="X311" s="274">
        <v>310</v>
      </c>
      <c r="Y311" s="274">
        <f t="shared" si="26"/>
        <v>3425</v>
      </c>
      <c r="Z311" s="274">
        <v>50</v>
      </c>
      <c r="AA311" s="274">
        <f>SUM($Z$2:Z311)</f>
        <v>15500</v>
      </c>
      <c r="AC311">
        <f t="shared" si="25"/>
        <v>25</v>
      </c>
    </row>
    <row r="312" spans="23:29">
      <c r="W312" s="274">
        <v>25</v>
      </c>
      <c r="X312" s="274">
        <v>311</v>
      </c>
      <c r="Y312" s="274">
        <f t="shared" si="26"/>
        <v>3450</v>
      </c>
      <c r="Z312" s="274">
        <v>50</v>
      </c>
      <c r="AA312" s="274">
        <f>SUM($Z$2:Z312)</f>
        <v>15550</v>
      </c>
      <c r="AC312">
        <f t="shared" si="25"/>
        <v>25</v>
      </c>
    </row>
    <row r="313" spans="23:29">
      <c r="W313" s="274">
        <v>25</v>
      </c>
      <c r="X313" s="274">
        <v>312</v>
      </c>
      <c r="Y313" s="274">
        <f t="shared" si="26"/>
        <v>3475</v>
      </c>
      <c r="Z313" s="274">
        <v>50</v>
      </c>
      <c r="AA313" s="274">
        <f>SUM($Z$2:Z313)</f>
        <v>15600</v>
      </c>
      <c r="AC313">
        <f t="shared" si="25"/>
        <v>25</v>
      </c>
    </row>
    <row r="314" spans="23:29">
      <c r="W314" s="274">
        <v>25</v>
      </c>
      <c r="X314" s="274">
        <v>313</v>
      </c>
      <c r="Y314" s="274">
        <f t="shared" si="26"/>
        <v>3500</v>
      </c>
      <c r="Z314" s="274">
        <v>50</v>
      </c>
      <c r="AA314" s="274">
        <f>SUM($Z$2:Z314)</f>
        <v>15650</v>
      </c>
      <c r="AC314">
        <f t="shared" si="25"/>
        <v>25</v>
      </c>
    </row>
    <row r="315" spans="23:29">
      <c r="W315" s="274">
        <v>25</v>
      </c>
      <c r="X315" s="274">
        <v>314</v>
      </c>
      <c r="Y315" s="274">
        <f t="shared" si="26"/>
        <v>3525</v>
      </c>
      <c r="Z315" s="274">
        <v>50</v>
      </c>
      <c r="AA315" s="274">
        <f>SUM($Z$2:Z315)</f>
        <v>15700</v>
      </c>
      <c r="AC315">
        <f t="shared" si="25"/>
        <v>25</v>
      </c>
    </row>
    <row r="316" spans="23:29">
      <c r="W316" s="274">
        <v>25</v>
      </c>
      <c r="X316" s="274">
        <v>315</v>
      </c>
      <c r="Y316" s="274">
        <f t="shared" si="26"/>
        <v>3550</v>
      </c>
      <c r="Z316" s="274">
        <v>50</v>
      </c>
      <c r="AA316" s="274">
        <f>SUM($Z$2:Z316)</f>
        <v>15750</v>
      </c>
      <c r="AC316">
        <f t="shared" si="25"/>
        <v>25</v>
      </c>
    </row>
    <row r="317" spans="23:29">
      <c r="W317" s="274">
        <v>25</v>
      </c>
      <c r="X317" s="274">
        <v>316</v>
      </c>
      <c r="Y317" s="274">
        <f t="shared" si="26"/>
        <v>3575</v>
      </c>
      <c r="Z317" s="274">
        <v>50</v>
      </c>
      <c r="AA317" s="274">
        <f>SUM($Z$2:Z317)</f>
        <v>15800</v>
      </c>
      <c r="AC317">
        <f t="shared" si="25"/>
        <v>25</v>
      </c>
    </row>
    <row r="318" spans="23:29">
      <c r="W318" s="274">
        <v>25</v>
      </c>
      <c r="X318" s="274">
        <v>317</v>
      </c>
      <c r="Y318" s="274">
        <f t="shared" si="26"/>
        <v>3600</v>
      </c>
      <c r="Z318" s="274">
        <v>50</v>
      </c>
      <c r="AA318" s="274">
        <f>SUM($Z$2:Z318)</f>
        <v>15850</v>
      </c>
      <c r="AC318">
        <f t="shared" si="25"/>
        <v>25</v>
      </c>
    </row>
    <row r="319" spans="23:29">
      <c r="W319" s="274">
        <v>25</v>
      </c>
      <c r="X319" s="274">
        <v>318</v>
      </c>
      <c r="Y319" s="274">
        <f t="shared" si="26"/>
        <v>3625</v>
      </c>
      <c r="Z319" s="274">
        <v>50</v>
      </c>
      <c r="AA319" s="274">
        <f>SUM($Z$2:Z319)</f>
        <v>15900</v>
      </c>
      <c r="AC319">
        <f t="shared" si="25"/>
        <v>25</v>
      </c>
    </row>
    <row r="320" spans="23:29">
      <c r="W320" s="274">
        <v>25</v>
      </c>
      <c r="X320" s="274">
        <v>319</v>
      </c>
      <c r="Y320" s="274">
        <f t="shared" si="26"/>
        <v>3650</v>
      </c>
      <c r="Z320" s="274">
        <v>50</v>
      </c>
      <c r="AA320" s="274">
        <f>SUM($Z$2:Z320)</f>
        <v>15950</v>
      </c>
      <c r="AC320">
        <f t="shared" si="25"/>
        <v>25</v>
      </c>
    </row>
    <row r="321" spans="23:29">
      <c r="W321" s="274">
        <v>25</v>
      </c>
      <c r="X321" s="274">
        <v>320</v>
      </c>
      <c r="Y321" s="274">
        <f t="shared" si="26"/>
        <v>3675</v>
      </c>
      <c r="Z321" s="274">
        <v>50</v>
      </c>
      <c r="AA321" s="274">
        <f>SUM($Z$2:Z321)</f>
        <v>16000</v>
      </c>
      <c r="AC321">
        <f t="shared" si="25"/>
        <v>25</v>
      </c>
    </row>
    <row r="322" spans="23:29">
      <c r="W322" s="274">
        <v>25</v>
      </c>
      <c r="X322" s="274">
        <v>321</v>
      </c>
      <c r="Y322" s="274">
        <f t="shared" si="26"/>
        <v>3700</v>
      </c>
      <c r="Z322" s="274">
        <v>50</v>
      </c>
      <c r="AA322" s="274">
        <f>SUM($Z$2:Z322)</f>
        <v>16050</v>
      </c>
      <c r="AC322">
        <f t="shared" si="25"/>
        <v>25</v>
      </c>
    </row>
    <row r="323" spans="23:29">
      <c r="W323" s="274">
        <v>25</v>
      </c>
      <c r="X323" s="274">
        <v>322</v>
      </c>
      <c r="Y323" s="274">
        <f t="shared" si="26"/>
        <v>3725</v>
      </c>
      <c r="Z323" s="274">
        <v>50</v>
      </c>
      <c r="AA323" s="274">
        <f>SUM($Z$2:Z323)</f>
        <v>16100</v>
      </c>
      <c r="AC323">
        <f t="shared" si="25"/>
        <v>25</v>
      </c>
    </row>
    <row r="324" spans="23:29">
      <c r="W324" s="274">
        <v>25</v>
      </c>
      <c r="X324" s="274">
        <v>323</v>
      </c>
      <c r="Y324" s="274">
        <f t="shared" si="26"/>
        <v>3750</v>
      </c>
      <c r="Z324" s="274">
        <v>50</v>
      </c>
      <c r="AA324" s="274">
        <f>SUM($Z$2:Z324)</f>
        <v>16150</v>
      </c>
      <c r="AC324">
        <f t="shared" ref="AC324:AC387" si="27">Y324-Y323</f>
        <v>25</v>
      </c>
    </row>
    <row r="325" spans="23:29">
      <c r="W325" s="274">
        <v>25</v>
      </c>
      <c r="X325" s="274">
        <v>324</v>
      </c>
      <c r="Y325" s="274">
        <f t="shared" ref="Y325:Y388" si="28">Y324+W325</f>
        <v>3775</v>
      </c>
      <c r="Z325" s="274">
        <v>50</v>
      </c>
      <c r="AA325" s="274">
        <f>SUM($Z$2:Z325)</f>
        <v>16200</v>
      </c>
      <c r="AC325">
        <f t="shared" si="27"/>
        <v>25</v>
      </c>
    </row>
    <row r="326" spans="23:29">
      <c r="W326" s="274">
        <v>25</v>
      </c>
      <c r="X326" s="274">
        <v>325</v>
      </c>
      <c r="Y326" s="274">
        <f t="shared" si="28"/>
        <v>3800</v>
      </c>
      <c r="Z326" s="274">
        <v>50</v>
      </c>
      <c r="AA326" s="274">
        <f>SUM($Z$2:Z326)</f>
        <v>16250</v>
      </c>
      <c r="AC326">
        <f t="shared" si="27"/>
        <v>25</v>
      </c>
    </row>
    <row r="327" spans="23:29">
      <c r="W327" s="274">
        <v>25</v>
      </c>
      <c r="X327" s="274">
        <v>326</v>
      </c>
      <c r="Y327" s="274">
        <f t="shared" si="28"/>
        <v>3825</v>
      </c>
      <c r="Z327" s="274">
        <v>50</v>
      </c>
      <c r="AA327" s="274">
        <f>SUM($Z$2:Z327)</f>
        <v>16300</v>
      </c>
      <c r="AC327">
        <f t="shared" si="27"/>
        <v>25</v>
      </c>
    </row>
    <row r="328" spans="23:29">
      <c r="W328" s="274">
        <v>25</v>
      </c>
      <c r="X328" s="274">
        <v>327</v>
      </c>
      <c r="Y328" s="274">
        <f t="shared" si="28"/>
        <v>3850</v>
      </c>
      <c r="Z328" s="274">
        <v>50</v>
      </c>
      <c r="AA328" s="274">
        <f>SUM($Z$2:Z328)</f>
        <v>16350</v>
      </c>
      <c r="AC328">
        <f t="shared" si="27"/>
        <v>25</v>
      </c>
    </row>
    <row r="329" spans="23:29">
      <c r="W329" s="274">
        <v>25</v>
      </c>
      <c r="X329" s="274">
        <v>328</v>
      </c>
      <c r="Y329" s="274">
        <f t="shared" si="28"/>
        <v>3875</v>
      </c>
      <c r="Z329" s="274">
        <v>50</v>
      </c>
      <c r="AA329" s="274">
        <f>SUM($Z$2:Z329)</f>
        <v>16400</v>
      </c>
      <c r="AC329">
        <f t="shared" si="27"/>
        <v>25</v>
      </c>
    </row>
    <row r="330" spans="23:29">
      <c r="W330" s="274">
        <v>25</v>
      </c>
      <c r="X330" s="274">
        <v>329</v>
      </c>
      <c r="Y330" s="274">
        <f t="shared" si="28"/>
        <v>3900</v>
      </c>
      <c r="Z330" s="274">
        <v>50</v>
      </c>
      <c r="AA330" s="274">
        <f>SUM($Z$2:Z330)</f>
        <v>16450</v>
      </c>
      <c r="AC330">
        <f t="shared" si="27"/>
        <v>25</v>
      </c>
    </row>
    <row r="331" spans="23:29">
      <c r="W331" s="274">
        <v>25</v>
      </c>
      <c r="X331" s="274">
        <v>330</v>
      </c>
      <c r="Y331" s="274">
        <f t="shared" si="28"/>
        <v>3925</v>
      </c>
      <c r="Z331" s="274">
        <v>50</v>
      </c>
      <c r="AA331" s="274">
        <f>SUM($Z$2:Z331)</f>
        <v>16500</v>
      </c>
      <c r="AC331">
        <f t="shared" si="27"/>
        <v>25</v>
      </c>
    </row>
    <row r="332" spans="23:29">
      <c r="W332" s="274">
        <v>28</v>
      </c>
      <c r="X332" s="274">
        <v>331</v>
      </c>
      <c r="Y332" s="274">
        <f t="shared" si="28"/>
        <v>3953</v>
      </c>
      <c r="Z332" s="274">
        <v>50</v>
      </c>
      <c r="AA332" s="274">
        <f>SUM($Z$2:Z332)</f>
        <v>16550</v>
      </c>
      <c r="AC332">
        <f t="shared" si="27"/>
        <v>28</v>
      </c>
    </row>
    <row r="333" spans="23:29">
      <c r="W333" s="274">
        <v>28</v>
      </c>
      <c r="X333" s="274">
        <v>332</v>
      </c>
      <c r="Y333" s="274">
        <f t="shared" si="28"/>
        <v>3981</v>
      </c>
      <c r="Z333" s="274">
        <v>50</v>
      </c>
      <c r="AA333" s="274">
        <f>SUM($Z$2:Z333)</f>
        <v>16600</v>
      </c>
      <c r="AC333">
        <f t="shared" si="27"/>
        <v>28</v>
      </c>
    </row>
    <row r="334" spans="23:29">
      <c r="W334" s="274">
        <v>28</v>
      </c>
      <c r="X334" s="274">
        <v>333</v>
      </c>
      <c r="Y334" s="274">
        <f t="shared" si="28"/>
        <v>4009</v>
      </c>
      <c r="Z334" s="274">
        <v>50</v>
      </c>
      <c r="AA334" s="274">
        <f>SUM($Z$2:Z334)</f>
        <v>16650</v>
      </c>
      <c r="AC334">
        <f t="shared" si="27"/>
        <v>28</v>
      </c>
    </row>
    <row r="335" spans="23:29">
      <c r="W335" s="274">
        <v>28</v>
      </c>
      <c r="X335" s="274">
        <v>334</v>
      </c>
      <c r="Y335" s="274">
        <f t="shared" si="28"/>
        <v>4037</v>
      </c>
      <c r="Z335" s="274">
        <v>50</v>
      </c>
      <c r="AA335" s="274">
        <f>SUM($Z$2:Z335)</f>
        <v>16700</v>
      </c>
      <c r="AC335">
        <f t="shared" si="27"/>
        <v>28</v>
      </c>
    </row>
    <row r="336" spans="23:29">
      <c r="W336" s="274">
        <v>28</v>
      </c>
      <c r="X336" s="274">
        <v>335</v>
      </c>
      <c r="Y336" s="274">
        <f t="shared" si="28"/>
        <v>4065</v>
      </c>
      <c r="Z336" s="274">
        <v>50</v>
      </c>
      <c r="AA336" s="274">
        <f>SUM($Z$2:Z336)</f>
        <v>16750</v>
      </c>
      <c r="AC336">
        <f t="shared" si="27"/>
        <v>28</v>
      </c>
    </row>
    <row r="337" spans="23:29">
      <c r="W337" s="274">
        <v>28</v>
      </c>
      <c r="X337" s="274">
        <v>336</v>
      </c>
      <c r="Y337" s="274">
        <f t="shared" si="28"/>
        <v>4093</v>
      </c>
      <c r="Z337" s="274">
        <v>50</v>
      </c>
      <c r="AA337" s="274">
        <f>SUM($Z$2:Z337)</f>
        <v>16800</v>
      </c>
      <c r="AC337">
        <f t="shared" si="27"/>
        <v>28</v>
      </c>
    </row>
    <row r="338" spans="23:29">
      <c r="W338" s="274">
        <v>28</v>
      </c>
      <c r="X338" s="274">
        <v>337</v>
      </c>
      <c r="Y338" s="274">
        <f t="shared" si="28"/>
        <v>4121</v>
      </c>
      <c r="Z338" s="274">
        <v>50</v>
      </c>
      <c r="AA338" s="274">
        <f>SUM($Z$2:Z338)</f>
        <v>16850</v>
      </c>
      <c r="AC338">
        <f t="shared" si="27"/>
        <v>28</v>
      </c>
    </row>
    <row r="339" spans="23:29">
      <c r="W339" s="274">
        <v>28</v>
      </c>
      <c r="X339" s="274">
        <v>338</v>
      </c>
      <c r="Y339" s="274">
        <f t="shared" si="28"/>
        <v>4149</v>
      </c>
      <c r="Z339" s="274">
        <v>50</v>
      </c>
      <c r="AA339" s="274">
        <f>SUM($Z$2:Z339)</f>
        <v>16900</v>
      </c>
      <c r="AC339">
        <f t="shared" si="27"/>
        <v>28</v>
      </c>
    </row>
    <row r="340" spans="23:29">
      <c r="W340" s="274">
        <v>28</v>
      </c>
      <c r="X340" s="274">
        <v>339</v>
      </c>
      <c r="Y340" s="274">
        <f t="shared" si="28"/>
        <v>4177</v>
      </c>
      <c r="Z340" s="274">
        <v>50</v>
      </c>
      <c r="AA340" s="274">
        <f>SUM($Z$2:Z340)</f>
        <v>16950</v>
      </c>
      <c r="AC340">
        <f t="shared" si="27"/>
        <v>28</v>
      </c>
    </row>
    <row r="341" spans="23:29">
      <c r="W341" s="274">
        <v>28</v>
      </c>
      <c r="X341" s="274">
        <v>340</v>
      </c>
      <c r="Y341" s="274">
        <f t="shared" si="28"/>
        <v>4205</v>
      </c>
      <c r="Z341" s="274">
        <v>50</v>
      </c>
      <c r="AA341" s="274">
        <f>SUM($Z$2:Z341)</f>
        <v>17000</v>
      </c>
      <c r="AC341">
        <f t="shared" si="27"/>
        <v>28</v>
      </c>
    </row>
    <row r="342" spans="23:29">
      <c r="W342" s="274">
        <v>28</v>
      </c>
      <c r="X342" s="274">
        <v>341</v>
      </c>
      <c r="Y342" s="274">
        <f t="shared" si="28"/>
        <v>4233</v>
      </c>
      <c r="Z342" s="274">
        <v>50</v>
      </c>
      <c r="AA342" s="274">
        <f>SUM($Z$2:Z342)</f>
        <v>17050</v>
      </c>
      <c r="AC342">
        <f t="shared" si="27"/>
        <v>28</v>
      </c>
    </row>
    <row r="343" spans="23:29">
      <c r="W343" s="274">
        <v>28</v>
      </c>
      <c r="X343" s="274">
        <v>342</v>
      </c>
      <c r="Y343" s="274">
        <f t="shared" si="28"/>
        <v>4261</v>
      </c>
      <c r="Z343" s="274">
        <v>50</v>
      </c>
      <c r="AA343" s="274">
        <f>SUM($Z$2:Z343)</f>
        <v>17100</v>
      </c>
      <c r="AC343">
        <f t="shared" si="27"/>
        <v>28</v>
      </c>
    </row>
    <row r="344" spans="23:29">
      <c r="W344" s="274">
        <v>28</v>
      </c>
      <c r="X344" s="274">
        <v>343</v>
      </c>
      <c r="Y344" s="274">
        <f t="shared" si="28"/>
        <v>4289</v>
      </c>
      <c r="Z344" s="274">
        <v>50</v>
      </c>
      <c r="AA344" s="274">
        <f>SUM($Z$2:Z344)</f>
        <v>17150</v>
      </c>
      <c r="AC344">
        <f t="shared" si="27"/>
        <v>28</v>
      </c>
    </row>
    <row r="345" spans="23:29">
      <c r="W345" s="274">
        <v>28</v>
      </c>
      <c r="X345" s="274">
        <v>344</v>
      </c>
      <c r="Y345" s="274">
        <f t="shared" si="28"/>
        <v>4317</v>
      </c>
      <c r="Z345" s="274">
        <v>50</v>
      </c>
      <c r="AA345" s="274">
        <f>SUM($Z$2:Z345)</f>
        <v>17200</v>
      </c>
      <c r="AC345">
        <f t="shared" si="27"/>
        <v>28</v>
      </c>
    </row>
    <row r="346" spans="23:29">
      <c r="W346" s="274">
        <v>28</v>
      </c>
      <c r="X346" s="274">
        <v>345</v>
      </c>
      <c r="Y346" s="274">
        <f t="shared" si="28"/>
        <v>4345</v>
      </c>
      <c r="Z346" s="274">
        <v>50</v>
      </c>
      <c r="AA346" s="274">
        <f>SUM($Z$2:Z346)</f>
        <v>17250</v>
      </c>
      <c r="AC346">
        <f t="shared" si="27"/>
        <v>28</v>
      </c>
    </row>
    <row r="347" spans="23:29">
      <c r="W347" s="274">
        <v>28</v>
      </c>
      <c r="X347" s="274">
        <v>346</v>
      </c>
      <c r="Y347" s="274">
        <f t="shared" si="28"/>
        <v>4373</v>
      </c>
      <c r="Z347" s="274">
        <v>50</v>
      </c>
      <c r="AA347" s="274">
        <f>SUM($Z$2:Z347)</f>
        <v>17300</v>
      </c>
      <c r="AC347">
        <f t="shared" si="27"/>
        <v>28</v>
      </c>
    </row>
    <row r="348" spans="23:29">
      <c r="W348" s="274">
        <v>28</v>
      </c>
      <c r="X348" s="274">
        <v>347</v>
      </c>
      <c r="Y348" s="274">
        <f t="shared" si="28"/>
        <v>4401</v>
      </c>
      <c r="Z348" s="274">
        <v>50</v>
      </c>
      <c r="AA348" s="274">
        <f>SUM($Z$2:Z348)</f>
        <v>17350</v>
      </c>
      <c r="AC348">
        <f t="shared" si="27"/>
        <v>28</v>
      </c>
    </row>
    <row r="349" spans="23:29">
      <c r="W349" s="274">
        <v>28</v>
      </c>
      <c r="X349" s="274">
        <v>348</v>
      </c>
      <c r="Y349" s="274">
        <f t="shared" si="28"/>
        <v>4429</v>
      </c>
      <c r="Z349" s="274">
        <v>50</v>
      </c>
      <c r="AA349" s="274">
        <f>SUM($Z$2:Z349)</f>
        <v>17400</v>
      </c>
      <c r="AC349">
        <f t="shared" si="27"/>
        <v>28</v>
      </c>
    </row>
    <row r="350" spans="23:29">
      <c r="W350" s="274">
        <v>28</v>
      </c>
      <c r="X350" s="274">
        <v>349</v>
      </c>
      <c r="Y350" s="274">
        <f t="shared" si="28"/>
        <v>4457</v>
      </c>
      <c r="Z350" s="274">
        <v>50</v>
      </c>
      <c r="AA350" s="274">
        <f>SUM($Z$2:Z350)</f>
        <v>17450</v>
      </c>
      <c r="AC350">
        <f t="shared" si="27"/>
        <v>28</v>
      </c>
    </row>
    <row r="351" spans="23:29">
      <c r="W351" s="274">
        <v>28</v>
      </c>
      <c r="X351" s="274">
        <v>350</v>
      </c>
      <c r="Y351" s="274">
        <f t="shared" si="28"/>
        <v>4485</v>
      </c>
      <c r="Z351" s="274">
        <v>50</v>
      </c>
      <c r="AA351" s="274">
        <f>SUM($Z$2:Z351)</f>
        <v>17500</v>
      </c>
      <c r="AC351">
        <f t="shared" si="27"/>
        <v>28</v>
      </c>
    </row>
    <row r="352" spans="23:29">
      <c r="W352" s="274">
        <v>28</v>
      </c>
      <c r="X352" s="274">
        <v>351</v>
      </c>
      <c r="Y352" s="274">
        <f t="shared" si="28"/>
        <v>4513</v>
      </c>
      <c r="Z352" s="274">
        <v>50</v>
      </c>
      <c r="AA352" s="274">
        <f>SUM($Z$2:Z352)</f>
        <v>17550</v>
      </c>
      <c r="AC352">
        <f t="shared" si="27"/>
        <v>28</v>
      </c>
    </row>
    <row r="353" spans="23:29">
      <c r="W353" s="274">
        <v>28</v>
      </c>
      <c r="X353" s="274">
        <v>352</v>
      </c>
      <c r="Y353" s="274">
        <f t="shared" si="28"/>
        <v>4541</v>
      </c>
      <c r="Z353" s="274">
        <v>50</v>
      </c>
      <c r="AA353" s="274">
        <f>SUM($Z$2:Z353)</f>
        <v>17600</v>
      </c>
      <c r="AC353">
        <f t="shared" si="27"/>
        <v>28</v>
      </c>
    </row>
    <row r="354" spans="23:29">
      <c r="W354" s="274">
        <v>28</v>
      </c>
      <c r="X354" s="274">
        <v>353</v>
      </c>
      <c r="Y354" s="274">
        <f t="shared" si="28"/>
        <v>4569</v>
      </c>
      <c r="Z354" s="274">
        <v>50</v>
      </c>
      <c r="AA354" s="274">
        <f>SUM($Z$2:Z354)</f>
        <v>17650</v>
      </c>
      <c r="AC354">
        <f t="shared" si="27"/>
        <v>28</v>
      </c>
    </row>
    <row r="355" spans="23:29">
      <c r="W355" s="274">
        <v>28</v>
      </c>
      <c r="X355" s="274">
        <v>354</v>
      </c>
      <c r="Y355" s="274">
        <f t="shared" si="28"/>
        <v>4597</v>
      </c>
      <c r="Z355" s="274">
        <v>50</v>
      </c>
      <c r="AA355" s="274">
        <f>SUM($Z$2:Z355)</f>
        <v>17700</v>
      </c>
      <c r="AC355">
        <f t="shared" si="27"/>
        <v>28</v>
      </c>
    </row>
    <row r="356" spans="23:29">
      <c r="W356" s="274">
        <v>28</v>
      </c>
      <c r="X356" s="274">
        <v>355</v>
      </c>
      <c r="Y356" s="274">
        <f t="shared" si="28"/>
        <v>4625</v>
      </c>
      <c r="Z356" s="274">
        <v>50</v>
      </c>
      <c r="AA356" s="274">
        <f>SUM($Z$2:Z356)</f>
        <v>17750</v>
      </c>
      <c r="AC356">
        <f t="shared" si="27"/>
        <v>28</v>
      </c>
    </row>
    <row r="357" spans="23:29">
      <c r="W357" s="274">
        <v>28</v>
      </c>
      <c r="X357" s="274">
        <v>356</v>
      </c>
      <c r="Y357" s="274">
        <f t="shared" si="28"/>
        <v>4653</v>
      </c>
      <c r="Z357" s="274">
        <v>50</v>
      </c>
      <c r="AA357" s="274">
        <f>SUM($Z$2:Z357)</f>
        <v>17800</v>
      </c>
      <c r="AC357">
        <f t="shared" si="27"/>
        <v>28</v>
      </c>
    </row>
    <row r="358" spans="23:29">
      <c r="W358" s="274">
        <v>28</v>
      </c>
      <c r="X358" s="274">
        <v>357</v>
      </c>
      <c r="Y358" s="274">
        <f t="shared" si="28"/>
        <v>4681</v>
      </c>
      <c r="Z358" s="274">
        <v>50</v>
      </c>
      <c r="AA358" s="274">
        <f>SUM($Z$2:Z358)</f>
        <v>17850</v>
      </c>
      <c r="AC358">
        <f t="shared" si="27"/>
        <v>28</v>
      </c>
    </row>
    <row r="359" spans="23:29">
      <c r="W359" s="274">
        <v>28</v>
      </c>
      <c r="X359" s="274">
        <v>358</v>
      </c>
      <c r="Y359" s="274">
        <f t="shared" si="28"/>
        <v>4709</v>
      </c>
      <c r="Z359" s="274">
        <v>50</v>
      </c>
      <c r="AA359" s="274">
        <f>SUM($Z$2:Z359)</f>
        <v>17900</v>
      </c>
      <c r="AC359">
        <f t="shared" si="27"/>
        <v>28</v>
      </c>
    </row>
    <row r="360" spans="23:29">
      <c r="W360" s="274">
        <v>28</v>
      </c>
      <c r="X360" s="274">
        <v>359</v>
      </c>
      <c r="Y360" s="274">
        <f t="shared" si="28"/>
        <v>4737</v>
      </c>
      <c r="Z360" s="274">
        <v>50</v>
      </c>
      <c r="AA360" s="274">
        <f>SUM($Z$2:Z360)</f>
        <v>17950</v>
      </c>
      <c r="AC360">
        <f t="shared" si="27"/>
        <v>28</v>
      </c>
    </row>
    <row r="361" spans="23:29">
      <c r="W361" s="274">
        <v>28</v>
      </c>
      <c r="X361" s="274">
        <v>360</v>
      </c>
      <c r="Y361" s="274">
        <f t="shared" si="28"/>
        <v>4765</v>
      </c>
      <c r="Z361" s="274">
        <v>50</v>
      </c>
      <c r="AA361" s="274">
        <f>SUM($Z$2:Z361)</f>
        <v>18000</v>
      </c>
      <c r="AC361">
        <f t="shared" si="27"/>
        <v>28</v>
      </c>
    </row>
    <row r="362" spans="23:29">
      <c r="W362" s="274">
        <v>31</v>
      </c>
      <c r="X362" s="274">
        <v>361</v>
      </c>
      <c r="Y362" s="274">
        <f t="shared" si="28"/>
        <v>4796</v>
      </c>
      <c r="Z362" s="274">
        <v>50</v>
      </c>
      <c r="AA362" s="274">
        <f>SUM($Z$2:Z362)</f>
        <v>18050</v>
      </c>
      <c r="AC362">
        <f t="shared" si="27"/>
        <v>31</v>
      </c>
    </row>
    <row r="363" spans="23:29">
      <c r="W363" s="274">
        <v>31</v>
      </c>
      <c r="X363" s="274">
        <v>362</v>
      </c>
      <c r="Y363" s="274">
        <f t="shared" si="28"/>
        <v>4827</v>
      </c>
      <c r="Z363" s="274">
        <v>50</v>
      </c>
      <c r="AA363" s="274">
        <f>SUM($Z$2:Z363)</f>
        <v>18100</v>
      </c>
      <c r="AC363">
        <f t="shared" si="27"/>
        <v>31</v>
      </c>
    </row>
    <row r="364" spans="23:29">
      <c r="W364" s="274">
        <v>31</v>
      </c>
      <c r="X364" s="274">
        <v>363</v>
      </c>
      <c r="Y364" s="274">
        <f t="shared" si="28"/>
        <v>4858</v>
      </c>
      <c r="Z364" s="274">
        <v>50</v>
      </c>
      <c r="AA364" s="274">
        <f>SUM($Z$2:Z364)</f>
        <v>18150</v>
      </c>
      <c r="AC364">
        <f t="shared" si="27"/>
        <v>31</v>
      </c>
    </row>
    <row r="365" spans="23:29">
      <c r="W365" s="274">
        <v>31</v>
      </c>
      <c r="X365" s="274">
        <v>364</v>
      </c>
      <c r="Y365" s="274">
        <f t="shared" si="28"/>
        <v>4889</v>
      </c>
      <c r="Z365" s="274">
        <v>50</v>
      </c>
      <c r="AA365" s="274">
        <f>SUM($Z$2:Z365)</f>
        <v>18200</v>
      </c>
      <c r="AC365">
        <f t="shared" si="27"/>
        <v>31</v>
      </c>
    </row>
    <row r="366" spans="23:29">
      <c r="W366" s="274">
        <v>31</v>
      </c>
      <c r="X366" s="274">
        <v>365</v>
      </c>
      <c r="Y366" s="274">
        <f t="shared" si="28"/>
        <v>4920</v>
      </c>
      <c r="Z366" s="274">
        <v>50</v>
      </c>
      <c r="AA366" s="274">
        <f>SUM($Z$2:Z366)</f>
        <v>18250</v>
      </c>
      <c r="AC366">
        <f t="shared" si="27"/>
        <v>31</v>
      </c>
    </row>
    <row r="367" spans="23:29">
      <c r="W367" s="274">
        <v>31</v>
      </c>
      <c r="X367" s="274">
        <v>366</v>
      </c>
      <c r="Y367" s="274">
        <f t="shared" si="28"/>
        <v>4951</v>
      </c>
      <c r="Z367" s="274">
        <v>50</v>
      </c>
      <c r="AA367" s="274">
        <f>SUM($Z$2:Z367)</f>
        <v>18300</v>
      </c>
      <c r="AC367">
        <f t="shared" si="27"/>
        <v>31</v>
      </c>
    </row>
    <row r="368" spans="23:29">
      <c r="W368" s="274">
        <v>31</v>
      </c>
      <c r="X368" s="274">
        <v>367</v>
      </c>
      <c r="Y368" s="274">
        <f t="shared" si="28"/>
        <v>4982</v>
      </c>
      <c r="Z368" s="274">
        <v>50</v>
      </c>
      <c r="AA368" s="274">
        <f>SUM($Z$2:Z368)</f>
        <v>18350</v>
      </c>
      <c r="AC368">
        <f t="shared" si="27"/>
        <v>31</v>
      </c>
    </row>
    <row r="369" spans="23:29">
      <c r="W369" s="274">
        <v>31</v>
      </c>
      <c r="X369" s="274">
        <v>368</v>
      </c>
      <c r="Y369" s="274">
        <f t="shared" si="28"/>
        <v>5013</v>
      </c>
      <c r="Z369" s="274">
        <v>50</v>
      </c>
      <c r="AA369" s="274">
        <f>SUM($Z$2:Z369)</f>
        <v>18400</v>
      </c>
      <c r="AC369">
        <f t="shared" si="27"/>
        <v>31</v>
      </c>
    </row>
    <row r="370" spans="23:29">
      <c r="W370" s="274">
        <v>31</v>
      </c>
      <c r="X370" s="274">
        <v>369</v>
      </c>
      <c r="Y370" s="274">
        <f t="shared" si="28"/>
        <v>5044</v>
      </c>
      <c r="Z370" s="274">
        <v>50</v>
      </c>
      <c r="AA370" s="274">
        <f>SUM($Z$2:Z370)</f>
        <v>18450</v>
      </c>
      <c r="AC370">
        <f t="shared" si="27"/>
        <v>31</v>
      </c>
    </row>
    <row r="371" spans="23:29">
      <c r="W371" s="274">
        <v>31</v>
      </c>
      <c r="X371" s="274">
        <v>370</v>
      </c>
      <c r="Y371" s="274">
        <f t="shared" si="28"/>
        <v>5075</v>
      </c>
      <c r="Z371" s="274">
        <v>50</v>
      </c>
      <c r="AA371" s="274">
        <f>SUM($Z$2:Z371)</f>
        <v>18500</v>
      </c>
      <c r="AC371">
        <f t="shared" si="27"/>
        <v>31</v>
      </c>
    </row>
    <row r="372" spans="23:29">
      <c r="W372" s="274">
        <v>31</v>
      </c>
      <c r="X372" s="274">
        <v>371</v>
      </c>
      <c r="Y372" s="274">
        <f t="shared" si="28"/>
        <v>5106</v>
      </c>
      <c r="Z372" s="274">
        <v>50</v>
      </c>
      <c r="AA372" s="274">
        <f>SUM($Z$2:Z372)</f>
        <v>18550</v>
      </c>
      <c r="AC372">
        <f t="shared" si="27"/>
        <v>31</v>
      </c>
    </row>
    <row r="373" spans="23:29">
      <c r="W373" s="274">
        <v>31</v>
      </c>
      <c r="X373" s="274">
        <v>372</v>
      </c>
      <c r="Y373" s="274">
        <f t="shared" si="28"/>
        <v>5137</v>
      </c>
      <c r="Z373" s="274">
        <v>50</v>
      </c>
      <c r="AA373" s="274">
        <f>SUM($Z$2:Z373)</f>
        <v>18600</v>
      </c>
      <c r="AC373">
        <f t="shared" si="27"/>
        <v>31</v>
      </c>
    </row>
    <row r="374" spans="23:29">
      <c r="W374" s="274">
        <v>31</v>
      </c>
      <c r="X374" s="274">
        <v>373</v>
      </c>
      <c r="Y374" s="274">
        <f t="shared" si="28"/>
        <v>5168</v>
      </c>
      <c r="Z374" s="274">
        <v>50</v>
      </c>
      <c r="AA374" s="274">
        <f>SUM($Z$2:Z374)</f>
        <v>18650</v>
      </c>
      <c r="AC374">
        <f t="shared" si="27"/>
        <v>31</v>
      </c>
    </row>
    <row r="375" spans="23:29">
      <c r="W375" s="274">
        <v>31</v>
      </c>
      <c r="X375" s="274">
        <v>374</v>
      </c>
      <c r="Y375" s="274">
        <f t="shared" si="28"/>
        <v>5199</v>
      </c>
      <c r="Z375" s="274">
        <v>50</v>
      </c>
      <c r="AA375" s="274">
        <f>SUM($Z$2:Z375)</f>
        <v>18700</v>
      </c>
      <c r="AC375">
        <f t="shared" si="27"/>
        <v>31</v>
      </c>
    </row>
    <row r="376" spans="23:29">
      <c r="W376" s="274">
        <v>31</v>
      </c>
      <c r="X376" s="274">
        <v>375</v>
      </c>
      <c r="Y376" s="274">
        <f t="shared" si="28"/>
        <v>5230</v>
      </c>
      <c r="Z376" s="274">
        <v>50</v>
      </c>
      <c r="AA376" s="274">
        <f>SUM($Z$2:Z376)</f>
        <v>18750</v>
      </c>
      <c r="AC376">
        <f t="shared" si="27"/>
        <v>31</v>
      </c>
    </row>
    <row r="377" spans="23:29">
      <c r="W377" s="274">
        <v>31</v>
      </c>
      <c r="X377" s="274">
        <v>376</v>
      </c>
      <c r="Y377" s="274">
        <f t="shared" si="28"/>
        <v>5261</v>
      </c>
      <c r="Z377" s="274">
        <v>50</v>
      </c>
      <c r="AA377" s="274">
        <f>SUM($Z$2:Z377)</f>
        <v>18800</v>
      </c>
      <c r="AC377">
        <f t="shared" si="27"/>
        <v>31</v>
      </c>
    </row>
    <row r="378" spans="23:29">
      <c r="W378" s="274">
        <v>31</v>
      </c>
      <c r="X378" s="274">
        <v>377</v>
      </c>
      <c r="Y378" s="274">
        <f t="shared" si="28"/>
        <v>5292</v>
      </c>
      <c r="Z378" s="274">
        <v>50</v>
      </c>
      <c r="AA378" s="274">
        <f>SUM($Z$2:Z378)</f>
        <v>18850</v>
      </c>
      <c r="AC378">
        <f t="shared" si="27"/>
        <v>31</v>
      </c>
    </row>
    <row r="379" spans="23:29">
      <c r="W379" s="274">
        <v>31</v>
      </c>
      <c r="X379" s="274">
        <v>378</v>
      </c>
      <c r="Y379" s="274">
        <f t="shared" si="28"/>
        <v>5323</v>
      </c>
      <c r="Z379" s="274">
        <v>50</v>
      </c>
      <c r="AA379" s="274">
        <f>SUM($Z$2:Z379)</f>
        <v>18900</v>
      </c>
      <c r="AC379">
        <f t="shared" si="27"/>
        <v>31</v>
      </c>
    </row>
    <row r="380" spans="23:29">
      <c r="W380" s="274">
        <v>31</v>
      </c>
      <c r="X380" s="274">
        <v>379</v>
      </c>
      <c r="Y380" s="274">
        <f t="shared" si="28"/>
        <v>5354</v>
      </c>
      <c r="Z380" s="274">
        <v>50</v>
      </c>
      <c r="AA380" s="274">
        <f>SUM($Z$2:Z380)</f>
        <v>18950</v>
      </c>
      <c r="AC380">
        <f t="shared" si="27"/>
        <v>31</v>
      </c>
    </row>
    <row r="381" spans="23:29">
      <c r="W381" s="274">
        <v>31</v>
      </c>
      <c r="X381" s="274">
        <v>380</v>
      </c>
      <c r="Y381" s="274">
        <f t="shared" si="28"/>
        <v>5385</v>
      </c>
      <c r="Z381" s="274">
        <v>50</v>
      </c>
      <c r="AA381" s="274">
        <f>SUM($Z$2:Z381)</f>
        <v>19000</v>
      </c>
      <c r="AC381">
        <f t="shared" si="27"/>
        <v>31</v>
      </c>
    </row>
    <row r="382" spans="23:29">
      <c r="W382" s="274">
        <v>31</v>
      </c>
      <c r="X382" s="274">
        <v>381</v>
      </c>
      <c r="Y382" s="274">
        <f t="shared" si="28"/>
        <v>5416</v>
      </c>
      <c r="Z382" s="274">
        <v>50</v>
      </c>
      <c r="AA382" s="274">
        <f>SUM($Z$2:Z382)</f>
        <v>19050</v>
      </c>
      <c r="AC382">
        <f t="shared" si="27"/>
        <v>31</v>
      </c>
    </row>
    <row r="383" spans="23:29">
      <c r="W383" s="274">
        <v>31</v>
      </c>
      <c r="X383" s="274">
        <v>382</v>
      </c>
      <c r="Y383" s="274">
        <f t="shared" si="28"/>
        <v>5447</v>
      </c>
      <c r="Z383" s="274">
        <v>50</v>
      </c>
      <c r="AA383" s="274">
        <f>SUM($Z$2:Z383)</f>
        <v>19100</v>
      </c>
      <c r="AC383">
        <f t="shared" si="27"/>
        <v>31</v>
      </c>
    </row>
    <row r="384" spans="23:29">
      <c r="W384" s="274">
        <v>31</v>
      </c>
      <c r="X384" s="274">
        <v>383</v>
      </c>
      <c r="Y384" s="274">
        <f t="shared" si="28"/>
        <v>5478</v>
      </c>
      <c r="Z384" s="274">
        <v>50</v>
      </c>
      <c r="AA384" s="274">
        <f>SUM($Z$2:Z384)</f>
        <v>19150</v>
      </c>
      <c r="AC384">
        <f t="shared" si="27"/>
        <v>31</v>
      </c>
    </row>
    <row r="385" spans="23:29">
      <c r="W385" s="274">
        <v>31</v>
      </c>
      <c r="X385" s="274">
        <v>384</v>
      </c>
      <c r="Y385" s="274">
        <f t="shared" si="28"/>
        <v>5509</v>
      </c>
      <c r="Z385" s="274">
        <v>50</v>
      </c>
      <c r="AA385" s="274">
        <f>SUM($Z$2:Z385)</f>
        <v>19200</v>
      </c>
      <c r="AC385">
        <f t="shared" si="27"/>
        <v>31</v>
      </c>
    </row>
    <row r="386" spans="23:29">
      <c r="W386" s="274">
        <v>31</v>
      </c>
      <c r="X386" s="274">
        <v>385</v>
      </c>
      <c r="Y386" s="274">
        <f t="shared" si="28"/>
        <v>5540</v>
      </c>
      <c r="Z386" s="274">
        <v>50</v>
      </c>
      <c r="AA386" s="274">
        <f>SUM($Z$2:Z386)</f>
        <v>19250</v>
      </c>
      <c r="AC386">
        <f t="shared" si="27"/>
        <v>31</v>
      </c>
    </row>
    <row r="387" spans="23:29">
      <c r="W387" s="274">
        <v>31</v>
      </c>
      <c r="X387" s="274">
        <v>386</v>
      </c>
      <c r="Y387" s="274">
        <f t="shared" si="28"/>
        <v>5571</v>
      </c>
      <c r="Z387" s="274">
        <v>50</v>
      </c>
      <c r="AA387" s="274">
        <f>SUM($Z$2:Z387)</f>
        <v>19300</v>
      </c>
      <c r="AC387">
        <f t="shared" si="27"/>
        <v>31</v>
      </c>
    </row>
    <row r="388" spans="23:29">
      <c r="W388" s="274">
        <v>31</v>
      </c>
      <c r="X388" s="274">
        <v>387</v>
      </c>
      <c r="Y388" s="274">
        <f t="shared" si="28"/>
        <v>5602</v>
      </c>
      <c r="Z388" s="274">
        <v>50</v>
      </c>
      <c r="AA388" s="274">
        <f>SUM($Z$2:Z388)</f>
        <v>19350</v>
      </c>
      <c r="AC388">
        <f t="shared" ref="AC388:AC401" si="29">Y388-Y387</f>
        <v>31</v>
      </c>
    </row>
    <row r="389" spans="23:29">
      <c r="W389" s="274">
        <v>31</v>
      </c>
      <c r="X389" s="274">
        <v>388</v>
      </c>
      <c r="Y389" s="274">
        <f t="shared" ref="Y389:Y401" si="30">Y388+W389</f>
        <v>5633</v>
      </c>
      <c r="Z389" s="274">
        <v>50</v>
      </c>
      <c r="AA389" s="274">
        <f>SUM($Z$2:Z389)</f>
        <v>19400</v>
      </c>
      <c r="AC389">
        <f t="shared" si="29"/>
        <v>31</v>
      </c>
    </row>
    <row r="390" spans="23:29">
      <c r="W390" s="274">
        <v>31</v>
      </c>
      <c r="X390" s="274">
        <v>389</v>
      </c>
      <c r="Y390" s="274">
        <f t="shared" si="30"/>
        <v>5664</v>
      </c>
      <c r="Z390" s="274">
        <v>50</v>
      </c>
      <c r="AA390" s="274">
        <f>SUM($Z$2:Z390)</f>
        <v>19450</v>
      </c>
      <c r="AC390">
        <f t="shared" si="29"/>
        <v>31</v>
      </c>
    </row>
    <row r="391" spans="23:29">
      <c r="W391" s="274">
        <v>31</v>
      </c>
      <c r="X391" s="274">
        <v>390</v>
      </c>
      <c r="Y391" s="274">
        <f t="shared" si="30"/>
        <v>5695</v>
      </c>
      <c r="Z391" s="274">
        <v>50</v>
      </c>
      <c r="AA391" s="274">
        <f>SUM($Z$2:Z391)</f>
        <v>19500</v>
      </c>
      <c r="AC391">
        <f t="shared" si="29"/>
        <v>31</v>
      </c>
    </row>
    <row r="392" spans="23:29">
      <c r="W392" s="274">
        <v>34</v>
      </c>
      <c r="X392" s="274">
        <v>391</v>
      </c>
      <c r="Y392" s="274">
        <f t="shared" si="30"/>
        <v>5729</v>
      </c>
      <c r="Z392" s="274">
        <v>50</v>
      </c>
      <c r="AA392" s="274">
        <f>SUM($Z$2:Z392)</f>
        <v>19550</v>
      </c>
      <c r="AC392">
        <f t="shared" si="29"/>
        <v>34</v>
      </c>
    </row>
    <row r="393" spans="23:29">
      <c r="W393" s="274">
        <v>34</v>
      </c>
      <c r="X393" s="274">
        <v>392</v>
      </c>
      <c r="Y393" s="274">
        <f t="shared" si="30"/>
        <v>5763</v>
      </c>
      <c r="Z393" s="274">
        <v>50</v>
      </c>
      <c r="AA393" s="274">
        <f>SUM($Z$2:Z393)</f>
        <v>19600</v>
      </c>
      <c r="AC393">
        <f t="shared" si="29"/>
        <v>34</v>
      </c>
    </row>
    <row r="394" spans="23:29">
      <c r="W394" s="274">
        <v>34</v>
      </c>
      <c r="X394" s="274">
        <v>393</v>
      </c>
      <c r="Y394" s="274">
        <f t="shared" si="30"/>
        <v>5797</v>
      </c>
      <c r="Z394" s="274">
        <v>50</v>
      </c>
      <c r="AA394" s="274">
        <f>SUM($Z$2:Z394)</f>
        <v>19650</v>
      </c>
      <c r="AC394">
        <f t="shared" si="29"/>
        <v>34</v>
      </c>
    </row>
    <row r="395" spans="23:29">
      <c r="W395" s="274">
        <v>34</v>
      </c>
      <c r="X395" s="274">
        <v>394</v>
      </c>
      <c r="Y395" s="274">
        <f t="shared" si="30"/>
        <v>5831</v>
      </c>
      <c r="Z395" s="274">
        <v>50</v>
      </c>
      <c r="AA395" s="274">
        <f>SUM($Z$2:Z395)</f>
        <v>19700</v>
      </c>
      <c r="AC395">
        <f t="shared" si="29"/>
        <v>34</v>
      </c>
    </row>
    <row r="396" spans="23:29">
      <c r="W396" s="274">
        <v>34</v>
      </c>
      <c r="X396" s="274">
        <v>395</v>
      </c>
      <c r="Y396" s="274">
        <f t="shared" si="30"/>
        <v>5865</v>
      </c>
      <c r="Z396" s="274">
        <v>50</v>
      </c>
      <c r="AA396" s="274">
        <f>SUM($Z$2:Z396)</f>
        <v>19750</v>
      </c>
      <c r="AC396">
        <f t="shared" si="29"/>
        <v>34</v>
      </c>
    </row>
    <row r="397" spans="23:29">
      <c r="W397" s="274">
        <v>34</v>
      </c>
      <c r="X397" s="274">
        <v>396</v>
      </c>
      <c r="Y397" s="274">
        <f t="shared" si="30"/>
        <v>5899</v>
      </c>
      <c r="Z397" s="274">
        <v>50</v>
      </c>
      <c r="AA397" s="274">
        <f>SUM($Z$2:Z397)</f>
        <v>19800</v>
      </c>
      <c r="AC397">
        <f t="shared" si="29"/>
        <v>34</v>
      </c>
    </row>
    <row r="398" spans="23:29">
      <c r="W398" s="274">
        <v>34</v>
      </c>
      <c r="X398" s="274">
        <v>397</v>
      </c>
      <c r="Y398" s="274">
        <f t="shared" si="30"/>
        <v>5933</v>
      </c>
      <c r="Z398" s="274">
        <v>50</v>
      </c>
      <c r="AA398" s="274">
        <f>SUM($Z$2:Z398)</f>
        <v>19850</v>
      </c>
      <c r="AC398">
        <f t="shared" si="29"/>
        <v>34</v>
      </c>
    </row>
    <row r="399" spans="23:29">
      <c r="W399" s="274">
        <v>34</v>
      </c>
      <c r="X399" s="274">
        <v>398</v>
      </c>
      <c r="Y399" s="274">
        <f t="shared" si="30"/>
        <v>5967</v>
      </c>
      <c r="Z399" s="274">
        <v>50</v>
      </c>
      <c r="AA399" s="274">
        <f>SUM($Z$2:Z399)</f>
        <v>19900</v>
      </c>
      <c r="AC399">
        <f t="shared" si="29"/>
        <v>34</v>
      </c>
    </row>
    <row r="400" spans="23:29">
      <c r="W400" s="274">
        <v>34</v>
      </c>
      <c r="X400" s="274">
        <v>399</v>
      </c>
      <c r="Y400" s="274">
        <f t="shared" si="30"/>
        <v>6001</v>
      </c>
      <c r="Z400" s="274">
        <v>50</v>
      </c>
      <c r="AA400" s="274">
        <f>SUM($Z$2:Z400)</f>
        <v>19950</v>
      </c>
      <c r="AC400">
        <f t="shared" si="29"/>
        <v>34</v>
      </c>
    </row>
    <row r="401" spans="23:29">
      <c r="W401" s="274">
        <v>34</v>
      </c>
      <c r="X401" s="274">
        <v>400</v>
      </c>
      <c r="Y401" s="274">
        <f t="shared" si="30"/>
        <v>6035</v>
      </c>
      <c r="Z401" s="274">
        <v>50</v>
      </c>
      <c r="AA401" s="274">
        <f>SUM($Z$2:Z401)</f>
        <v>20000</v>
      </c>
      <c r="AC401">
        <f t="shared" si="29"/>
        <v>34</v>
      </c>
    </row>
    <row r="402" spans="23:29">
      <c r="X402" s="274">
        <v>401</v>
      </c>
    </row>
    <row r="403" spans="23:29">
      <c r="X403" s="274">
        <v>402</v>
      </c>
    </row>
    <row r="404" spans="23:29">
      <c r="X404" s="274">
        <v>403</v>
      </c>
    </row>
    <row r="405" spans="23:29">
      <c r="X405" s="274">
        <v>404</v>
      </c>
    </row>
    <row r="406" spans="23:29">
      <c r="X406" s="274">
        <v>405</v>
      </c>
    </row>
    <row r="407" spans="23:29">
      <c r="X407" s="274">
        <v>406</v>
      </c>
    </row>
    <row r="408" spans="23:29">
      <c r="X408" s="274">
        <v>407</v>
      </c>
    </row>
    <row r="409" spans="23:29">
      <c r="X409" s="274">
        <v>408</v>
      </c>
    </row>
    <row r="410" spans="23:29">
      <c r="X410" s="274">
        <v>409</v>
      </c>
    </row>
    <row r="411" spans="23:29">
      <c r="X411" s="274">
        <v>410</v>
      </c>
    </row>
    <row r="412" spans="23:29">
      <c r="X412" s="274">
        <v>411</v>
      </c>
    </row>
    <row r="413" spans="23:29">
      <c r="X413" s="274">
        <v>412</v>
      </c>
    </row>
    <row r="414" spans="23:29">
      <c r="X414" s="274">
        <v>413</v>
      </c>
    </row>
    <row r="415" spans="23:29">
      <c r="X415" s="274">
        <v>414</v>
      </c>
    </row>
    <row r="416" spans="23:29">
      <c r="X416" s="274">
        <v>415</v>
      </c>
    </row>
    <row r="417" spans="24:24">
      <c r="X417" s="274">
        <v>416</v>
      </c>
    </row>
    <row r="418" spans="24:24">
      <c r="X418" s="274">
        <v>417</v>
      </c>
    </row>
    <row r="419" spans="24:24">
      <c r="X419" s="274">
        <v>418</v>
      </c>
    </row>
    <row r="420" spans="24:24">
      <c r="X420" s="274">
        <v>419</v>
      </c>
    </row>
    <row r="421" spans="24:24">
      <c r="X421" s="274">
        <v>420</v>
      </c>
    </row>
    <row r="422" spans="24:24">
      <c r="X422" s="274">
        <v>421</v>
      </c>
    </row>
    <row r="423" spans="24:24">
      <c r="X423" s="274">
        <v>422</v>
      </c>
    </row>
    <row r="424" spans="24:24">
      <c r="X424" s="274">
        <v>423</v>
      </c>
    </row>
    <row r="425" spans="24:24">
      <c r="X425" s="274">
        <v>424</v>
      </c>
    </row>
    <row r="426" spans="24:24">
      <c r="X426" s="274">
        <v>425</v>
      </c>
    </row>
    <row r="427" spans="24:24">
      <c r="X427" s="274">
        <v>426</v>
      </c>
    </row>
    <row r="428" spans="24:24">
      <c r="X428" s="274">
        <v>427</v>
      </c>
    </row>
    <row r="429" spans="24:24">
      <c r="X429" s="274">
        <v>428</v>
      </c>
    </row>
    <row r="430" spans="24:24">
      <c r="X430" s="274">
        <v>429</v>
      </c>
    </row>
    <row r="431" spans="24:24">
      <c r="X431" s="274">
        <v>430</v>
      </c>
    </row>
    <row r="432" spans="24:24">
      <c r="X432" s="274">
        <v>431</v>
      </c>
    </row>
    <row r="433" spans="24:24">
      <c r="X433" s="274">
        <v>432</v>
      </c>
    </row>
    <row r="434" spans="24:24">
      <c r="X434" s="274">
        <v>433</v>
      </c>
    </row>
    <row r="435" spans="24:24">
      <c r="X435" s="274">
        <v>434</v>
      </c>
    </row>
    <row r="436" spans="24:24">
      <c r="X436" s="274">
        <v>435</v>
      </c>
    </row>
    <row r="437" spans="24:24">
      <c r="X437" s="274">
        <v>436</v>
      </c>
    </row>
    <row r="438" spans="24:24">
      <c r="X438" s="274">
        <v>437</v>
      </c>
    </row>
    <row r="439" spans="24:24">
      <c r="X439" s="274">
        <v>438</v>
      </c>
    </row>
    <row r="440" spans="24:24">
      <c r="X440" s="274">
        <v>439</v>
      </c>
    </row>
    <row r="441" spans="24:24">
      <c r="X441" s="274">
        <v>440</v>
      </c>
    </row>
    <row r="442" spans="24:24">
      <c r="X442" s="274">
        <v>441</v>
      </c>
    </row>
    <row r="443" spans="24:24">
      <c r="X443" s="274">
        <v>442</v>
      </c>
    </row>
    <row r="444" spans="24:24">
      <c r="X444" s="274">
        <v>443</v>
      </c>
    </row>
    <row r="445" spans="24:24">
      <c r="X445" s="274">
        <v>444</v>
      </c>
    </row>
    <row r="446" spans="24:24">
      <c r="X446" s="274">
        <v>445</v>
      </c>
    </row>
    <row r="447" spans="24:24">
      <c r="X447" s="274">
        <v>446</v>
      </c>
    </row>
    <row r="448" spans="24:24">
      <c r="X448" s="274">
        <v>447</v>
      </c>
    </row>
    <row r="449" spans="24:24">
      <c r="X449" s="274">
        <v>448</v>
      </c>
    </row>
    <row r="450" spans="24:24">
      <c r="X450" s="274">
        <v>449</v>
      </c>
    </row>
    <row r="451" spans="24:24">
      <c r="X451" s="274">
        <v>450</v>
      </c>
    </row>
    <row r="452" spans="24:24">
      <c r="X452" s="274">
        <v>451</v>
      </c>
    </row>
    <row r="453" spans="24:24">
      <c r="X453" s="274">
        <v>452</v>
      </c>
    </row>
    <row r="454" spans="24:24">
      <c r="X454" s="274">
        <v>453</v>
      </c>
    </row>
    <row r="455" spans="24:24">
      <c r="X455" s="274">
        <v>454</v>
      </c>
    </row>
    <row r="456" spans="24:24">
      <c r="X456" s="274">
        <v>455</v>
      </c>
    </row>
    <row r="457" spans="24:24">
      <c r="X457" s="274">
        <v>456</v>
      </c>
    </row>
    <row r="458" spans="24:24">
      <c r="X458" s="274">
        <v>457</v>
      </c>
    </row>
    <row r="459" spans="24:24">
      <c r="X459" s="274">
        <v>458</v>
      </c>
    </row>
    <row r="460" spans="24:24">
      <c r="X460" s="274">
        <v>459</v>
      </c>
    </row>
    <row r="461" spans="24:24">
      <c r="X461" s="274">
        <v>460</v>
      </c>
    </row>
    <row r="462" spans="24:24">
      <c r="X462" s="274">
        <v>461</v>
      </c>
    </row>
    <row r="463" spans="24:24">
      <c r="X463" s="274">
        <v>462</v>
      </c>
    </row>
    <row r="464" spans="24:24">
      <c r="X464" s="274">
        <v>463</v>
      </c>
    </row>
    <row r="465" spans="24:24">
      <c r="X465" s="274">
        <v>464</v>
      </c>
    </row>
    <row r="466" spans="24:24">
      <c r="X466" s="274">
        <v>465</v>
      </c>
    </row>
    <row r="467" spans="24:24">
      <c r="X467" s="274">
        <v>466</v>
      </c>
    </row>
    <row r="468" spans="24:24">
      <c r="X468" s="274">
        <v>467</v>
      </c>
    </row>
    <row r="469" spans="24:24">
      <c r="X469" s="274">
        <v>468</v>
      </c>
    </row>
    <row r="470" spans="24:24">
      <c r="X470" s="274">
        <v>469</v>
      </c>
    </row>
    <row r="471" spans="24:24">
      <c r="X471" s="274">
        <v>470</v>
      </c>
    </row>
    <row r="472" spans="24:24">
      <c r="X472" s="274">
        <v>471</v>
      </c>
    </row>
    <row r="473" spans="24:24">
      <c r="X473" s="274">
        <v>472</v>
      </c>
    </row>
    <row r="474" spans="24:24">
      <c r="X474" s="274">
        <v>473</v>
      </c>
    </row>
    <row r="475" spans="24:24">
      <c r="X475" s="274">
        <v>474</v>
      </c>
    </row>
    <row r="476" spans="24:24">
      <c r="X476" s="274">
        <v>475</v>
      </c>
    </row>
    <row r="477" spans="24:24">
      <c r="X477" s="274">
        <v>476</v>
      </c>
    </row>
    <row r="478" spans="24:24">
      <c r="X478" s="274">
        <v>477</v>
      </c>
    </row>
    <row r="479" spans="24:24">
      <c r="X479" s="274">
        <v>478</v>
      </c>
    </row>
    <row r="480" spans="24:24">
      <c r="X480" s="274">
        <v>479</v>
      </c>
    </row>
    <row r="481" spans="24:24">
      <c r="X481" s="274">
        <v>480</v>
      </c>
    </row>
    <row r="482" spans="24:24">
      <c r="X482" s="274">
        <v>481</v>
      </c>
    </row>
    <row r="483" spans="24:24">
      <c r="X483" s="274">
        <v>482</v>
      </c>
    </row>
    <row r="484" spans="24:24">
      <c r="X484" s="274">
        <v>483</v>
      </c>
    </row>
    <row r="485" spans="24:24">
      <c r="X485" s="274">
        <v>484</v>
      </c>
    </row>
    <row r="486" spans="24:24">
      <c r="X486" s="274">
        <v>485</v>
      </c>
    </row>
    <row r="487" spans="24:24">
      <c r="X487" s="274">
        <v>486</v>
      </c>
    </row>
    <row r="488" spans="24:24">
      <c r="X488" s="274">
        <v>487</v>
      </c>
    </row>
    <row r="489" spans="24:24">
      <c r="X489" s="274">
        <v>488</v>
      </c>
    </row>
    <row r="490" spans="24:24">
      <c r="X490" s="274">
        <v>489</v>
      </c>
    </row>
    <row r="491" spans="24:24">
      <c r="X491" s="274">
        <v>490</v>
      </c>
    </row>
    <row r="492" spans="24:24">
      <c r="X492" s="274">
        <v>491</v>
      </c>
    </row>
    <row r="493" spans="24:24">
      <c r="X493" s="274">
        <v>492</v>
      </c>
    </row>
    <row r="494" spans="24:24">
      <c r="X494" s="274">
        <v>493</v>
      </c>
    </row>
    <row r="495" spans="24:24">
      <c r="X495" s="274">
        <v>494</v>
      </c>
    </row>
    <row r="496" spans="24:24">
      <c r="X496" s="274">
        <v>495</v>
      </c>
    </row>
    <row r="497" spans="24:24">
      <c r="X497" s="274">
        <v>496</v>
      </c>
    </row>
    <row r="498" spans="24:24">
      <c r="X498" s="274">
        <v>497</v>
      </c>
    </row>
    <row r="499" spans="24:24">
      <c r="X499" s="274">
        <v>498</v>
      </c>
    </row>
    <row r="500" spans="24:24">
      <c r="X500" s="274">
        <v>499</v>
      </c>
    </row>
    <row r="501" spans="24:24">
      <c r="X501" s="274">
        <v>500</v>
      </c>
    </row>
    <row r="502" spans="24:24">
      <c r="X502" s="274">
        <v>501</v>
      </c>
    </row>
    <row r="503" spans="24:24">
      <c r="X503" s="274">
        <v>502</v>
      </c>
    </row>
    <row r="504" spans="24:24">
      <c r="X504" s="274">
        <v>503</v>
      </c>
    </row>
    <row r="505" spans="24:24">
      <c r="X505" s="274">
        <v>504</v>
      </c>
    </row>
    <row r="506" spans="24:24">
      <c r="X506" s="274">
        <v>505</v>
      </c>
    </row>
    <row r="507" spans="24:24">
      <c r="X507" s="274">
        <v>506</v>
      </c>
    </row>
    <row r="508" spans="24:24">
      <c r="X508" s="274">
        <v>507</v>
      </c>
    </row>
    <row r="509" spans="24:24">
      <c r="X509" s="274">
        <v>508</v>
      </c>
    </row>
    <row r="510" spans="24:24">
      <c r="X510" s="274">
        <v>509</v>
      </c>
    </row>
    <row r="511" spans="24:24">
      <c r="X511" s="274">
        <v>510</v>
      </c>
    </row>
    <row r="512" spans="24:24">
      <c r="X512" s="274">
        <v>511</v>
      </c>
    </row>
    <row r="513" spans="24:24">
      <c r="X513" s="274">
        <v>512</v>
      </c>
    </row>
    <row r="514" spans="24:24">
      <c r="X514" s="274">
        <v>513</v>
      </c>
    </row>
    <row r="515" spans="24:24">
      <c r="X515" s="274">
        <v>514</v>
      </c>
    </row>
    <row r="516" spans="24:24">
      <c r="X516" s="274">
        <v>515</v>
      </c>
    </row>
    <row r="517" spans="24:24">
      <c r="X517" s="274">
        <v>516</v>
      </c>
    </row>
    <row r="518" spans="24:24">
      <c r="X518" s="274">
        <v>517</v>
      </c>
    </row>
    <row r="519" spans="24:24">
      <c r="X519" s="274">
        <v>518</v>
      </c>
    </row>
    <row r="520" spans="24:24">
      <c r="X520" s="274">
        <v>519</v>
      </c>
    </row>
    <row r="521" spans="24:24">
      <c r="X521" s="274">
        <v>520</v>
      </c>
    </row>
    <row r="522" spans="24:24">
      <c r="X522" s="274">
        <v>521</v>
      </c>
    </row>
    <row r="523" spans="24:24">
      <c r="X523" s="274">
        <v>522</v>
      </c>
    </row>
    <row r="524" spans="24:24">
      <c r="X524" s="274">
        <v>523</v>
      </c>
    </row>
    <row r="525" spans="24:24">
      <c r="X525" s="274">
        <v>524</v>
      </c>
    </row>
    <row r="526" spans="24:24">
      <c r="X526" s="274">
        <v>525</v>
      </c>
    </row>
    <row r="527" spans="24:24">
      <c r="X527" s="274">
        <v>526</v>
      </c>
    </row>
    <row r="528" spans="24:24">
      <c r="X528" s="274">
        <v>527</v>
      </c>
    </row>
    <row r="529" spans="24:24">
      <c r="X529" s="274">
        <v>528</v>
      </c>
    </row>
    <row r="530" spans="24:24">
      <c r="X530" s="274">
        <v>529</v>
      </c>
    </row>
    <row r="531" spans="24:24">
      <c r="X531" s="274">
        <v>530</v>
      </c>
    </row>
    <row r="532" spans="24:24">
      <c r="X532" s="274">
        <v>531</v>
      </c>
    </row>
    <row r="533" spans="24:24">
      <c r="X533" s="274">
        <v>532</v>
      </c>
    </row>
    <row r="534" spans="24:24">
      <c r="X534" s="274">
        <v>533</v>
      </c>
    </row>
    <row r="535" spans="24:24">
      <c r="X535" s="274">
        <v>534</v>
      </c>
    </row>
    <row r="536" spans="24:24">
      <c r="X536" s="274">
        <v>535</v>
      </c>
    </row>
    <row r="537" spans="24:24">
      <c r="X537" s="274">
        <v>536</v>
      </c>
    </row>
    <row r="538" spans="24:24">
      <c r="X538" s="274">
        <v>537</v>
      </c>
    </row>
    <row r="539" spans="24:24">
      <c r="X539" s="274">
        <v>538</v>
      </c>
    </row>
    <row r="540" spans="24:24">
      <c r="X540" s="274">
        <v>539</v>
      </c>
    </row>
    <row r="541" spans="24:24">
      <c r="X541" s="274">
        <v>540</v>
      </c>
    </row>
    <row r="542" spans="24:24">
      <c r="X542" s="274">
        <v>541</v>
      </c>
    </row>
    <row r="543" spans="24:24">
      <c r="X543" s="274">
        <v>542</v>
      </c>
    </row>
    <row r="544" spans="24:24">
      <c r="X544" s="274">
        <v>543</v>
      </c>
    </row>
    <row r="545" spans="24:24">
      <c r="X545" s="274">
        <v>544</v>
      </c>
    </row>
    <row r="546" spans="24:24">
      <c r="X546" s="274">
        <v>545</v>
      </c>
    </row>
    <row r="547" spans="24:24">
      <c r="X547" s="274">
        <v>546</v>
      </c>
    </row>
    <row r="548" spans="24:24">
      <c r="X548" s="274">
        <v>547</v>
      </c>
    </row>
    <row r="549" spans="24:24">
      <c r="X549" s="274">
        <v>548</v>
      </c>
    </row>
    <row r="550" spans="24:24">
      <c r="X550" s="274">
        <v>549</v>
      </c>
    </row>
    <row r="551" spans="24:24">
      <c r="X551" s="274">
        <v>550</v>
      </c>
    </row>
    <row r="552" spans="24:24">
      <c r="X552" s="274">
        <v>551</v>
      </c>
    </row>
    <row r="553" spans="24:24">
      <c r="X553" s="274">
        <v>552</v>
      </c>
    </row>
    <row r="554" spans="24:24">
      <c r="X554" s="274">
        <v>553</v>
      </c>
    </row>
    <row r="555" spans="24:24">
      <c r="X555" s="274">
        <v>554</v>
      </c>
    </row>
    <row r="556" spans="24:24">
      <c r="X556" s="274">
        <v>555</v>
      </c>
    </row>
    <row r="557" spans="24:24">
      <c r="X557" s="274">
        <v>556</v>
      </c>
    </row>
    <row r="558" spans="24:24">
      <c r="X558" s="274">
        <v>557</v>
      </c>
    </row>
    <row r="559" spans="24:24">
      <c r="X559" s="274">
        <v>558</v>
      </c>
    </row>
    <row r="560" spans="24:24">
      <c r="X560" s="274">
        <v>559</v>
      </c>
    </row>
    <row r="561" spans="24:24">
      <c r="X561" s="274">
        <v>560</v>
      </c>
    </row>
    <row r="562" spans="24:24">
      <c r="X562" s="274">
        <v>561</v>
      </c>
    </row>
    <row r="563" spans="24:24">
      <c r="X563" s="274">
        <v>562</v>
      </c>
    </row>
    <row r="564" spans="24:24">
      <c r="X564" s="274">
        <v>563</v>
      </c>
    </row>
    <row r="565" spans="24:24">
      <c r="X565" s="274">
        <v>564</v>
      </c>
    </row>
    <row r="566" spans="24:24">
      <c r="X566" s="274">
        <v>565</v>
      </c>
    </row>
    <row r="567" spans="24:24">
      <c r="X567" s="274">
        <v>566</v>
      </c>
    </row>
    <row r="568" spans="24:24">
      <c r="X568" s="274">
        <v>567</v>
      </c>
    </row>
    <row r="569" spans="24:24">
      <c r="X569" s="274">
        <v>568</v>
      </c>
    </row>
    <row r="570" spans="24:24">
      <c r="X570" s="274">
        <v>569</v>
      </c>
    </row>
    <row r="571" spans="24:24">
      <c r="X571" s="274">
        <v>570</v>
      </c>
    </row>
    <row r="572" spans="24:24">
      <c r="X572" s="274">
        <v>571</v>
      </c>
    </row>
    <row r="573" spans="24:24">
      <c r="X573" s="274">
        <v>572</v>
      </c>
    </row>
    <row r="574" spans="24:24">
      <c r="X574" s="274">
        <v>573</v>
      </c>
    </row>
    <row r="575" spans="24:24">
      <c r="X575" s="274">
        <v>574</v>
      </c>
    </row>
    <row r="576" spans="24:24">
      <c r="X576" s="274">
        <v>575</v>
      </c>
    </row>
    <row r="577" spans="24:24">
      <c r="X577" s="274">
        <v>576</v>
      </c>
    </row>
    <row r="578" spans="24:24">
      <c r="X578" s="274">
        <v>577</v>
      </c>
    </row>
    <row r="579" spans="24:24">
      <c r="X579" s="274">
        <v>578</v>
      </c>
    </row>
    <row r="580" spans="24:24">
      <c r="X580" s="274">
        <v>579</v>
      </c>
    </row>
    <row r="581" spans="24:24">
      <c r="X581" s="274">
        <v>580</v>
      </c>
    </row>
    <row r="582" spans="24:24">
      <c r="X582" s="274">
        <v>581</v>
      </c>
    </row>
    <row r="583" spans="24:24">
      <c r="X583" s="274">
        <v>582</v>
      </c>
    </row>
    <row r="584" spans="24:24">
      <c r="X584" s="274">
        <v>583</v>
      </c>
    </row>
    <row r="585" spans="24:24">
      <c r="X585" s="274">
        <v>584</v>
      </c>
    </row>
    <row r="586" spans="24:24">
      <c r="X586" s="274">
        <v>585</v>
      </c>
    </row>
    <row r="587" spans="24:24">
      <c r="X587" s="274">
        <v>586</v>
      </c>
    </row>
    <row r="588" spans="24:24">
      <c r="X588" s="274">
        <v>587</v>
      </c>
    </row>
    <row r="589" spans="24:24">
      <c r="X589" s="274">
        <v>588</v>
      </c>
    </row>
    <row r="590" spans="24:24">
      <c r="X590" s="274">
        <v>589</v>
      </c>
    </row>
    <row r="591" spans="24:24">
      <c r="X591" s="274">
        <v>590</v>
      </c>
    </row>
    <row r="592" spans="24:24">
      <c r="X592" s="274">
        <v>591</v>
      </c>
    </row>
    <row r="593" spans="24:24">
      <c r="X593" s="274">
        <v>592</v>
      </c>
    </row>
    <row r="594" spans="24:24">
      <c r="X594" s="274">
        <v>593</v>
      </c>
    </row>
    <row r="595" spans="24:24">
      <c r="X595" s="274">
        <v>594</v>
      </c>
    </row>
    <row r="596" spans="24:24">
      <c r="X596" s="274">
        <v>595</v>
      </c>
    </row>
    <row r="597" spans="24:24">
      <c r="X597" s="274">
        <v>596</v>
      </c>
    </row>
    <row r="598" spans="24:24">
      <c r="X598" s="274">
        <v>597</v>
      </c>
    </row>
    <row r="599" spans="24:24">
      <c r="X599" s="274">
        <v>598</v>
      </c>
    </row>
    <row r="600" spans="24:24">
      <c r="X600" s="274">
        <v>599</v>
      </c>
    </row>
    <row r="601" spans="24:24">
      <c r="X601" s="274">
        <v>600</v>
      </c>
    </row>
  </sheetData>
  <phoneticPr fontId="1" type="noConversion"/>
  <conditionalFormatting sqref="L42:L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{B2367B36-A777-412C-AB7A-C19D76F7E5FA}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{1E4BF3F9-C213-42D3-A096-0B2697D487E9}</x14:id>
        </ext>
      </extLst>
    </cfRule>
  </conditionalFormatting>
  <conditionalFormatting sqref="Q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{051F151E-0137-4514-A0AF-F7840D70C4D3}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367B36-A777-412C-AB7A-C19D76F7E5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BF3F9-C213-42D3-A096-0B2697D487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051F151E-0137-4514-A0AF-F7840D70C4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8D56F-8B2D-4633-88C8-AC1667E61497}">
  <dimension ref="A1:AC601"/>
  <sheetViews>
    <sheetView tabSelected="1" topLeftCell="L1" zoomScale="85" zoomScaleNormal="85" workbookViewId="0">
      <selection activeCell="X501" sqref="X1:Z501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6" width="16.625" style="274" bestFit="1" customWidth="1"/>
    <col min="7" max="7" width="22.875" style="274" bestFit="1" customWidth="1"/>
    <col min="8" max="8" width="18.375" style="274" bestFit="1" customWidth="1"/>
    <col min="9" max="9" width="16.6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9">
      <c r="A1" s="304" t="s">
        <v>2438</v>
      </c>
      <c r="B1" s="549" t="s">
        <v>2442</v>
      </c>
      <c r="C1" s="549" t="s">
        <v>2449</v>
      </c>
      <c r="D1" s="549" t="s">
        <v>2501</v>
      </c>
      <c r="E1" s="274" t="s">
        <v>3185</v>
      </c>
      <c r="F1" s="304" t="s">
        <v>2496</v>
      </c>
      <c r="H1" s="274" t="s">
        <v>2462</v>
      </c>
      <c r="I1" s="274" t="s">
        <v>1151</v>
      </c>
      <c r="J1" s="274" t="s">
        <v>2524</v>
      </c>
      <c r="K1" s="287" t="s">
        <v>2488</v>
      </c>
      <c r="L1" s="274" t="s">
        <v>2547</v>
      </c>
      <c r="M1" s="287" t="s">
        <v>2556</v>
      </c>
      <c r="N1" s="299" t="s">
        <v>2557</v>
      </c>
      <c r="O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9">
      <c r="A2" s="274">
        <v>1</v>
      </c>
      <c r="B2" s="274" t="s">
        <v>2480</v>
      </c>
      <c r="C2" s="274" t="s">
        <v>2481</v>
      </c>
      <c r="D2" s="275">
        <v>100</v>
      </c>
      <c r="E2" s="576">
        <f>D2*1.5</f>
        <v>150</v>
      </c>
      <c r="H2"/>
      <c r="I2" s="383"/>
      <c r="J2"/>
      <c r="K2" s="562"/>
      <c r="L2" s="563"/>
      <c r="M2" s="315"/>
      <c r="N2" s="315"/>
      <c r="O2" s="365"/>
      <c r="U2" s="274" t="s">
        <v>3167</v>
      </c>
      <c r="X2" s="274">
        <v>1</v>
      </c>
      <c r="Y2" s="574">
        <f>30+W2</f>
        <v>30</v>
      </c>
      <c r="Z2" s="274">
        <v>75</v>
      </c>
      <c r="AA2" s="274">
        <f>SUM($Z$2:Z2)</f>
        <v>75</v>
      </c>
    </row>
    <row r="3" spans="1:29">
      <c r="A3" s="274">
        <v>2</v>
      </c>
      <c r="B3" s="274" t="s">
        <v>2443</v>
      </c>
      <c r="C3" s="274" t="s">
        <v>2453</v>
      </c>
      <c r="D3" s="275">
        <v>100</v>
      </c>
      <c r="E3" s="576">
        <f t="shared" ref="E3:E8" si="0">D3*1.5</f>
        <v>150</v>
      </c>
      <c r="H3" s="274" t="s">
        <v>2587</v>
      </c>
      <c r="I3" s="288">
        <v>1</v>
      </c>
      <c r="J3" s="274">
        <v>3</v>
      </c>
      <c r="K3" s="310">
        <v>33000</v>
      </c>
      <c r="L3" s="316">
        <f>K3*J3</f>
        <v>99000</v>
      </c>
      <c r="M3" s="315">
        <v>900000</v>
      </c>
      <c r="N3" s="315">
        <f>I3*M3</f>
        <v>900000</v>
      </c>
      <c r="O3" s="365">
        <f>N3/K3</f>
        <v>27.272727272727273</v>
      </c>
      <c r="W3" s="274">
        <v>5</v>
      </c>
      <c r="X3" s="274">
        <v>2</v>
      </c>
      <c r="Y3" s="274">
        <f>Y2+W3</f>
        <v>35</v>
      </c>
      <c r="Z3" s="274">
        <v>75</v>
      </c>
      <c r="AA3" s="274">
        <f>SUM($Z$2:Z3)</f>
        <v>150</v>
      </c>
      <c r="AC3">
        <f>Y3-Y2</f>
        <v>5</v>
      </c>
    </row>
    <row r="4" spans="1:29">
      <c r="A4" s="274">
        <v>3</v>
      </c>
      <c r="B4" s="274" t="s">
        <v>2444</v>
      </c>
      <c r="C4" s="274" t="s">
        <v>2452</v>
      </c>
      <c r="D4" s="275">
        <v>100</v>
      </c>
      <c r="E4" s="576">
        <f t="shared" si="0"/>
        <v>150</v>
      </c>
      <c r="H4" s="274" t="s">
        <v>2592</v>
      </c>
      <c r="I4" s="288">
        <v>1</v>
      </c>
      <c r="J4" s="274">
        <v>3</v>
      </c>
      <c r="K4" s="310">
        <v>33000</v>
      </c>
      <c r="L4" s="316">
        <f>K4*J4</f>
        <v>99000</v>
      </c>
      <c r="M4" s="315">
        <v>900000</v>
      </c>
      <c r="N4" s="315">
        <f>I4*M4</f>
        <v>900000</v>
      </c>
      <c r="O4" s="365">
        <f>N4/K4</f>
        <v>27.272727272727273</v>
      </c>
      <c r="W4" s="274">
        <v>5</v>
      </c>
      <c r="X4" s="274">
        <v>3</v>
      </c>
      <c r="Y4" s="274">
        <f>Y3+W4</f>
        <v>40</v>
      </c>
      <c r="Z4" s="274">
        <v>75</v>
      </c>
      <c r="AA4" s="274">
        <f>SUM($Z$2:Z4)</f>
        <v>225</v>
      </c>
      <c r="AC4">
        <f t="shared" ref="AC4:AC67" si="1">Y4-Y3</f>
        <v>5</v>
      </c>
    </row>
    <row r="5" spans="1:29">
      <c r="A5" s="274">
        <v>4</v>
      </c>
      <c r="B5" s="274" t="s">
        <v>2445</v>
      </c>
      <c r="C5" s="274" t="s">
        <v>2451</v>
      </c>
      <c r="D5" s="275">
        <v>100</v>
      </c>
      <c r="E5" s="576">
        <f t="shared" si="0"/>
        <v>150</v>
      </c>
      <c r="M5" s="315"/>
      <c r="N5" s="315"/>
      <c r="O5" s="365"/>
      <c r="W5" s="274">
        <v>5</v>
      </c>
      <c r="X5" s="274">
        <v>4</v>
      </c>
      <c r="Y5" s="274">
        <f t="shared" ref="Y5:Y68" si="2">Y4+W5</f>
        <v>45</v>
      </c>
      <c r="Z5" s="274">
        <v>75</v>
      </c>
      <c r="AA5" s="274">
        <f>SUM($Z$2:Z5)</f>
        <v>300</v>
      </c>
      <c r="AC5">
        <f t="shared" si="1"/>
        <v>5</v>
      </c>
    </row>
    <row r="6" spans="1:29">
      <c r="A6" s="274">
        <v>5</v>
      </c>
      <c r="B6" s="274" t="s">
        <v>2446</v>
      </c>
      <c r="C6" s="274" t="s">
        <v>2452</v>
      </c>
      <c r="D6" s="275">
        <v>100</v>
      </c>
      <c r="E6" s="576">
        <f t="shared" si="0"/>
        <v>150</v>
      </c>
      <c r="H6" s="274" t="s">
        <v>2594</v>
      </c>
      <c r="I6" s="288">
        <v>1</v>
      </c>
      <c r="J6" s="274">
        <v>10</v>
      </c>
      <c r="K6" s="310">
        <v>16000</v>
      </c>
      <c r="L6" s="316">
        <f>K6*J6</f>
        <v>160000</v>
      </c>
      <c r="M6" s="315">
        <v>600000</v>
      </c>
      <c r="N6" s="315">
        <f>I6*M6</f>
        <v>600000</v>
      </c>
      <c r="O6" s="365">
        <f>N6/K6</f>
        <v>37.5</v>
      </c>
      <c r="P6" s="319"/>
      <c r="W6" s="274">
        <v>5</v>
      </c>
      <c r="X6" s="274">
        <v>5</v>
      </c>
      <c r="Y6" s="274">
        <f t="shared" si="2"/>
        <v>50</v>
      </c>
      <c r="Z6" s="274">
        <v>75</v>
      </c>
      <c r="AA6" s="274">
        <f>SUM($Z$2:Z6)</f>
        <v>375</v>
      </c>
      <c r="AC6">
        <f t="shared" si="1"/>
        <v>5</v>
      </c>
    </row>
    <row r="7" spans="1:29">
      <c r="A7" s="274">
        <v>6</v>
      </c>
      <c r="B7" s="274" t="s">
        <v>2447</v>
      </c>
      <c r="C7" s="274" t="s">
        <v>2454</v>
      </c>
      <c r="D7" s="275">
        <v>100</v>
      </c>
      <c r="E7" s="576">
        <f t="shared" si="0"/>
        <v>150</v>
      </c>
      <c r="I7" s="288"/>
      <c r="K7" s="310"/>
      <c r="L7" s="316"/>
      <c r="M7" s="315"/>
      <c r="N7" s="315"/>
      <c r="O7" s="365"/>
      <c r="W7" s="274">
        <v>5</v>
      </c>
      <c r="X7" s="274">
        <v>6</v>
      </c>
      <c r="Y7" s="274">
        <f t="shared" si="2"/>
        <v>55</v>
      </c>
      <c r="Z7" s="274">
        <v>75</v>
      </c>
      <c r="AA7" s="274">
        <f>SUM($Z$2:Z7)</f>
        <v>450</v>
      </c>
      <c r="AC7">
        <f t="shared" si="1"/>
        <v>5</v>
      </c>
    </row>
    <row r="8" spans="1:29">
      <c r="A8" s="274">
        <v>7</v>
      </c>
      <c r="B8" s="274" t="s">
        <v>2448</v>
      </c>
      <c r="C8" s="274" t="s">
        <v>2454</v>
      </c>
      <c r="D8" s="275">
        <v>100</v>
      </c>
      <c r="E8" s="576">
        <f t="shared" si="0"/>
        <v>150</v>
      </c>
      <c r="H8" s="274" t="s">
        <v>2486</v>
      </c>
      <c r="I8" s="288">
        <v>50</v>
      </c>
      <c r="J8" s="288">
        <v>20</v>
      </c>
      <c r="K8" s="311">
        <v>1200</v>
      </c>
      <c r="L8" s="316">
        <f>K8*J8</f>
        <v>24000</v>
      </c>
      <c r="M8" s="314">
        <v>500</v>
      </c>
      <c r="N8" s="315">
        <f>M8*I8</f>
        <v>25000</v>
      </c>
      <c r="O8" s="365">
        <f>N8/K8</f>
        <v>20.833333333333332</v>
      </c>
      <c r="W8" s="274">
        <v>5</v>
      </c>
      <c r="X8" s="274">
        <v>7</v>
      </c>
      <c r="Y8" s="274">
        <f t="shared" si="2"/>
        <v>60</v>
      </c>
      <c r="Z8" s="274">
        <v>75</v>
      </c>
      <c r="AA8" s="274">
        <f>SUM($Z$2:Z8)</f>
        <v>525</v>
      </c>
      <c r="AC8">
        <f t="shared" si="1"/>
        <v>5</v>
      </c>
    </row>
    <row r="9" spans="1:29">
      <c r="D9" s="548">
        <f>SUM(D2:D8)</f>
        <v>700</v>
      </c>
      <c r="E9" s="577">
        <f>SUM(E2:E8)</f>
        <v>1050</v>
      </c>
      <c r="H9" s="274" t="s">
        <v>2487</v>
      </c>
      <c r="I9" s="288">
        <v>50</v>
      </c>
      <c r="J9" s="288">
        <v>20</v>
      </c>
      <c r="K9" s="311">
        <v>1200</v>
      </c>
      <c r="L9" s="316">
        <f>K9*J9</f>
        <v>24000</v>
      </c>
      <c r="M9" s="314">
        <v>500</v>
      </c>
      <c r="N9" s="315">
        <f>M9*I9</f>
        <v>25000</v>
      </c>
      <c r="O9" s="365">
        <f>N9/K9</f>
        <v>20.833333333333332</v>
      </c>
      <c r="W9" s="274">
        <v>5</v>
      </c>
      <c r="X9" s="274">
        <v>8</v>
      </c>
      <c r="Y9" s="274">
        <f t="shared" si="2"/>
        <v>65</v>
      </c>
      <c r="Z9" s="274">
        <v>75</v>
      </c>
      <c r="AA9" s="274">
        <f>SUM($Z$2:Z9)</f>
        <v>600</v>
      </c>
      <c r="AC9">
        <f t="shared" si="1"/>
        <v>5</v>
      </c>
    </row>
    <row r="10" spans="1:29">
      <c r="W10" s="274">
        <v>5</v>
      </c>
      <c r="X10" s="274">
        <v>9</v>
      </c>
      <c r="Y10" s="274">
        <f t="shared" si="2"/>
        <v>70</v>
      </c>
      <c r="Z10" s="274">
        <v>75</v>
      </c>
      <c r="AA10" s="274">
        <f>SUM($Z$2:Z10)</f>
        <v>675</v>
      </c>
      <c r="AC10">
        <f t="shared" si="1"/>
        <v>5</v>
      </c>
    </row>
    <row r="11" spans="1:29">
      <c r="A11" s="304" t="s">
        <v>2439</v>
      </c>
      <c r="B11" s="556" t="s">
        <v>2527</v>
      </c>
      <c r="C11" s="556" t="s">
        <v>3196</v>
      </c>
      <c r="D11" s="556" t="s">
        <v>2460</v>
      </c>
      <c r="E11" s="274" t="s">
        <v>3185</v>
      </c>
      <c r="H11" s="274" t="s">
        <v>2482</v>
      </c>
      <c r="I11" s="288">
        <v>750</v>
      </c>
      <c r="J11" s="288">
        <v>15</v>
      </c>
      <c r="K11" s="380">
        <v>6000</v>
      </c>
      <c r="L11" s="316">
        <f t="shared" ref="L11:L20" si="3">K11*J11</f>
        <v>90000</v>
      </c>
      <c r="M11" s="314">
        <v>200</v>
      </c>
      <c r="N11" s="315">
        <f>M11*I11</f>
        <v>150000</v>
      </c>
      <c r="O11" s="320">
        <f>N11/K11</f>
        <v>25</v>
      </c>
      <c r="W11" s="274">
        <v>5</v>
      </c>
      <c r="X11" s="274">
        <v>10</v>
      </c>
      <c r="Y11" s="274">
        <f t="shared" si="2"/>
        <v>75</v>
      </c>
      <c r="Z11" s="274">
        <v>75</v>
      </c>
      <c r="AA11" s="274">
        <f>SUM($Z$2:Z11)</f>
        <v>750</v>
      </c>
      <c r="AC11">
        <f t="shared" si="1"/>
        <v>5</v>
      </c>
    </row>
    <row r="12" spans="1:29">
      <c r="A12" s="274">
        <v>1</v>
      </c>
      <c r="B12" s="274">
        <v>1</v>
      </c>
      <c r="C12" s="274">
        <v>13</v>
      </c>
      <c r="D12" s="274">
        <f>SUM(C$12:$C12)</f>
        <v>13</v>
      </c>
      <c r="E12" s="578">
        <v>20</v>
      </c>
      <c r="H12" s="274" t="s">
        <v>2483</v>
      </c>
      <c r="I12" s="288">
        <v>750</v>
      </c>
      <c r="J12" s="288">
        <v>15</v>
      </c>
      <c r="K12" s="380">
        <v>6000</v>
      </c>
      <c r="L12" s="316">
        <f t="shared" si="3"/>
        <v>90000</v>
      </c>
      <c r="M12" s="314">
        <v>200</v>
      </c>
      <c r="N12" s="315">
        <f>M12*I12</f>
        <v>150000</v>
      </c>
      <c r="O12" s="320">
        <f>N12/K12</f>
        <v>25</v>
      </c>
      <c r="W12" s="274">
        <v>5</v>
      </c>
      <c r="X12" s="274">
        <v>11</v>
      </c>
      <c r="Y12" s="274">
        <f t="shared" si="2"/>
        <v>80</v>
      </c>
      <c r="Z12" s="274">
        <v>75</v>
      </c>
      <c r="AA12" s="274">
        <f>SUM($Z$2:Z12)</f>
        <v>825</v>
      </c>
      <c r="AC12">
        <f t="shared" si="1"/>
        <v>5</v>
      </c>
    </row>
    <row r="13" spans="1:29">
      <c r="A13" s="274">
        <v>2</v>
      </c>
      <c r="B13" s="274">
        <v>5</v>
      </c>
      <c r="C13" s="274">
        <v>26</v>
      </c>
      <c r="D13" s="274">
        <f>SUM(C$12:$C13)</f>
        <v>39</v>
      </c>
      <c r="E13" s="578">
        <f t="shared" ref="E13:E21" si="4">C13*1.5</f>
        <v>39</v>
      </c>
      <c r="L13" s="316">
        <f t="shared" si="3"/>
        <v>0</v>
      </c>
      <c r="M13" s="314"/>
      <c r="N13" s="315"/>
      <c r="O13" s="365"/>
      <c r="W13" s="274">
        <v>5</v>
      </c>
      <c r="X13" s="274">
        <v>12</v>
      </c>
      <c r="Y13" s="274">
        <f t="shared" si="2"/>
        <v>85</v>
      </c>
      <c r="Z13" s="274">
        <v>75</v>
      </c>
      <c r="AA13" s="274">
        <f>SUM($Z$2:Z13)</f>
        <v>900</v>
      </c>
      <c r="AC13">
        <f t="shared" si="1"/>
        <v>5</v>
      </c>
    </row>
    <row r="14" spans="1:29">
      <c r="A14" s="274">
        <v>3</v>
      </c>
      <c r="B14" s="274">
        <v>7</v>
      </c>
      <c r="C14" s="274">
        <v>39</v>
      </c>
      <c r="D14" s="274">
        <f>SUM(C$12:$C14)</f>
        <v>78</v>
      </c>
      <c r="E14" s="578">
        <v>59</v>
      </c>
      <c r="H14" s="274" t="s">
        <v>2599</v>
      </c>
      <c r="I14" s="288">
        <v>30</v>
      </c>
      <c r="J14" s="288">
        <v>200</v>
      </c>
      <c r="K14" s="313">
        <v>150</v>
      </c>
      <c r="L14" s="316">
        <f t="shared" si="3"/>
        <v>30000</v>
      </c>
      <c r="M14" s="314">
        <v>100</v>
      </c>
      <c r="N14" s="315">
        <f t="shared" ref="N14:N20" si="5">M14*I14</f>
        <v>3000</v>
      </c>
      <c r="O14" s="365">
        <f t="shared" ref="O14:O20" si="6">N14/K14</f>
        <v>20</v>
      </c>
      <c r="W14" s="274">
        <v>5</v>
      </c>
      <c r="X14" s="274">
        <v>13</v>
      </c>
      <c r="Y14" s="274">
        <f t="shared" si="2"/>
        <v>90</v>
      </c>
      <c r="Z14" s="274">
        <v>75</v>
      </c>
      <c r="AA14" s="274">
        <f>SUM($Z$2:Z14)</f>
        <v>975</v>
      </c>
      <c r="AC14">
        <f t="shared" si="1"/>
        <v>5</v>
      </c>
    </row>
    <row r="15" spans="1:29">
      <c r="A15" s="274">
        <v>4</v>
      </c>
      <c r="B15" s="274">
        <v>10</v>
      </c>
      <c r="C15" s="274">
        <v>52</v>
      </c>
      <c r="D15" s="274">
        <f>SUM(C$12:$C15)</f>
        <v>130</v>
      </c>
      <c r="E15" s="578">
        <f t="shared" si="4"/>
        <v>78</v>
      </c>
      <c r="H15" s="274" t="s">
        <v>2600</v>
      </c>
      <c r="I15" s="288">
        <v>30</v>
      </c>
      <c r="J15" s="288">
        <v>200</v>
      </c>
      <c r="K15" s="313">
        <v>150</v>
      </c>
      <c r="L15" s="316">
        <f t="shared" si="3"/>
        <v>30000</v>
      </c>
      <c r="M15" s="314">
        <v>100</v>
      </c>
      <c r="N15" s="315">
        <f t="shared" si="5"/>
        <v>3000</v>
      </c>
      <c r="O15" s="365">
        <f t="shared" si="6"/>
        <v>20</v>
      </c>
      <c r="W15" s="274">
        <v>5</v>
      </c>
      <c r="X15" s="274">
        <v>14</v>
      </c>
      <c r="Y15" s="274">
        <f t="shared" si="2"/>
        <v>95</v>
      </c>
      <c r="Z15" s="274">
        <v>75</v>
      </c>
      <c r="AA15" s="274">
        <f>SUM($Z$2:Z15)</f>
        <v>1050</v>
      </c>
      <c r="AC15">
        <f t="shared" si="1"/>
        <v>5</v>
      </c>
    </row>
    <row r="16" spans="1:29">
      <c r="A16" s="274">
        <v>5</v>
      </c>
      <c r="B16" s="274">
        <v>13</v>
      </c>
      <c r="C16" s="274">
        <v>65</v>
      </c>
      <c r="D16" s="274">
        <f>SUM(C$12:$C16)</f>
        <v>195</v>
      </c>
      <c r="E16" s="578">
        <v>98</v>
      </c>
      <c r="H16" s="274" t="s">
        <v>2601</v>
      </c>
      <c r="I16" s="288">
        <v>30</v>
      </c>
      <c r="J16" s="288">
        <v>200</v>
      </c>
      <c r="K16" s="313">
        <v>220</v>
      </c>
      <c r="L16" s="316">
        <f t="shared" si="3"/>
        <v>44000</v>
      </c>
      <c r="M16" s="314">
        <v>150</v>
      </c>
      <c r="N16" s="315">
        <f t="shared" si="5"/>
        <v>4500</v>
      </c>
      <c r="O16" s="365">
        <f t="shared" si="6"/>
        <v>20.454545454545453</v>
      </c>
      <c r="W16" s="274">
        <v>5</v>
      </c>
      <c r="X16" s="274">
        <v>15</v>
      </c>
      <c r="Y16" s="274">
        <f t="shared" si="2"/>
        <v>100</v>
      </c>
      <c r="Z16" s="274">
        <v>75</v>
      </c>
      <c r="AA16" s="274">
        <f>SUM($Z$2:Z16)</f>
        <v>1125</v>
      </c>
      <c r="AC16">
        <f t="shared" si="1"/>
        <v>5</v>
      </c>
    </row>
    <row r="17" spans="1:29">
      <c r="A17" s="274">
        <v>6</v>
      </c>
      <c r="B17" s="274">
        <v>17</v>
      </c>
      <c r="C17" s="274">
        <v>78</v>
      </c>
      <c r="D17" s="274">
        <f>SUM(C$12:$C17)</f>
        <v>273</v>
      </c>
      <c r="E17" s="578">
        <f t="shared" si="4"/>
        <v>117</v>
      </c>
      <c r="H17" s="274" t="s">
        <v>2602</v>
      </c>
      <c r="I17" s="288">
        <v>30</v>
      </c>
      <c r="J17" s="288">
        <v>200</v>
      </c>
      <c r="K17" s="313">
        <v>220</v>
      </c>
      <c r="L17" s="316">
        <f t="shared" si="3"/>
        <v>44000</v>
      </c>
      <c r="M17" s="314">
        <v>150</v>
      </c>
      <c r="N17" s="315">
        <f t="shared" si="5"/>
        <v>4500</v>
      </c>
      <c r="O17" s="365">
        <f t="shared" si="6"/>
        <v>20.454545454545453</v>
      </c>
      <c r="W17" s="274">
        <v>5</v>
      </c>
      <c r="X17" s="274">
        <v>16</v>
      </c>
      <c r="Y17" s="274">
        <f t="shared" si="2"/>
        <v>105</v>
      </c>
      <c r="Z17" s="274">
        <v>75</v>
      </c>
      <c r="AA17" s="274">
        <f>SUM($Z$2:Z17)</f>
        <v>1200</v>
      </c>
      <c r="AC17">
        <f t="shared" si="1"/>
        <v>5</v>
      </c>
    </row>
    <row r="18" spans="1:29">
      <c r="A18" s="274">
        <v>7</v>
      </c>
      <c r="B18" s="274">
        <v>20</v>
      </c>
      <c r="C18" s="274">
        <v>91</v>
      </c>
      <c r="D18" s="274">
        <f>SUM(C$12:$C18)</f>
        <v>364</v>
      </c>
      <c r="E18" s="578">
        <v>137</v>
      </c>
      <c r="H18" s="274" t="s">
        <v>2484</v>
      </c>
      <c r="I18" s="288">
        <v>15</v>
      </c>
      <c r="J18" s="288">
        <v>40</v>
      </c>
      <c r="K18" s="312">
        <v>1500</v>
      </c>
      <c r="L18" s="316">
        <f t="shared" si="3"/>
        <v>60000</v>
      </c>
      <c r="M18" s="314">
        <v>2000</v>
      </c>
      <c r="N18" s="315">
        <f t="shared" si="5"/>
        <v>30000</v>
      </c>
      <c r="O18" s="365">
        <f t="shared" si="6"/>
        <v>20</v>
      </c>
      <c r="W18" s="274">
        <v>5</v>
      </c>
      <c r="X18" s="274">
        <v>17</v>
      </c>
      <c r="Y18" s="274">
        <f t="shared" si="2"/>
        <v>110</v>
      </c>
      <c r="Z18" s="274">
        <v>75</v>
      </c>
      <c r="AA18" s="274">
        <f>SUM($Z$2:Z18)</f>
        <v>1275</v>
      </c>
      <c r="AC18">
        <f t="shared" si="1"/>
        <v>5</v>
      </c>
    </row>
    <row r="19" spans="1:29">
      <c r="A19" s="274">
        <v>8</v>
      </c>
      <c r="B19" s="274">
        <v>23</v>
      </c>
      <c r="C19" s="274">
        <v>104</v>
      </c>
      <c r="D19" s="274">
        <f>SUM(C$12:$C19)</f>
        <v>468</v>
      </c>
      <c r="E19" s="578">
        <f t="shared" si="4"/>
        <v>156</v>
      </c>
      <c r="H19" s="274" t="s">
        <v>2603</v>
      </c>
      <c r="I19" s="274">
        <v>10</v>
      </c>
      <c r="J19" s="274">
        <v>200</v>
      </c>
      <c r="K19" s="312">
        <v>300</v>
      </c>
      <c r="L19" s="316">
        <f t="shared" si="3"/>
        <v>60000</v>
      </c>
      <c r="M19" s="314">
        <v>600</v>
      </c>
      <c r="N19" s="315">
        <f t="shared" si="5"/>
        <v>6000</v>
      </c>
      <c r="O19" s="365">
        <f t="shared" si="6"/>
        <v>20</v>
      </c>
      <c r="W19" s="274">
        <v>5</v>
      </c>
      <c r="X19" s="274">
        <v>18</v>
      </c>
      <c r="Y19" s="274">
        <f t="shared" si="2"/>
        <v>115</v>
      </c>
      <c r="Z19" s="274">
        <v>75</v>
      </c>
      <c r="AA19" s="274">
        <f>SUM($Z$2:Z19)</f>
        <v>1350</v>
      </c>
      <c r="AC19">
        <f t="shared" si="1"/>
        <v>5</v>
      </c>
    </row>
    <row r="20" spans="1:29">
      <c r="A20" s="274">
        <v>9</v>
      </c>
      <c r="B20" s="274">
        <v>26</v>
      </c>
      <c r="C20" s="274">
        <v>117</v>
      </c>
      <c r="D20" s="274">
        <f>SUM(C$12:$C20)</f>
        <v>585</v>
      </c>
      <c r="E20" s="578">
        <v>176</v>
      </c>
      <c r="H20" s="274" t="s">
        <v>2485</v>
      </c>
      <c r="I20" s="288">
        <v>30</v>
      </c>
      <c r="J20" s="288">
        <v>200</v>
      </c>
      <c r="K20" s="313">
        <v>220</v>
      </c>
      <c r="L20" s="316">
        <f t="shared" si="3"/>
        <v>44000</v>
      </c>
      <c r="M20" s="314">
        <v>150</v>
      </c>
      <c r="N20" s="315">
        <f t="shared" si="5"/>
        <v>4500</v>
      </c>
      <c r="O20" s="365">
        <f t="shared" si="6"/>
        <v>20.454545454545453</v>
      </c>
      <c r="W20" s="274">
        <v>5</v>
      </c>
      <c r="X20" s="274">
        <v>19</v>
      </c>
      <c r="Y20" s="274">
        <f t="shared" si="2"/>
        <v>120</v>
      </c>
      <c r="Z20" s="274">
        <v>75</v>
      </c>
      <c r="AA20" s="274">
        <f>SUM($Z$2:Z20)</f>
        <v>1425</v>
      </c>
      <c r="AC20">
        <f t="shared" si="1"/>
        <v>5</v>
      </c>
    </row>
    <row r="21" spans="1:29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E21" s="578">
        <f t="shared" si="4"/>
        <v>195</v>
      </c>
      <c r="W21" s="274">
        <v>5</v>
      </c>
      <c r="X21" s="274">
        <v>20</v>
      </c>
      <c r="Y21" s="274">
        <f t="shared" si="2"/>
        <v>125</v>
      </c>
      <c r="Z21" s="274">
        <v>75</v>
      </c>
      <c r="AA21" s="274">
        <f>SUM($Z$2:Z21)</f>
        <v>1500</v>
      </c>
      <c r="AC21">
        <f t="shared" si="1"/>
        <v>5</v>
      </c>
    </row>
    <row r="22" spans="1:29">
      <c r="C22" s="548">
        <f>SUM(C12:C21)</f>
        <v>715</v>
      </c>
      <c r="D22" s="552"/>
      <c r="E22" s="579">
        <f>SUM(E12:E21)</f>
        <v>1075</v>
      </c>
      <c r="F22" s="324"/>
      <c r="H22" s="274" t="s">
        <v>701</v>
      </c>
      <c r="I22" s="288">
        <v>500</v>
      </c>
      <c r="J22" s="288">
        <v>0</v>
      </c>
      <c r="K22" s="313">
        <v>50</v>
      </c>
      <c r="L22" s="316">
        <f>K22*J22</f>
        <v>0</v>
      </c>
      <c r="M22" s="314">
        <v>1</v>
      </c>
      <c r="N22" s="315">
        <f>M22*I22</f>
        <v>500</v>
      </c>
      <c r="O22" s="365">
        <f>N22/K22</f>
        <v>10</v>
      </c>
      <c r="W22" s="274">
        <v>5</v>
      </c>
      <c r="X22" s="274">
        <v>21</v>
      </c>
      <c r="Y22" s="274">
        <f t="shared" si="2"/>
        <v>130</v>
      </c>
      <c r="Z22" s="274">
        <v>75</v>
      </c>
      <c r="AA22" s="274">
        <f>SUM($Z$2:Z22)</f>
        <v>1575</v>
      </c>
      <c r="AC22">
        <f t="shared" si="1"/>
        <v>5</v>
      </c>
    </row>
    <row r="23" spans="1:29">
      <c r="L23" s="322">
        <f>SUM(L2:L22)</f>
        <v>898000</v>
      </c>
      <c r="W23" s="274">
        <v>5</v>
      </c>
      <c r="X23" s="274">
        <v>22</v>
      </c>
      <c r="Y23" s="274">
        <f t="shared" si="2"/>
        <v>135</v>
      </c>
      <c r="Z23" s="274">
        <v>75</v>
      </c>
      <c r="AA23" s="274">
        <f>SUM($Z$2:Z23)</f>
        <v>1650</v>
      </c>
      <c r="AC23">
        <f t="shared" si="1"/>
        <v>5</v>
      </c>
    </row>
    <row r="24" spans="1:29">
      <c r="A24" s="304" t="s">
        <v>2440</v>
      </c>
      <c r="K24" s="306"/>
      <c r="W24" s="274">
        <v>5</v>
      </c>
      <c r="X24" s="274">
        <v>23</v>
      </c>
      <c r="Y24" s="274">
        <f t="shared" si="2"/>
        <v>140</v>
      </c>
      <c r="Z24" s="274">
        <v>75</v>
      </c>
      <c r="AA24" s="274">
        <f>SUM($Z$2:Z24)</f>
        <v>1725</v>
      </c>
      <c r="AC24">
        <f t="shared" si="1"/>
        <v>5</v>
      </c>
    </row>
    <row r="25" spans="1:29">
      <c r="A25" s="564" t="s">
        <v>2489</v>
      </c>
      <c r="B25" s="564" t="s">
        <v>2497</v>
      </c>
      <c r="C25" s="564" t="s">
        <v>2490</v>
      </c>
      <c r="D25" s="564" t="s">
        <v>3186</v>
      </c>
      <c r="E25" s="274" t="s">
        <v>3187</v>
      </c>
      <c r="W25" s="274">
        <v>5</v>
      </c>
      <c r="X25" s="274">
        <v>24</v>
      </c>
      <c r="Y25" s="274">
        <f t="shared" si="2"/>
        <v>145</v>
      </c>
      <c r="Z25" s="274">
        <v>75</v>
      </c>
      <c r="AA25" s="274">
        <f>SUM($Z$2:Z25)</f>
        <v>1800</v>
      </c>
      <c r="AC25">
        <f t="shared" si="1"/>
        <v>5</v>
      </c>
    </row>
    <row r="26" spans="1:29">
      <c r="A26" s="281" t="s">
        <v>2491</v>
      </c>
      <c r="B26" s="281">
        <v>35</v>
      </c>
      <c r="C26" s="565">
        <f>AA36</f>
        <v>2625</v>
      </c>
      <c r="D26" s="282">
        <f>C26*2</f>
        <v>5250</v>
      </c>
      <c r="E26" s="287">
        <f>Y36</f>
        <v>200</v>
      </c>
      <c r="W26" s="274">
        <v>5</v>
      </c>
      <c r="X26" s="274">
        <v>25</v>
      </c>
      <c r="Y26" s="274">
        <f t="shared" si="2"/>
        <v>150</v>
      </c>
      <c r="Z26" s="274">
        <v>75</v>
      </c>
      <c r="AA26" s="274">
        <f>SUM($Z$2:Z26)</f>
        <v>1875</v>
      </c>
      <c r="AC26">
        <f t="shared" si="1"/>
        <v>5</v>
      </c>
    </row>
    <row r="27" spans="1:29">
      <c r="B27" s="274">
        <v>55</v>
      </c>
      <c r="C27" s="565">
        <f>AA56</f>
        <v>4125</v>
      </c>
      <c r="D27" s="282">
        <f t="shared" ref="D27:D34" si="7">C27*2</f>
        <v>8250</v>
      </c>
      <c r="E27" s="287">
        <f>Y56</f>
        <v>300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2"/>
        <v>155</v>
      </c>
      <c r="Z27" s="274">
        <v>75</v>
      </c>
      <c r="AA27" s="274">
        <f>SUM($Z$2:Z27)</f>
        <v>1950</v>
      </c>
      <c r="AC27">
        <f t="shared" si="1"/>
        <v>5</v>
      </c>
    </row>
    <row r="28" spans="1:29">
      <c r="A28" s="281" t="s">
        <v>2492</v>
      </c>
      <c r="B28" s="281">
        <v>75</v>
      </c>
      <c r="C28" s="565">
        <f>AA76</f>
        <v>5625</v>
      </c>
      <c r="D28" s="282">
        <f t="shared" si="7"/>
        <v>11250</v>
      </c>
      <c r="E28" s="287">
        <f>Y76</f>
        <v>400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2"/>
        <v>160</v>
      </c>
      <c r="Z28" s="274">
        <v>75</v>
      </c>
      <c r="AA28" s="274">
        <f>SUM($Z$2:Z28)</f>
        <v>2025</v>
      </c>
      <c r="AC28">
        <f t="shared" si="1"/>
        <v>5</v>
      </c>
    </row>
    <row r="29" spans="1:29">
      <c r="A29" s="281" t="s">
        <v>2597</v>
      </c>
      <c r="B29" s="281">
        <v>95</v>
      </c>
      <c r="C29" s="565">
        <f>AA96</f>
        <v>7125</v>
      </c>
      <c r="D29" s="282">
        <f t="shared" si="7"/>
        <v>14250</v>
      </c>
      <c r="E29" s="287">
        <f>Y96</f>
        <v>500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2"/>
        <v>165</v>
      </c>
      <c r="Z29" s="274">
        <v>75</v>
      </c>
      <c r="AA29" s="274">
        <f>SUM($Z$2:Z29)</f>
        <v>2100</v>
      </c>
      <c r="AC29">
        <f t="shared" si="1"/>
        <v>5</v>
      </c>
    </row>
    <row r="30" spans="1:29">
      <c r="A30" s="281" t="s">
        <v>2493</v>
      </c>
      <c r="B30" s="281">
        <v>115</v>
      </c>
      <c r="C30" s="565">
        <f>AA116</f>
        <v>8625</v>
      </c>
      <c r="D30" s="282">
        <f t="shared" si="7"/>
        <v>17250</v>
      </c>
      <c r="E30" s="287">
        <f>Y116</f>
        <v>600</v>
      </c>
      <c r="W30" s="274">
        <v>5</v>
      </c>
      <c r="X30" s="274">
        <v>29</v>
      </c>
      <c r="Y30" s="274">
        <f t="shared" si="2"/>
        <v>170</v>
      </c>
      <c r="Z30" s="274">
        <v>75</v>
      </c>
      <c r="AA30" s="274">
        <f>SUM($Z$2:Z30)</f>
        <v>2175</v>
      </c>
      <c r="AC30">
        <f t="shared" si="1"/>
        <v>5</v>
      </c>
    </row>
    <row r="31" spans="1:29">
      <c r="A31" s="281" t="s">
        <v>2494</v>
      </c>
      <c r="B31" s="281">
        <v>153</v>
      </c>
      <c r="C31" s="565">
        <f>AA154</f>
        <v>11475</v>
      </c>
      <c r="D31" s="282">
        <f t="shared" si="7"/>
        <v>22950</v>
      </c>
      <c r="E31" s="287">
        <f>Y154</f>
        <v>805</v>
      </c>
      <c r="W31" s="274">
        <v>5</v>
      </c>
      <c r="X31" s="274">
        <v>30</v>
      </c>
      <c r="Y31" s="274">
        <f t="shared" si="2"/>
        <v>175</v>
      </c>
      <c r="Z31" s="274">
        <v>75</v>
      </c>
      <c r="AA31" s="274">
        <f>SUM($Z$2:Z31)</f>
        <v>2250</v>
      </c>
      <c r="AC31">
        <f t="shared" si="1"/>
        <v>5</v>
      </c>
    </row>
    <row r="32" spans="1:29">
      <c r="A32" s="281" t="s">
        <v>2495</v>
      </c>
      <c r="B32" s="274">
        <v>184</v>
      </c>
      <c r="C32" s="274">
        <f>AA185</f>
        <v>13800</v>
      </c>
      <c r="D32" s="282">
        <f t="shared" si="7"/>
        <v>27600</v>
      </c>
      <c r="E32" s="287">
        <f>Y185</f>
        <v>1127</v>
      </c>
      <c r="V32"/>
      <c r="W32" s="274">
        <v>5</v>
      </c>
      <c r="X32" s="549">
        <v>31</v>
      </c>
      <c r="Y32" s="549">
        <f t="shared" si="2"/>
        <v>180</v>
      </c>
      <c r="Z32" s="274">
        <v>75</v>
      </c>
      <c r="AA32" s="549">
        <f>SUM($Z$2:Z32)</f>
        <v>2325</v>
      </c>
      <c r="AB32" s="555" t="s">
        <v>2491</v>
      </c>
      <c r="AC32">
        <f t="shared" si="1"/>
        <v>5</v>
      </c>
    </row>
    <row r="33" spans="1:29">
      <c r="A33" s="274" t="s">
        <v>3165</v>
      </c>
      <c r="B33" s="274">
        <v>250</v>
      </c>
      <c r="C33" s="274">
        <f>AA251</f>
        <v>18750</v>
      </c>
      <c r="D33" s="282">
        <f t="shared" si="7"/>
        <v>37500</v>
      </c>
      <c r="E33" s="287">
        <f>Y251</f>
        <v>2135</v>
      </c>
      <c r="W33" s="274">
        <v>5</v>
      </c>
      <c r="X33" s="274">
        <v>32</v>
      </c>
      <c r="Y33" s="274">
        <f t="shared" si="2"/>
        <v>185</v>
      </c>
      <c r="Z33" s="274">
        <v>75</v>
      </c>
      <c r="AA33" s="274">
        <f>SUM($Z$2:Z33)</f>
        <v>2400</v>
      </c>
      <c r="AC33">
        <f t="shared" si="1"/>
        <v>5</v>
      </c>
    </row>
    <row r="34" spans="1:29">
      <c r="A34" s="574" t="s">
        <v>3174</v>
      </c>
      <c r="B34" s="274">
        <v>281</v>
      </c>
      <c r="C34" s="274">
        <f>AA282</f>
        <v>21075</v>
      </c>
      <c r="D34" s="282">
        <f t="shared" si="7"/>
        <v>42150</v>
      </c>
      <c r="E34" s="287">
        <f>Y282</f>
        <v>2757</v>
      </c>
      <c r="W34" s="274">
        <v>5</v>
      </c>
      <c r="X34" s="274">
        <v>33</v>
      </c>
      <c r="Y34" s="274">
        <f t="shared" si="2"/>
        <v>190</v>
      </c>
      <c r="Z34" s="274">
        <v>75</v>
      </c>
      <c r="AA34" s="274">
        <f>SUM($Z$2:Z34)</f>
        <v>2475</v>
      </c>
      <c r="AC34">
        <f t="shared" si="1"/>
        <v>5</v>
      </c>
    </row>
    <row r="35" spans="1:29">
      <c r="A35" s="382"/>
      <c r="W35" s="274">
        <v>5</v>
      </c>
      <c r="X35" s="274">
        <v>34</v>
      </c>
      <c r="Y35" s="274">
        <f t="shared" si="2"/>
        <v>195</v>
      </c>
      <c r="Z35" s="274">
        <v>75</v>
      </c>
      <c r="AA35" s="274">
        <f>SUM($Z$2:Z35)</f>
        <v>2550</v>
      </c>
      <c r="AC35">
        <f t="shared" si="1"/>
        <v>5</v>
      </c>
    </row>
    <row r="36" spans="1:29">
      <c r="A36" s="382"/>
      <c r="W36" s="274">
        <v>5</v>
      </c>
      <c r="X36" s="274">
        <v>35</v>
      </c>
      <c r="Y36" s="274">
        <f t="shared" si="2"/>
        <v>200</v>
      </c>
      <c r="Z36" s="274">
        <v>75</v>
      </c>
      <c r="AA36" s="274">
        <f>SUM($Z$2:Z36)</f>
        <v>2625</v>
      </c>
      <c r="AC36">
        <f t="shared" si="1"/>
        <v>5</v>
      </c>
    </row>
    <row r="37" spans="1:29">
      <c r="A37" s="287"/>
      <c r="B37" s="367" t="s">
        <v>3188</v>
      </c>
      <c r="C37" s="368" t="s">
        <v>3189</v>
      </c>
      <c r="D37" s="368" t="s">
        <v>3190</v>
      </c>
      <c r="E37" s="367" t="s">
        <v>3191</v>
      </c>
      <c r="F37" s="367" t="s">
        <v>3193</v>
      </c>
      <c r="G37" s="287" t="s">
        <v>3192</v>
      </c>
      <c r="H37" s="287" t="s">
        <v>3194</v>
      </c>
      <c r="I37" s="287" t="s">
        <v>3195</v>
      </c>
      <c r="W37" s="274">
        <v>5</v>
      </c>
      <c r="X37" s="274">
        <v>36</v>
      </c>
      <c r="Y37" s="274">
        <f t="shared" si="2"/>
        <v>205</v>
      </c>
      <c r="Z37" s="274">
        <v>75</v>
      </c>
      <c r="AA37" s="274">
        <f>SUM($Z$2:Z37)</f>
        <v>2700</v>
      </c>
      <c r="AC37">
        <f t="shared" si="1"/>
        <v>5</v>
      </c>
    </row>
    <row r="38" spans="1:29">
      <c r="A38" s="369" t="s">
        <v>2529</v>
      </c>
      <c r="B38" s="290">
        <f>($E$9)*10</f>
        <v>10500</v>
      </c>
      <c r="C38" s="290">
        <f t="shared" ref="C38:I38" si="8">($E$9)*10</f>
        <v>10500</v>
      </c>
      <c r="D38" s="290">
        <f t="shared" si="8"/>
        <v>10500</v>
      </c>
      <c r="E38" s="290">
        <f t="shared" si="8"/>
        <v>10500</v>
      </c>
      <c r="F38" s="290">
        <f t="shared" si="8"/>
        <v>10500</v>
      </c>
      <c r="G38" s="290">
        <f t="shared" si="8"/>
        <v>10500</v>
      </c>
      <c r="H38" s="290">
        <f t="shared" si="8"/>
        <v>10500</v>
      </c>
      <c r="I38" s="290">
        <f t="shared" si="8"/>
        <v>10500</v>
      </c>
      <c r="W38" s="274">
        <v>5</v>
      </c>
      <c r="X38" s="274">
        <v>37</v>
      </c>
      <c r="Y38" s="274">
        <f t="shared" si="2"/>
        <v>210</v>
      </c>
      <c r="Z38" s="274">
        <v>75</v>
      </c>
      <c r="AA38" s="274">
        <f>SUM($Z$2:Z38)</f>
        <v>2775</v>
      </c>
      <c r="AC38">
        <f t="shared" si="1"/>
        <v>5</v>
      </c>
    </row>
    <row r="39" spans="1:29">
      <c r="A39" s="369" t="s">
        <v>2530</v>
      </c>
      <c r="B39" s="290">
        <f>($E$22)*10</f>
        <v>10750</v>
      </c>
      <c r="C39" s="290">
        <f t="shared" ref="C39:I39" si="9">($E$22)*10</f>
        <v>10750</v>
      </c>
      <c r="D39" s="290">
        <f t="shared" si="9"/>
        <v>10750</v>
      </c>
      <c r="E39" s="290">
        <f t="shared" si="9"/>
        <v>10750</v>
      </c>
      <c r="F39" s="290">
        <f t="shared" si="9"/>
        <v>10750</v>
      </c>
      <c r="G39" s="290">
        <f t="shared" si="9"/>
        <v>10750</v>
      </c>
      <c r="H39" s="290">
        <f t="shared" si="9"/>
        <v>10750</v>
      </c>
      <c r="I39" s="290">
        <f t="shared" si="9"/>
        <v>10750</v>
      </c>
      <c r="W39" s="274">
        <v>5</v>
      </c>
      <c r="X39" s="274">
        <v>38</v>
      </c>
      <c r="Y39" s="274">
        <f t="shared" si="2"/>
        <v>215</v>
      </c>
      <c r="Z39" s="274">
        <v>75</v>
      </c>
      <c r="AA39" s="274">
        <f>SUM($Z$2:Z39)</f>
        <v>2850</v>
      </c>
      <c r="AC39">
        <f t="shared" si="1"/>
        <v>5</v>
      </c>
    </row>
    <row r="40" spans="1:29">
      <c r="A40" s="573" t="s">
        <v>2531</v>
      </c>
      <c r="B40" s="557">
        <f>D26</f>
        <v>5250</v>
      </c>
      <c r="C40" s="557">
        <f>D28</f>
        <v>11250</v>
      </c>
      <c r="D40" s="557">
        <f>D29</f>
        <v>14250</v>
      </c>
      <c r="E40" s="557">
        <f>D30</f>
        <v>17250</v>
      </c>
      <c r="F40" s="557">
        <f>D31</f>
        <v>22950</v>
      </c>
      <c r="G40" s="557">
        <f>D32</f>
        <v>27600</v>
      </c>
      <c r="H40" s="557">
        <f>D33</f>
        <v>37500</v>
      </c>
      <c r="I40" s="557">
        <f>D34</f>
        <v>42150</v>
      </c>
      <c r="W40" s="274">
        <v>5</v>
      </c>
      <c r="X40" s="274">
        <v>39</v>
      </c>
      <c r="Y40" s="274">
        <f t="shared" si="2"/>
        <v>220</v>
      </c>
      <c r="Z40" s="274">
        <v>75</v>
      </c>
      <c r="AA40" s="274">
        <f>SUM($Z$2:Z40)</f>
        <v>2925</v>
      </c>
      <c r="AC40">
        <f t="shared" si="1"/>
        <v>5</v>
      </c>
    </row>
    <row r="41" spans="1:29">
      <c r="A41" s="560" t="s">
        <v>2550</v>
      </c>
      <c r="B41" s="561">
        <f>SUM(B38:B40)</f>
        <v>26500</v>
      </c>
      <c r="C41" s="561">
        <f t="shared" ref="C41:I41" si="10">SUM(C38:C40)</f>
        <v>32500</v>
      </c>
      <c r="D41" s="561">
        <f t="shared" si="10"/>
        <v>35500</v>
      </c>
      <c r="E41" s="561">
        <f t="shared" si="10"/>
        <v>38500</v>
      </c>
      <c r="F41" s="561">
        <f t="shared" si="10"/>
        <v>44200</v>
      </c>
      <c r="G41" s="561">
        <f t="shared" si="10"/>
        <v>48850</v>
      </c>
      <c r="H41" s="561">
        <f t="shared" si="10"/>
        <v>58750</v>
      </c>
      <c r="I41" s="561">
        <f t="shared" si="10"/>
        <v>63400</v>
      </c>
      <c r="W41" s="274">
        <v>5</v>
      </c>
      <c r="X41" s="274">
        <v>40</v>
      </c>
      <c r="Y41" s="274">
        <f t="shared" si="2"/>
        <v>225</v>
      </c>
      <c r="Z41" s="274">
        <v>75</v>
      </c>
      <c r="AA41" s="274">
        <f>SUM($Z$2:Z41)</f>
        <v>3000</v>
      </c>
      <c r="AC41">
        <f t="shared" si="1"/>
        <v>5</v>
      </c>
    </row>
    <row r="42" spans="1:29">
      <c r="A42" s="373" t="s">
        <v>3168</v>
      </c>
      <c r="B42" s="558">
        <f>(B38*0.7)+(B39*0.7)+(B40*0.7)</f>
        <v>18549.999999999996</v>
      </c>
      <c r="C42" s="558">
        <f>(C38*0.7)+(C39*0.7)+(C40*0.7)</f>
        <v>22749.999999999996</v>
      </c>
      <c r="D42" s="558">
        <f t="shared" ref="D42:I42" si="11">(D38*0.7)+(D39*0.7)+(D40*0.7)</f>
        <v>24850</v>
      </c>
      <c r="E42" s="558">
        <f t="shared" si="11"/>
        <v>26950</v>
      </c>
      <c r="F42" s="558">
        <f t="shared" si="11"/>
        <v>30939.999999999996</v>
      </c>
      <c r="G42" s="558">
        <f t="shared" si="11"/>
        <v>34195</v>
      </c>
      <c r="H42" s="558">
        <f t="shared" si="11"/>
        <v>41125</v>
      </c>
      <c r="I42" s="558">
        <f t="shared" si="11"/>
        <v>44379.999999999993</v>
      </c>
      <c r="W42" s="274">
        <v>5</v>
      </c>
      <c r="X42" s="274">
        <v>41</v>
      </c>
      <c r="Y42" s="274">
        <f t="shared" si="2"/>
        <v>230</v>
      </c>
      <c r="Z42" s="274">
        <v>75</v>
      </c>
      <c r="AA42" s="274">
        <f>SUM($Z$2:Z42)</f>
        <v>3075</v>
      </c>
      <c r="AC42">
        <f t="shared" si="1"/>
        <v>5</v>
      </c>
    </row>
    <row r="43" spans="1:29">
      <c r="A43" s="367" t="s">
        <v>2552</v>
      </c>
      <c r="B43" s="290">
        <f>B41/10</f>
        <v>2650</v>
      </c>
      <c r="C43" s="290">
        <f t="shared" ref="C43:I43" si="12">C41/10</f>
        <v>3250</v>
      </c>
      <c r="D43" s="290">
        <f t="shared" si="12"/>
        <v>3550</v>
      </c>
      <c r="E43" s="290">
        <f t="shared" si="12"/>
        <v>3850</v>
      </c>
      <c r="F43" s="290">
        <f t="shared" si="12"/>
        <v>4420</v>
      </c>
      <c r="G43" s="290">
        <f t="shared" si="12"/>
        <v>4885</v>
      </c>
      <c r="H43" s="290">
        <f t="shared" si="12"/>
        <v>5875</v>
      </c>
      <c r="I43" s="290">
        <f t="shared" si="12"/>
        <v>6340</v>
      </c>
      <c r="W43" s="274">
        <v>5</v>
      </c>
      <c r="X43" s="274">
        <v>42</v>
      </c>
      <c r="Y43" s="274">
        <f t="shared" si="2"/>
        <v>235</v>
      </c>
      <c r="Z43" s="274">
        <v>75</v>
      </c>
      <c r="AA43" s="274">
        <f>SUM($Z$2:Z43)</f>
        <v>3150</v>
      </c>
      <c r="AC43">
        <f t="shared" si="1"/>
        <v>5</v>
      </c>
    </row>
    <row r="44" spans="1:29">
      <c r="A44" s="287" t="s">
        <v>2551</v>
      </c>
      <c r="B44" s="559">
        <f>B43*20</f>
        <v>53000</v>
      </c>
      <c r="C44" s="559">
        <f>C43*20</f>
        <v>65000</v>
      </c>
      <c r="D44" s="559">
        <f t="shared" ref="D44:I44" si="13">D43*20</f>
        <v>71000</v>
      </c>
      <c r="E44" s="559">
        <f t="shared" si="13"/>
        <v>77000</v>
      </c>
      <c r="F44" s="559">
        <f t="shared" si="13"/>
        <v>88400</v>
      </c>
      <c r="G44" s="559">
        <f t="shared" si="13"/>
        <v>97700</v>
      </c>
      <c r="H44" s="559">
        <f t="shared" si="13"/>
        <v>117500</v>
      </c>
      <c r="I44" s="559">
        <f t="shared" si="13"/>
        <v>126800</v>
      </c>
      <c r="W44" s="274">
        <v>5</v>
      </c>
      <c r="X44" s="274">
        <v>43</v>
      </c>
      <c r="Y44" s="274">
        <f t="shared" si="2"/>
        <v>240</v>
      </c>
      <c r="Z44" s="274">
        <v>75</v>
      </c>
      <c r="AA44" s="274">
        <f>SUM($Z$2:Z44)</f>
        <v>3225</v>
      </c>
      <c r="AC44">
        <f t="shared" si="1"/>
        <v>5</v>
      </c>
    </row>
    <row r="45" spans="1:29">
      <c r="A45" s="381"/>
      <c r="C45" s="319"/>
      <c r="D45" s="319"/>
      <c r="E45" s="319"/>
      <c r="F45" s="319"/>
      <c r="G45" s="319"/>
      <c r="W45" s="274">
        <v>5</v>
      </c>
      <c r="X45" s="274">
        <v>44</v>
      </c>
      <c r="Y45" s="274">
        <f t="shared" si="2"/>
        <v>245</v>
      </c>
      <c r="Z45" s="274">
        <v>75</v>
      </c>
      <c r="AA45" s="274">
        <f>SUM($Z$2:Z45)</f>
        <v>3300</v>
      </c>
      <c r="AC45">
        <f t="shared" si="1"/>
        <v>5</v>
      </c>
    </row>
    <row r="46" spans="1:29">
      <c r="A46" s="304" t="s">
        <v>2441</v>
      </c>
      <c r="W46" s="274">
        <v>5</v>
      </c>
      <c r="X46" s="274">
        <v>45</v>
      </c>
      <c r="Y46" s="274">
        <f t="shared" si="2"/>
        <v>250</v>
      </c>
      <c r="Z46" s="274">
        <v>75</v>
      </c>
      <c r="AA46" s="274">
        <f>SUM($Z$2:Z46)</f>
        <v>3375</v>
      </c>
      <c r="AC46">
        <f t="shared" si="1"/>
        <v>5</v>
      </c>
    </row>
    <row r="47" spans="1:29">
      <c r="A47" s="283" t="s">
        <v>2461</v>
      </c>
      <c r="B47" s="283" t="s">
        <v>2462</v>
      </c>
      <c r="C47" s="283" t="s">
        <v>2463</v>
      </c>
      <c r="D47" s="309" t="s">
        <v>2479</v>
      </c>
      <c r="E47" s="284" t="s">
        <v>701</v>
      </c>
      <c r="F47" s="285" t="s">
        <v>1151</v>
      </c>
      <c r="G47" s="286" t="s">
        <v>425</v>
      </c>
      <c r="H47" s="283" t="s">
        <v>2464</v>
      </c>
      <c r="I47" s="283" t="s">
        <v>2465</v>
      </c>
      <c r="J47" s="283" t="s">
        <v>2466</v>
      </c>
      <c r="K47" s="283" t="s">
        <v>2467</v>
      </c>
      <c r="L47" s="283" t="s">
        <v>2468</v>
      </c>
      <c r="W47" s="274">
        <v>5</v>
      </c>
      <c r="X47" s="274">
        <v>46</v>
      </c>
      <c r="Y47" s="274">
        <f t="shared" si="2"/>
        <v>255</v>
      </c>
      <c r="Z47" s="274">
        <v>75</v>
      </c>
      <c r="AA47" s="274">
        <f>SUM($Z$2:Z47)</f>
        <v>3450</v>
      </c>
      <c r="AC47">
        <f t="shared" si="1"/>
        <v>5</v>
      </c>
    </row>
    <row r="48" spans="1:29">
      <c r="B48" s="274" t="s">
        <v>317</v>
      </c>
      <c r="C48" s="274" t="s">
        <v>701</v>
      </c>
      <c r="E48" s="288"/>
      <c r="F48" s="289"/>
      <c r="G48" s="290">
        <f>250000/2</f>
        <v>125000</v>
      </c>
      <c r="H48" s="274">
        <v>59000</v>
      </c>
      <c r="J48" s="274">
        <f>H48/G48</f>
        <v>0.47199999999999998</v>
      </c>
      <c r="K48" s="291">
        <f>G48/H48</f>
        <v>2.1186440677966103</v>
      </c>
      <c r="L48" s="292">
        <f>K48/K$48</f>
        <v>1</v>
      </c>
      <c r="W48" s="274">
        <v>5</v>
      </c>
      <c r="X48" s="274">
        <v>47</v>
      </c>
      <c r="Y48" s="274">
        <f t="shared" si="2"/>
        <v>260</v>
      </c>
      <c r="Z48" s="274">
        <v>75</v>
      </c>
      <c r="AA48" s="274">
        <f>SUM($Z$2:Z48)</f>
        <v>3525</v>
      </c>
      <c r="AC48">
        <f t="shared" si="1"/>
        <v>5</v>
      </c>
    </row>
    <row r="49" spans="1:29">
      <c r="A49" s="274" t="s">
        <v>3183</v>
      </c>
      <c r="G49" s="274">
        <v>600000</v>
      </c>
      <c r="H49" s="274">
        <v>33000</v>
      </c>
      <c r="J49" s="274">
        <f>H49/G49</f>
        <v>5.5E-2</v>
      </c>
      <c r="K49" s="291">
        <f>G49/H49</f>
        <v>18.181818181818183</v>
      </c>
      <c r="L49" s="292">
        <f>K49/K$48</f>
        <v>8.581818181818182</v>
      </c>
      <c r="W49" s="274">
        <v>5</v>
      </c>
      <c r="X49" s="274">
        <v>48</v>
      </c>
      <c r="Y49" s="274">
        <f t="shared" si="2"/>
        <v>265</v>
      </c>
      <c r="Z49" s="274">
        <v>75</v>
      </c>
      <c r="AA49" s="274">
        <f>SUM($Z$2:Z49)</f>
        <v>3600</v>
      </c>
      <c r="AC49">
        <f t="shared" si="1"/>
        <v>5</v>
      </c>
    </row>
    <row r="50" spans="1:29">
      <c r="A50" s="294" t="s">
        <v>2571</v>
      </c>
      <c r="B50" s="295" t="s">
        <v>2558</v>
      </c>
      <c r="C50" s="294" t="s">
        <v>2562</v>
      </c>
      <c r="D50" s="294" t="s">
        <v>2563</v>
      </c>
      <c r="E50" s="294" t="s">
        <v>669</v>
      </c>
      <c r="F50" s="294" t="s">
        <v>2564</v>
      </c>
      <c r="G50" s="296" t="s">
        <v>2565</v>
      </c>
      <c r="H50" s="297" t="s">
        <v>2566</v>
      </c>
      <c r="I50" s="297" t="s">
        <v>2567</v>
      </c>
      <c r="J50" s="298" t="s">
        <v>2568</v>
      </c>
      <c r="K50" s="294" t="s">
        <v>2569</v>
      </c>
      <c r="L50" s="294" t="s">
        <v>2570</v>
      </c>
      <c r="W50" s="274">
        <v>5</v>
      </c>
      <c r="X50" s="274">
        <v>49</v>
      </c>
      <c r="Y50" s="274">
        <f t="shared" si="2"/>
        <v>270</v>
      </c>
      <c r="Z50" s="274">
        <v>75</v>
      </c>
      <c r="AA50" s="274">
        <f>SUM($Z$2:Z50)</f>
        <v>3675</v>
      </c>
      <c r="AC50">
        <f t="shared" si="1"/>
        <v>5</v>
      </c>
    </row>
    <row r="51" spans="1:29">
      <c r="A51" s="274" t="s">
        <v>2469</v>
      </c>
      <c r="B51" s="325" t="s">
        <v>2595</v>
      </c>
      <c r="C51" s="325" t="s">
        <v>3177</v>
      </c>
      <c r="D51" s="361">
        <v>2000</v>
      </c>
      <c r="E51" s="328">
        <v>0</v>
      </c>
      <c r="F51" s="329">
        <v>410000</v>
      </c>
      <c r="G51" s="359">
        <f>(F51*1/3)+E51+(D51*20)</f>
        <v>176666.66666666666</v>
      </c>
      <c r="H51" s="331">
        <v>5500</v>
      </c>
      <c r="I51" s="358">
        <f t="shared" ref="I51:I60" si="14">H51/10</f>
        <v>550</v>
      </c>
      <c r="J51" s="333">
        <f t="shared" ref="J51:J57" si="15">H51/G51</f>
        <v>3.1132075471698113E-2</v>
      </c>
      <c r="K51" s="333">
        <f t="shared" ref="K51:K60" si="16">G51/H51</f>
        <v>32.121212121212118</v>
      </c>
      <c r="L51" s="334">
        <f t="shared" ref="L51:L60" si="17">K51/K$48</f>
        <v>15.161212121212118</v>
      </c>
      <c r="W51" s="274">
        <v>5</v>
      </c>
      <c r="X51" s="274">
        <v>50</v>
      </c>
      <c r="Y51" s="274">
        <f t="shared" si="2"/>
        <v>275</v>
      </c>
      <c r="Z51" s="274">
        <v>75</v>
      </c>
      <c r="AA51" s="274">
        <f>SUM($Z$2:Z51)</f>
        <v>3750</v>
      </c>
      <c r="AC51">
        <f t="shared" si="1"/>
        <v>5</v>
      </c>
    </row>
    <row r="52" spans="1:29">
      <c r="A52" s="274" t="s">
        <v>2469</v>
      </c>
      <c r="B52" s="325" t="s">
        <v>2588</v>
      </c>
      <c r="C52" s="325" t="s">
        <v>3178</v>
      </c>
      <c r="D52" s="377">
        <v>5000</v>
      </c>
      <c r="E52" s="328">
        <v>0</v>
      </c>
      <c r="F52" s="336">
        <v>1700</v>
      </c>
      <c r="G52" s="360">
        <f>F52*150+E52+(D52*20)</f>
        <v>355000</v>
      </c>
      <c r="H52" s="331">
        <v>11000</v>
      </c>
      <c r="I52" s="358">
        <f t="shared" si="14"/>
        <v>1100</v>
      </c>
      <c r="J52" s="333">
        <f t="shared" si="15"/>
        <v>3.0985915492957747E-2</v>
      </c>
      <c r="K52" s="333">
        <f t="shared" si="16"/>
        <v>32.272727272727273</v>
      </c>
      <c r="L52" s="334">
        <f t="shared" si="17"/>
        <v>15.232727272727272</v>
      </c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2"/>
        <v>280</v>
      </c>
      <c r="Z52" s="274">
        <v>75</v>
      </c>
      <c r="AA52" s="549">
        <f>SUM($Z$2:Z52)</f>
        <v>3825</v>
      </c>
      <c r="AB52" s="549"/>
      <c r="AC52">
        <f t="shared" si="1"/>
        <v>5</v>
      </c>
    </row>
    <row r="53" spans="1:29">
      <c r="A53" s="274" t="s">
        <v>2469</v>
      </c>
      <c r="B53" s="325" t="s">
        <v>2588</v>
      </c>
      <c r="C53" s="325" t="s">
        <v>3179</v>
      </c>
      <c r="D53" s="377">
        <v>5000</v>
      </c>
      <c r="E53" s="328">
        <v>0</v>
      </c>
      <c r="F53" s="329">
        <v>1700</v>
      </c>
      <c r="G53" s="359">
        <f>F53*150+E53+(D53*20)</f>
        <v>355000</v>
      </c>
      <c r="H53" s="331">
        <v>11000</v>
      </c>
      <c r="I53" s="358">
        <f t="shared" si="14"/>
        <v>1100</v>
      </c>
      <c r="J53" s="333">
        <f t="shared" si="15"/>
        <v>3.0985915492957747E-2</v>
      </c>
      <c r="K53" s="333">
        <f t="shared" si="16"/>
        <v>32.272727272727273</v>
      </c>
      <c r="L53" s="334">
        <f t="shared" si="17"/>
        <v>15.232727272727272</v>
      </c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2"/>
        <v>285</v>
      </c>
      <c r="Z53" s="274">
        <v>75</v>
      </c>
      <c r="AA53" s="274">
        <f>SUM($Z$2:Z53)</f>
        <v>3900</v>
      </c>
      <c r="AC53">
        <f t="shared" si="1"/>
        <v>5</v>
      </c>
    </row>
    <row r="54" spans="1:29">
      <c r="A54" s="274" t="s">
        <v>2469</v>
      </c>
      <c r="B54" s="325" t="s">
        <v>2588</v>
      </c>
      <c r="C54" s="325" t="s">
        <v>3180</v>
      </c>
      <c r="D54" s="377">
        <v>10000</v>
      </c>
      <c r="E54" s="328">
        <v>0</v>
      </c>
      <c r="F54" s="336">
        <v>1000</v>
      </c>
      <c r="G54" s="360">
        <f>F54*850+E54+(D54*20)</f>
        <v>1050000</v>
      </c>
      <c r="H54" s="331">
        <v>33000</v>
      </c>
      <c r="I54" s="358">
        <f t="shared" si="14"/>
        <v>3300</v>
      </c>
      <c r="J54" s="333">
        <f t="shared" si="15"/>
        <v>3.1428571428571431E-2</v>
      </c>
      <c r="K54" s="333">
        <f t="shared" si="16"/>
        <v>31.818181818181817</v>
      </c>
      <c r="L54" s="334">
        <f t="shared" si="17"/>
        <v>15.018181818181816</v>
      </c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2"/>
        <v>290</v>
      </c>
      <c r="Z54" s="274">
        <v>75</v>
      </c>
      <c r="AA54" s="274">
        <f>SUM($Z$2:Z54)</f>
        <v>3975</v>
      </c>
      <c r="AC54">
        <f t="shared" si="1"/>
        <v>5</v>
      </c>
    </row>
    <row r="55" spans="1:29">
      <c r="A55" s="274" t="s">
        <v>2469</v>
      </c>
      <c r="B55" s="325" t="s">
        <v>2588</v>
      </c>
      <c r="C55" s="325" t="s">
        <v>3181</v>
      </c>
      <c r="D55" s="377">
        <v>10000</v>
      </c>
      <c r="E55" s="328">
        <v>0</v>
      </c>
      <c r="F55" s="336">
        <v>1450</v>
      </c>
      <c r="G55" s="360">
        <f>F55*600+E55+(D55*20)</f>
        <v>1070000</v>
      </c>
      <c r="H55" s="331">
        <v>33000</v>
      </c>
      <c r="I55" s="358">
        <f t="shared" si="14"/>
        <v>3300</v>
      </c>
      <c r="J55" s="333">
        <f t="shared" si="15"/>
        <v>3.0841121495327101E-2</v>
      </c>
      <c r="K55" s="333">
        <f t="shared" si="16"/>
        <v>32.424242424242422</v>
      </c>
      <c r="L55" s="334">
        <f t="shared" si="17"/>
        <v>15.304242424242423</v>
      </c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>Y54+W55</f>
        <v>295</v>
      </c>
      <c r="Z55" s="274">
        <v>75</v>
      </c>
      <c r="AA55" s="274">
        <f>SUM($Z$2:Z55)</f>
        <v>4050</v>
      </c>
      <c r="AC55">
        <f>Y55-Y54</f>
        <v>5</v>
      </c>
    </row>
    <row r="56" spans="1:29">
      <c r="A56" s="274" t="s">
        <v>2469</v>
      </c>
      <c r="B56" s="325" t="s">
        <v>2588</v>
      </c>
      <c r="C56" s="325" t="s">
        <v>3182</v>
      </c>
      <c r="D56" s="377">
        <v>10000</v>
      </c>
      <c r="E56" s="328">
        <v>0</v>
      </c>
      <c r="F56" s="329">
        <v>4300</v>
      </c>
      <c r="G56" s="359">
        <f>(F56*200)+E56+(D56*20)</f>
        <v>1060000</v>
      </c>
      <c r="H56" s="331">
        <v>33000</v>
      </c>
      <c r="I56" s="358">
        <f t="shared" si="14"/>
        <v>3300</v>
      </c>
      <c r="J56" s="333">
        <f t="shared" si="15"/>
        <v>3.1132075471698113E-2</v>
      </c>
      <c r="K56" s="333">
        <f t="shared" si="16"/>
        <v>32.121212121212125</v>
      </c>
      <c r="L56" s="334">
        <f t="shared" si="17"/>
        <v>15.161212121212122</v>
      </c>
      <c r="W56" s="274">
        <v>5</v>
      </c>
      <c r="X56" s="274">
        <v>55</v>
      </c>
      <c r="Y56" s="274">
        <f t="shared" si="2"/>
        <v>300</v>
      </c>
      <c r="Z56" s="274">
        <v>75</v>
      </c>
      <c r="AA56" s="274">
        <f>SUM($Z$2:Z56)</f>
        <v>4125</v>
      </c>
      <c r="AC56">
        <f t="shared" si="1"/>
        <v>5</v>
      </c>
    </row>
    <row r="57" spans="1:29">
      <c r="A57" s="274" t="s">
        <v>2469</v>
      </c>
      <c r="B57" s="325" t="s">
        <v>2588</v>
      </c>
      <c r="C57" s="325" t="s">
        <v>2578</v>
      </c>
      <c r="D57" s="377">
        <v>10000</v>
      </c>
      <c r="E57" s="328">
        <v>870000</v>
      </c>
      <c r="F57" s="329"/>
      <c r="G57" s="359">
        <f>(F57)+E57+(D57*20)</f>
        <v>1070000</v>
      </c>
      <c r="H57" s="331">
        <v>33000</v>
      </c>
      <c r="I57" s="358">
        <f t="shared" si="14"/>
        <v>3300</v>
      </c>
      <c r="J57" s="333">
        <f t="shared" si="15"/>
        <v>3.0841121495327101E-2</v>
      </c>
      <c r="K57" s="333">
        <f t="shared" si="16"/>
        <v>32.424242424242422</v>
      </c>
      <c r="L57" s="334">
        <f t="shared" si="17"/>
        <v>15.304242424242423</v>
      </c>
      <c r="Q57"/>
      <c r="W57" s="274">
        <v>5</v>
      </c>
      <c r="X57" s="274">
        <v>56</v>
      </c>
      <c r="Y57" s="274">
        <f t="shared" si="2"/>
        <v>305</v>
      </c>
      <c r="Z57" s="274">
        <v>75</v>
      </c>
      <c r="AA57" s="274">
        <f>SUM($Z$2:Z57)</f>
        <v>4200</v>
      </c>
      <c r="AC57">
        <f t="shared" si="1"/>
        <v>5</v>
      </c>
    </row>
    <row r="58" spans="1:29">
      <c r="A58" s="274" t="s">
        <v>2469</v>
      </c>
      <c r="B58" s="325" t="s">
        <v>2604</v>
      </c>
      <c r="C58" s="325" t="s">
        <v>2587</v>
      </c>
      <c r="D58" s="361">
        <v>0</v>
      </c>
      <c r="E58" s="328">
        <v>0</v>
      </c>
      <c r="F58" s="329">
        <v>2</v>
      </c>
      <c r="G58" s="359">
        <v>0</v>
      </c>
      <c r="H58" s="331">
        <v>44000</v>
      </c>
      <c r="I58" s="358">
        <f t="shared" si="14"/>
        <v>4400</v>
      </c>
      <c r="J58" s="333"/>
      <c r="K58" s="333">
        <f t="shared" si="16"/>
        <v>0</v>
      </c>
      <c r="L58" s="334">
        <f t="shared" si="17"/>
        <v>0</v>
      </c>
      <c r="Q58"/>
      <c r="W58" s="274">
        <v>5</v>
      </c>
      <c r="X58" s="274">
        <v>57</v>
      </c>
      <c r="Y58" s="274">
        <f t="shared" si="2"/>
        <v>310</v>
      </c>
      <c r="Z58" s="274">
        <v>75</v>
      </c>
      <c r="AA58" s="274">
        <f>SUM($Z$2:Z58)</f>
        <v>4275</v>
      </c>
      <c r="AC58">
        <f t="shared" si="1"/>
        <v>5</v>
      </c>
    </row>
    <row r="59" spans="1:29">
      <c r="A59" s="274" t="s">
        <v>2469</v>
      </c>
      <c r="B59" s="325" t="s">
        <v>2604</v>
      </c>
      <c r="C59" s="325" t="s">
        <v>2592</v>
      </c>
      <c r="D59" s="361">
        <v>0</v>
      </c>
      <c r="E59" s="328">
        <v>0</v>
      </c>
      <c r="F59" s="329">
        <v>2</v>
      </c>
      <c r="G59" s="359">
        <v>0</v>
      </c>
      <c r="H59" s="331">
        <v>44000</v>
      </c>
      <c r="I59" s="358">
        <f t="shared" si="14"/>
        <v>4400</v>
      </c>
      <c r="J59" s="333"/>
      <c r="K59" s="333">
        <f t="shared" si="16"/>
        <v>0</v>
      </c>
      <c r="L59" s="334">
        <f t="shared" si="17"/>
        <v>0</v>
      </c>
      <c r="W59" s="274">
        <v>5</v>
      </c>
      <c r="X59" s="274">
        <v>58</v>
      </c>
      <c r="Y59" s="274">
        <f t="shared" si="2"/>
        <v>315</v>
      </c>
      <c r="Z59" s="274">
        <v>75</v>
      </c>
      <c r="AA59" s="274">
        <f>SUM($Z$2:Z59)</f>
        <v>4350</v>
      </c>
      <c r="AC59">
        <f t="shared" si="1"/>
        <v>5</v>
      </c>
    </row>
    <row r="60" spans="1:29">
      <c r="A60" s="274" t="s">
        <v>2469</v>
      </c>
      <c r="B60" s="325" t="s">
        <v>2604</v>
      </c>
      <c r="C60" s="325" t="s">
        <v>2593</v>
      </c>
      <c r="D60" s="361">
        <v>0</v>
      </c>
      <c r="E60" s="328">
        <v>0</v>
      </c>
      <c r="F60" s="329">
        <v>1</v>
      </c>
      <c r="G60" s="359">
        <v>0</v>
      </c>
      <c r="H60" s="331">
        <v>33000</v>
      </c>
      <c r="I60" s="358">
        <f t="shared" si="14"/>
        <v>3300</v>
      </c>
      <c r="J60" s="333"/>
      <c r="K60" s="333">
        <f t="shared" si="16"/>
        <v>0</v>
      </c>
      <c r="L60" s="334">
        <f t="shared" si="17"/>
        <v>0</v>
      </c>
      <c r="V60"/>
      <c r="W60" s="274">
        <v>5</v>
      </c>
      <c r="X60" s="274">
        <v>59</v>
      </c>
      <c r="Y60" s="274">
        <f t="shared" si="2"/>
        <v>320</v>
      </c>
      <c r="Z60" s="274">
        <v>75</v>
      </c>
      <c r="AA60" s="274">
        <f>SUM($Z$2:Z60)</f>
        <v>4425</v>
      </c>
      <c r="AC60">
        <f t="shared" si="1"/>
        <v>5</v>
      </c>
    </row>
    <row r="61" spans="1:29">
      <c r="D61" s="324">
        <f>SUM(D52:D57)*5+D51</f>
        <v>252000</v>
      </c>
      <c r="H61" s="364">
        <f>SUM(H52:H57)*5+H51+SUM(H58:H59)*3</f>
        <v>1039500</v>
      </c>
      <c r="W61" s="274">
        <v>5</v>
      </c>
      <c r="X61" s="274">
        <v>60</v>
      </c>
      <c r="Y61" s="274">
        <f t="shared" si="2"/>
        <v>325</v>
      </c>
      <c r="Z61" s="274">
        <v>75</v>
      </c>
      <c r="AA61" s="274">
        <f>SUM($Z$2:Z61)</f>
        <v>4500</v>
      </c>
      <c r="AC61">
        <f t="shared" si="1"/>
        <v>5</v>
      </c>
    </row>
    <row r="62" spans="1:29">
      <c r="W62" s="274">
        <v>5</v>
      </c>
      <c r="X62" s="274">
        <v>61</v>
      </c>
      <c r="Y62" s="274">
        <f t="shared" si="2"/>
        <v>330</v>
      </c>
      <c r="Z62" s="274">
        <v>75</v>
      </c>
      <c r="AA62" s="274">
        <f>SUM($Z$2:Z62)</f>
        <v>4575</v>
      </c>
      <c r="AC62">
        <f t="shared" si="1"/>
        <v>5</v>
      </c>
    </row>
    <row r="63" spans="1:29">
      <c r="A63" s="274" t="s">
        <v>3184</v>
      </c>
      <c r="W63" s="274">
        <v>5</v>
      </c>
      <c r="X63" s="274">
        <v>62</v>
      </c>
      <c r="Y63" s="274">
        <f t="shared" si="2"/>
        <v>335</v>
      </c>
      <c r="Z63" s="274">
        <v>75</v>
      </c>
      <c r="AA63" s="274">
        <f>SUM($Z$2:Z63)</f>
        <v>4650</v>
      </c>
      <c r="AC63">
        <f t="shared" si="1"/>
        <v>5</v>
      </c>
    </row>
    <row r="64" spans="1:29">
      <c r="W64" s="274">
        <v>5</v>
      </c>
      <c r="X64" s="274">
        <v>63</v>
      </c>
      <c r="Y64" s="274">
        <f t="shared" si="2"/>
        <v>340</v>
      </c>
      <c r="Z64" s="274">
        <v>75</v>
      </c>
      <c r="AA64" s="274">
        <f>SUM($Z$2:Z64)</f>
        <v>4725</v>
      </c>
      <c r="AC64">
        <f t="shared" si="1"/>
        <v>5</v>
      </c>
    </row>
    <row r="65" spans="22:29">
      <c r="W65" s="274">
        <v>5</v>
      </c>
      <c r="X65" s="274">
        <v>64</v>
      </c>
      <c r="Y65" s="274">
        <f t="shared" si="2"/>
        <v>345</v>
      </c>
      <c r="Z65" s="274">
        <v>75</v>
      </c>
      <c r="AA65" s="274">
        <f>SUM($Z$2:Z65)</f>
        <v>4800</v>
      </c>
      <c r="AC65">
        <f t="shared" si="1"/>
        <v>5</v>
      </c>
    </row>
    <row r="66" spans="22:29">
      <c r="W66" s="274">
        <v>5</v>
      </c>
      <c r="X66" s="274">
        <v>65</v>
      </c>
      <c r="Y66" s="274">
        <f>Y65+W66</f>
        <v>350</v>
      </c>
      <c r="Z66" s="274">
        <v>75</v>
      </c>
      <c r="AA66" s="274">
        <f>SUM($Z$2:Z66)</f>
        <v>4875</v>
      </c>
      <c r="AC66">
        <f t="shared" si="1"/>
        <v>5</v>
      </c>
    </row>
    <row r="67" spans="22:29">
      <c r="W67" s="274">
        <v>5</v>
      </c>
      <c r="X67" s="274">
        <v>66</v>
      </c>
      <c r="Y67" s="274">
        <f t="shared" si="2"/>
        <v>355</v>
      </c>
      <c r="Z67" s="274">
        <v>75</v>
      </c>
      <c r="AA67" s="274">
        <f>SUM($Z$2:Z67)</f>
        <v>4950</v>
      </c>
      <c r="AC67">
        <f t="shared" si="1"/>
        <v>5</v>
      </c>
    </row>
    <row r="68" spans="22:29">
      <c r="W68" s="274">
        <v>5</v>
      </c>
      <c r="X68" s="274">
        <v>67</v>
      </c>
      <c r="Y68" s="274">
        <f t="shared" si="2"/>
        <v>360</v>
      </c>
      <c r="Z68" s="274">
        <v>75</v>
      </c>
      <c r="AA68" s="274">
        <f>SUM($Z$2:Z68)</f>
        <v>5025</v>
      </c>
      <c r="AC68">
        <f t="shared" ref="AC68:AC131" si="18">Y68-Y67</f>
        <v>5</v>
      </c>
    </row>
    <row r="69" spans="22:29">
      <c r="W69" s="274">
        <v>5</v>
      </c>
      <c r="X69" s="274">
        <v>68</v>
      </c>
      <c r="Y69" s="274">
        <f t="shared" ref="Y69:Y132" si="19">Y68+W69</f>
        <v>365</v>
      </c>
      <c r="Z69" s="274">
        <v>75</v>
      </c>
      <c r="AA69" s="274">
        <f>SUM($Z$2:Z69)</f>
        <v>5100</v>
      </c>
      <c r="AC69">
        <f t="shared" si="18"/>
        <v>5</v>
      </c>
    </row>
    <row r="70" spans="22:29">
      <c r="W70" s="274">
        <v>5</v>
      </c>
      <c r="X70" s="274">
        <v>69</v>
      </c>
      <c r="Y70" s="274">
        <f t="shared" si="19"/>
        <v>370</v>
      </c>
      <c r="Z70" s="274">
        <v>75</v>
      </c>
      <c r="AA70" s="274">
        <f>SUM($Z$2:Z70)</f>
        <v>5175</v>
      </c>
      <c r="AC70">
        <f t="shared" si="18"/>
        <v>5</v>
      </c>
    </row>
    <row r="71" spans="22:29">
      <c r="W71" s="274">
        <v>5</v>
      </c>
      <c r="X71" s="274">
        <v>70</v>
      </c>
      <c r="Y71" s="274">
        <f t="shared" si="19"/>
        <v>375</v>
      </c>
      <c r="Z71" s="274">
        <v>75</v>
      </c>
      <c r="AA71" s="274">
        <f>SUM($Z$2:Z71)</f>
        <v>5250</v>
      </c>
      <c r="AC71">
        <f t="shared" si="18"/>
        <v>5</v>
      </c>
    </row>
    <row r="72" spans="22:29">
      <c r="W72" s="274">
        <v>5</v>
      </c>
      <c r="X72" s="549">
        <v>71</v>
      </c>
      <c r="Y72" s="549">
        <f t="shared" si="19"/>
        <v>380</v>
      </c>
      <c r="Z72" s="274">
        <v>75</v>
      </c>
      <c r="AA72" s="549">
        <f>SUM($Z$2:Z72)</f>
        <v>5325</v>
      </c>
      <c r="AB72" s="555" t="s">
        <v>2492</v>
      </c>
      <c r="AC72">
        <f t="shared" si="18"/>
        <v>5</v>
      </c>
    </row>
    <row r="73" spans="22:29">
      <c r="W73" s="274">
        <v>5</v>
      </c>
      <c r="X73" s="274">
        <v>72</v>
      </c>
      <c r="Y73" s="274">
        <f t="shared" si="19"/>
        <v>385</v>
      </c>
      <c r="Z73" s="274">
        <v>75</v>
      </c>
      <c r="AA73" s="274">
        <f>SUM($Z$2:Z73)</f>
        <v>5400</v>
      </c>
      <c r="AC73">
        <f t="shared" si="18"/>
        <v>5</v>
      </c>
    </row>
    <row r="74" spans="22:29">
      <c r="W74" s="274">
        <v>5</v>
      </c>
      <c r="X74" s="274">
        <v>73</v>
      </c>
      <c r="Y74" s="274">
        <f t="shared" si="19"/>
        <v>390</v>
      </c>
      <c r="Z74" s="274">
        <v>75</v>
      </c>
      <c r="AA74" s="274">
        <f>SUM($Z$2:Z74)</f>
        <v>5475</v>
      </c>
      <c r="AC74">
        <f t="shared" si="18"/>
        <v>5</v>
      </c>
    </row>
    <row r="75" spans="22:29">
      <c r="W75" s="274">
        <v>5</v>
      </c>
      <c r="X75" s="274">
        <v>74</v>
      </c>
      <c r="Y75" s="274">
        <f t="shared" si="19"/>
        <v>395</v>
      </c>
      <c r="Z75" s="274">
        <v>75</v>
      </c>
      <c r="AA75" s="274">
        <f>SUM($Z$2:Z75)</f>
        <v>5550</v>
      </c>
      <c r="AC75">
        <f t="shared" si="18"/>
        <v>5</v>
      </c>
    </row>
    <row r="76" spans="22:29">
      <c r="W76" s="274">
        <v>5</v>
      </c>
      <c r="X76" s="274">
        <v>75</v>
      </c>
      <c r="Y76" s="274">
        <f t="shared" si="19"/>
        <v>400</v>
      </c>
      <c r="Z76" s="274">
        <v>75</v>
      </c>
      <c r="AA76" s="274">
        <f>SUM($Z$2:Z76)</f>
        <v>5625</v>
      </c>
      <c r="AC76">
        <f t="shared" si="18"/>
        <v>5</v>
      </c>
    </row>
    <row r="77" spans="22:29">
      <c r="W77" s="274">
        <v>5</v>
      </c>
      <c r="X77" s="274">
        <v>76</v>
      </c>
      <c r="Y77" s="274">
        <f t="shared" si="19"/>
        <v>405</v>
      </c>
      <c r="Z77" s="274">
        <v>75</v>
      </c>
      <c r="AA77" s="274">
        <f>SUM($Z$2:Z77)</f>
        <v>5700</v>
      </c>
      <c r="AC77">
        <f t="shared" si="18"/>
        <v>5</v>
      </c>
    </row>
    <row r="78" spans="22:29">
      <c r="W78" s="274">
        <v>5</v>
      </c>
      <c r="X78" s="274">
        <v>77</v>
      </c>
      <c r="Y78" s="274">
        <f t="shared" si="19"/>
        <v>410</v>
      </c>
      <c r="Z78" s="274">
        <v>75</v>
      </c>
      <c r="AA78" s="274">
        <f>SUM($Z$2:Z78)</f>
        <v>5775</v>
      </c>
      <c r="AC78">
        <f t="shared" si="18"/>
        <v>5</v>
      </c>
    </row>
    <row r="79" spans="22:29">
      <c r="W79" s="274">
        <v>5</v>
      </c>
      <c r="X79" s="274">
        <v>78</v>
      </c>
      <c r="Y79" s="274">
        <f t="shared" si="19"/>
        <v>415</v>
      </c>
      <c r="Z79" s="274">
        <v>75</v>
      </c>
      <c r="AA79" s="274">
        <f>SUM($Z$2:Z79)</f>
        <v>5850</v>
      </c>
      <c r="AC79">
        <f t="shared" si="18"/>
        <v>5</v>
      </c>
    </row>
    <row r="80" spans="22:29">
      <c r="V80"/>
      <c r="W80" s="274">
        <v>5</v>
      </c>
      <c r="X80" s="274">
        <v>79</v>
      </c>
      <c r="Y80" s="274">
        <f t="shared" si="19"/>
        <v>420</v>
      </c>
      <c r="Z80" s="274">
        <v>75</v>
      </c>
      <c r="AA80" s="274">
        <f>SUM($Z$2:Z80)</f>
        <v>5925</v>
      </c>
      <c r="AC80">
        <f t="shared" si="18"/>
        <v>5</v>
      </c>
    </row>
    <row r="81" spans="1:29">
      <c r="W81" s="274">
        <v>5</v>
      </c>
      <c r="X81" s="274">
        <v>80</v>
      </c>
      <c r="Y81" s="274">
        <f t="shared" si="19"/>
        <v>425</v>
      </c>
      <c r="Z81" s="274">
        <v>75</v>
      </c>
      <c r="AA81" s="274">
        <f>SUM($Z$2:Z81)</f>
        <v>6000</v>
      </c>
      <c r="AC81">
        <f t="shared" si="18"/>
        <v>5</v>
      </c>
    </row>
    <row r="82" spans="1:29">
      <c r="W82" s="274">
        <v>5</v>
      </c>
      <c r="X82" s="274">
        <v>81</v>
      </c>
      <c r="Y82" s="274">
        <f t="shared" si="19"/>
        <v>430</v>
      </c>
      <c r="Z82" s="274">
        <v>75</v>
      </c>
      <c r="AA82" s="274">
        <f>SUM($Z$2:Z82)</f>
        <v>6075</v>
      </c>
      <c r="AC82">
        <f t="shared" si="18"/>
        <v>5</v>
      </c>
    </row>
    <row r="83" spans="1:29">
      <c r="W83" s="274">
        <v>5</v>
      </c>
      <c r="X83" s="274">
        <v>82</v>
      </c>
      <c r="Y83" s="274">
        <f t="shared" si="19"/>
        <v>435</v>
      </c>
      <c r="Z83" s="274">
        <v>75</v>
      </c>
      <c r="AA83" s="274">
        <f>SUM($Z$2:Z83)</f>
        <v>6150</v>
      </c>
      <c r="AC83">
        <f t="shared" si="18"/>
        <v>5</v>
      </c>
    </row>
    <row r="84" spans="1:29">
      <c r="W84" s="274">
        <v>5</v>
      </c>
      <c r="X84" s="274">
        <v>83</v>
      </c>
      <c r="Y84" s="274">
        <f t="shared" si="19"/>
        <v>440</v>
      </c>
      <c r="Z84" s="274">
        <v>75</v>
      </c>
      <c r="AA84" s="274">
        <f>SUM($Z$2:Z84)</f>
        <v>6225</v>
      </c>
      <c r="AC84">
        <f t="shared" si="18"/>
        <v>5</v>
      </c>
    </row>
    <row r="85" spans="1:29">
      <c r="W85" s="274">
        <v>5</v>
      </c>
      <c r="X85" s="274">
        <v>84</v>
      </c>
      <c r="Y85" s="274">
        <f t="shared" si="19"/>
        <v>445</v>
      </c>
      <c r="Z85" s="274">
        <v>75</v>
      </c>
      <c r="AA85" s="274">
        <f>SUM($Z$2:Z85)</f>
        <v>6300</v>
      </c>
      <c r="AC85">
        <f t="shared" si="18"/>
        <v>5</v>
      </c>
    </row>
    <row r="86" spans="1:29">
      <c r="W86" s="274">
        <v>5</v>
      </c>
      <c r="X86" s="274">
        <v>85</v>
      </c>
      <c r="Y86" s="274">
        <f t="shared" si="19"/>
        <v>450</v>
      </c>
      <c r="Z86" s="274">
        <v>75</v>
      </c>
      <c r="AA86" s="274">
        <f>SUM($Z$2:Z86)</f>
        <v>6375</v>
      </c>
      <c r="AC86">
        <f t="shared" si="18"/>
        <v>5</v>
      </c>
    </row>
    <row r="87" spans="1:29">
      <c r="W87" s="274">
        <v>5</v>
      </c>
      <c r="X87" s="274">
        <v>86</v>
      </c>
      <c r="Y87" s="274">
        <f t="shared" si="19"/>
        <v>455</v>
      </c>
      <c r="Z87" s="274">
        <v>75</v>
      </c>
      <c r="AA87" s="274">
        <f>SUM($Z$2:Z87)</f>
        <v>6450</v>
      </c>
      <c r="AC87">
        <f t="shared" si="18"/>
        <v>5</v>
      </c>
    </row>
    <row r="88" spans="1:29">
      <c r="W88" s="274">
        <v>5</v>
      </c>
      <c r="X88" s="274">
        <v>87</v>
      </c>
      <c r="Y88" s="274">
        <f t="shared" si="19"/>
        <v>460</v>
      </c>
      <c r="Z88" s="274">
        <v>75</v>
      </c>
      <c r="AA88" s="274">
        <f>SUM($Z$2:Z88)</f>
        <v>6525</v>
      </c>
      <c r="AC88">
        <f t="shared" si="18"/>
        <v>5</v>
      </c>
    </row>
    <row r="89" spans="1:29">
      <c r="W89" s="274">
        <v>5</v>
      </c>
      <c r="X89" s="274">
        <v>88</v>
      </c>
      <c r="Y89" s="274">
        <f t="shared" si="19"/>
        <v>465</v>
      </c>
      <c r="Z89" s="274">
        <v>75</v>
      </c>
      <c r="AA89" s="274">
        <f>SUM($Z$2:Z89)</f>
        <v>6600</v>
      </c>
      <c r="AC89">
        <f t="shared" si="18"/>
        <v>5</v>
      </c>
    </row>
    <row r="90" spans="1:29">
      <c r="W90" s="274">
        <v>5</v>
      </c>
      <c r="X90" s="274">
        <v>89</v>
      </c>
      <c r="Y90" s="274">
        <f t="shared" si="19"/>
        <v>470</v>
      </c>
      <c r="Z90" s="274">
        <v>75</v>
      </c>
      <c r="AA90" s="274">
        <f>SUM($Z$2:Z90)</f>
        <v>6675</v>
      </c>
      <c r="AC90">
        <f t="shared" si="18"/>
        <v>5</v>
      </c>
    </row>
    <row r="91" spans="1:29">
      <c r="A91"/>
      <c r="B91"/>
      <c r="C91"/>
      <c r="W91" s="274">
        <v>5</v>
      </c>
      <c r="X91" s="274">
        <v>90</v>
      </c>
      <c r="Y91" s="274">
        <f t="shared" si="19"/>
        <v>475</v>
      </c>
      <c r="Z91" s="274">
        <v>75</v>
      </c>
      <c r="AA91" s="274">
        <f>SUM($Z$2:Z91)</f>
        <v>6750</v>
      </c>
      <c r="AC91">
        <f t="shared" si="18"/>
        <v>5</v>
      </c>
    </row>
    <row r="92" spans="1:29" ht="14.25" customHeight="1">
      <c r="A92" s="382"/>
      <c r="B92"/>
      <c r="C92"/>
      <c r="W92" s="274">
        <v>5</v>
      </c>
      <c r="X92" s="549">
        <v>91</v>
      </c>
      <c r="Y92" s="549">
        <f t="shared" si="19"/>
        <v>480</v>
      </c>
      <c r="Z92" s="274">
        <v>75</v>
      </c>
      <c r="AA92" s="549">
        <f>SUM($Z$2:Z92)</f>
        <v>6825</v>
      </c>
      <c r="AB92" s="549"/>
      <c r="AC92">
        <f t="shared" si="18"/>
        <v>5</v>
      </c>
    </row>
    <row r="93" spans="1:29" ht="15" customHeight="1">
      <c r="A93" s="569"/>
      <c r="B93" s="569"/>
      <c r="C93" s="569"/>
      <c r="W93" s="274">
        <v>5</v>
      </c>
      <c r="X93" s="274">
        <v>92</v>
      </c>
      <c r="Y93" s="274">
        <f t="shared" si="19"/>
        <v>485</v>
      </c>
      <c r="Z93" s="274">
        <v>75</v>
      </c>
      <c r="AA93" s="274">
        <f>SUM($Z$2:Z93)</f>
        <v>6900</v>
      </c>
      <c r="AC93">
        <f t="shared" si="18"/>
        <v>5</v>
      </c>
    </row>
    <row r="94" spans="1:29">
      <c r="A94" s="570"/>
      <c r="B94" s="571"/>
      <c r="C94" s="572"/>
      <c r="W94" s="274">
        <v>5</v>
      </c>
      <c r="X94" s="274">
        <v>93</v>
      </c>
      <c r="Y94" s="274">
        <f t="shared" si="19"/>
        <v>490</v>
      </c>
      <c r="Z94" s="274">
        <v>75</v>
      </c>
      <c r="AA94" s="274">
        <f>SUM($Z$2:Z94)</f>
        <v>6975</v>
      </c>
      <c r="AC94">
        <f t="shared" si="18"/>
        <v>5</v>
      </c>
    </row>
    <row r="95" spans="1:29">
      <c r="A95" s="570"/>
      <c r="B95" s="571"/>
      <c r="C95" s="572"/>
      <c r="W95" s="274">
        <v>5</v>
      </c>
      <c r="X95" s="274">
        <v>94</v>
      </c>
      <c r="Y95" s="274">
        <f t="shared" si="19"/>
        <v>495</v>
      </c>
      <c r="Z95" s="274">
        <v>75</v>
      </c>
      <c r="AA95" s="274">
        <f>SUM($Z$2:Z95)</f>
        <v>7050</v>
      </c>
      <c r="AC95">
        <f t="shared" si="18"/>
        <v>5</v>
      </c>
    </row>
    <row r="96" spans="1:29">
      <c r="A96" s="570"/>
      <c r="B96" s="571"/>
      <c r="C96" s="572"/>
      <c r="W96" s="274">
        <v>5</v>
      </c>
      <c r="X96" s="274">
        <v>95</v>
      </c>
      <c r="Y96" s="274">
        <f t="shared" si="19"/>
        <v>500</v>
      </c>
      <c r="Z96" s="274">
        <v>75</v>
      </c>
      <c r="AA96" s="274">
        <f>SUM($Z$2:Z96)</f>
        <v>7125</v>
      </c>
      <c r="AC96">
        <f t="shared" si="18"/>
        <v>5</v>
      </c>
    </row>
    <row r="97" spans="1:29">
      <c r="A97" s="570"/>
      <c r="B97" s="571"/>
      <c r="C97" s="572"/>
      <c r="W97" s="274">
        <v>5</v>
      </c>
      <c r="X97" s="274">
        <v>96</v>
      </c>
      <c r="Y97" s="274">
        <f t="shared" si="19"/>
        <v>505</v>
      </c>
      <c r="Z97" s="274">
        <v>75</v>
      </c>
      <c r="AA97" s="274">
        <f>SUM($Z$2:Z97)</f>
        <v>7200</v>
      </c>
      <c r="AC97">
        <f t="shared" si="18"/>
        <v>5</v>
      </c>
    </row>
    <row r="98" spans="1:29">
      <c r="A98" s="570"/>
      <c r="B98" s="571"/>
      <c r="C98" s="572"/>
      <c r="W98" s="274">
        <v>5</v>
      </c>
      <c r="X98" s="274">
        <v>97</v>
      </c>
      <c r="Y98" s="274">
        <f t="shared" si="19"/>
        <v>510</v>
      </c>
      <c r="Z98" s="274">
        <v>75</v>
      </c>
      <c r="AA98" s="274">
        <f>SUM($Z$2:Z98)</f>
        <v>7275</v>
      </c>
      <c r="AC98">
        <f t="shared" si="18"/>
        <v>5</v>
      </c>
    </row>
    <row r="99" spans="1:29">
      <c r="A99" s="344"/>
      <c r="B99" s="345"/>
      <c r="C99" s="346"/>
      <c r="W99" s="274">
        <v>5</v>
      </c>
      <c r="X99" s="274">
        <v>98</v>
      </c>
      <c r="Y99" s="274">
        <f t="shared" si="19"/>
        <v>515</v>
      </c>
      <c r="Z99" s="274">
        <v>75</v>
      </c>
      <c r="AA99" s="274">
        <f>SUM($Z$2:Z99)</f>
        <v>7350</v>
      </c>
      <c r="AC99">
        <f t="shared" si="18"/>
        <v>5</v>
      </c>
    </row>
    <row r="100" spans="1:29">
      <c r="A100" s="344"/>
      <c r="B100" s="345"/>
      <c r="C100" s="346"/>
      <c r="W100" s="274">
        <v>5</v>
      </c>
      <c r="X100" s="274">
        <v>99</v>
      </c>
      <c r="Y100" s="274">
        <f t="shared" si="19"/>
        <v>520</v>
      </c>
      <c r="Z100" s="274">
        <v>75</v>
      </c>
      <c r="AA100" s="274">
        <f>SUM($Z$2:Z100)</f>
        <v>7425</v>
      </c>
      <c r="AC100">
        <f t="shared" si="18"/>
        <v>5</v>
      </c>
    </row>
    <row r="101" spans="1:29">
      <c r="A101" s="344"/>
      <c r="B101" s="345"/>
      <c r="C101" s="346"/>
      <c r="W101" s="274">
        <v>5</v>
      </c>
      <c r="X101" s="274">
        <v>100</v>
      </c>
      <c r="Y101" s="274">
        <f t="shared" si="19"/>
        <v>525</v>
      </c>
      <c r="Z101" s="274">
        <v>75</v>
      </c>
      <c r="AA101" s="274">
        <f>SUM($Z$2:Z101)</f>
        <v>7500</v>
      </c>
      <c r="AC101">
        <f t="shared" si="18"/>
        <v>5</v>
      </c>
    </row>
    <row r="102" spans="1:29">
      <c r="A102" s="344"/>
      <c r="B102" s="345"/>
      <c r="C102" s="346"/>
      <c r="W102" s="274">
        <v>5</v>
      </c>
      <c r="X102" s="274">
        <v>101</v>
      </c>
      <c r="Y102" s="274">
        <f t="shared" si="19"/>
        <v>530</v>
      </c>
      <c r="Z102" s="274">
        <v>75</v>
      </c>
      <c r="AA102" s="274">
        <f>SUM($Z$2:Z102)</f>
        <v>7575</v>
      </c>
      <c r="AC102">
        <f t="shared" si="18"/>
        <v>5</v>
      </c>
    </row>
    <row r="103" spans="1:29">
      <c r="A103" s="344"/>
      <c r="B103" s="345"/>
      <c r="C103" s="346"/>
      <c r="W103" s="274">
        <v>5</v>
      </c>
      <c r="X103" s="274">
        <v>102</v>
      </c>
      <c r="Y103" s="274">
        <f t="shared" si="19"/>
        <v>535</v>
      </c>
      <c r="Z103" s="274">
        <v>75</v>
      </c>
      <c r="AA103" s="274">
        <f>SUM($Z$2:Z103)</f>
        <v>7650</v>
      </c>
      <c r="AC103">
        <f t="shared" si="18"/>
        <v>5</v>
      </c>
    </row>
    <row r="104" spans="1:29">
      <c r="W104" s="274">
        <v>5</v>
      </c>
      <c r="X104" s="274">
        <v>103</v>
      </c>
      <c r="Y104" s="274">
        <f t="shared" si="19"/>
        <v>540</v>
      </c>
      <c r="Z104" s="274">
        <v>75</v>
      </c>
      <c r="AA104" s="274">
        <f>SUM($Z$2:Z104)</f>
        <v>7725</v>
      </c>
      <c r="AC104">
        <f t="shared" si="18"/>
        <v>5</v>
      </c>
    </row>
    <row r="105" spans="1:29">
      <c r="W105" s="274">
        <v>5</v>
      </c>
      <c r="X105" s="274">
        <v>104</v>
      </c>
      <c r="Y105" s="274">
        <f t="shared" si="19"/>
        <v>545</v>
      </c>
      <c r="Z105" s="274">
        <v>75</v>
      </c>
      <c r="AA105" s="274">
        <f>SUM($Z$2:Z105)</f>
        <v>7800</v>
      </c>
      <c r="AC105">
        <f t="shared" si="18"/>
        <v>5</v>
      </c>
    </row>
    <row r="106" spans="1:29">
      <c r="W106" s="274">
        <v>5</v>
      </c>
      <c r="X106" s="274">
        <v>105</v>
      </c>
      <c r="Y106" s="274">
        <f t="shared" si="19"/>
        <v>550</v>
      </c>
      <c r="Z106" s="274">
        <v>75</v>
      </c>
      <c r="AA106" s="274">
        <f>SUM($Z$2:Z106)</f>
        <v>7875</v>
      </c>
      <c r="AC106">
        <f t="shared" si="18"/>
        <v>5</v>
      </c>
    </row>
    <row r="107" spans="1:29">
      <c r="W107" s="274">
        <v>5</v>
      </c>
      <c r="X107" s="274">
        <v>106</v>
      </c>
      <c r="Y107" s="274">
        <f t="shared" si="19"/>
        <v>555</v>
      </c>
      <c r="Z107" s="274">
        <v>75</v>
      </c>
      <c r="AA107" s="274">
        <f>SUM($Z$2:Z107)</f>
        <v>7950</v>
      </c>
      <c r="AC107">
        <f t="shared" si="18"/>
        <v>5</v>
      </c>
    </row>
    <row r="108" spans="1:29">
      <c r="W108" s="274">
        <v>5</v>
      </c>
      <c r="X108" s="274">
        <v>107</v>
      </c>
      <c r="Y108" s="274">
        <f t="shared" si="19"/>
        <v>560</v>
      </c>
      <c r="Z108" s="274">
        <v>75</v>
      </c>
      <c r="AA108" s="274">
        <f>SUM($Z$2:Z108)</f>
        <v>8025</v>
      </c>
      <c r="AC108">
        <f t="shared" si="18"/>
        <v>5</v>
      </c>
    </row>
    <row r="109" spans="1:29">
      <c r="W109" s="274">
        <v>5</v>
      </c>
      <c r="X109" s="274">
        <v>108</v>
      </c>
      <c r="Y109" s="274">
        <f t="shared" si="19"/>
        <v>565</v>
      </c>
      <c r="Z109" s="274">
        <v>75</v>
      </c>
      <c r="AA109" s="274">
        <f>SUM($Z$2:Z109)</f>
        <v>8100</v>
      </c>
      <c r="AC109">
        <f t="shared" si="18"/>
        <v>5</v>
      </c>
    </row>
    <row r="110" spans="1:29">
      <c r="W110" s="274">
        <v>5</v>
      </c>
      <c r="X110" s="274">
        <v>109</v>
      </c>
      <c r="Y110" s="274">
        <f t="shared" si="19"/>
        <v>570</v>
      </c>
      <c r="Z110" s="274">
        <v>75</v>
      </c>
      <c r="AA110" s="274">
        <f>SUM($Z$2:Z110)</f>
        <v>8175</v>
      </c>
      <c r="AC110">
        <f t="shared" si="18"/>
        <v>5</v>
      </c>
    </row>
    <row r="111" spans="1:29">
      <c r="W111" s="274">
        <v>5</v>
      </c>
      <c r="X111" s="274">
        <v>110</v>
      </c>
      <c r="Y111" s="274">
        <f t="shared" si="19"/>
        <v>575</v>
      </c>
      <c r="Z111" s="274">
        <v>75</v>
      </c>
      <c r="AA111" s="274">
        <f>SUM($Z$2:Z111)</f>
        <v>8250</v>
      </c>
      <c r="AC111">
        <f t="shared" si="18"/>
        <v>5</v>
      </c>
    </row>
    <row r="112" spans="1:29">
      <c r="W112" s="274">
        <v>5</v>
      </c>
      <c r="X112" s="575">
        <v>111</v>
      </c>
      <c r="Y112" s="549">
        <f t="shared" si="19"/>
        <v>580</v>
      </c>
      <c r="Z112" s="274">
        <v>75</v>
      </c>
      <c r="AA112" s="549">
        <f>SUM($Z$2:Z112)</f>
        <v>8325</v>
      </c>
      <c r="AB112" s="555" t="s">
        <v>2493</v>
      </c>
      <c r="AC112">
        <f t="shared" si="18"/>
        <v>5</v>
      </c>
    </row>
    <row r="113" spans="23:29">
      <c r="W113" s="274">
        <v>5</v>
      </c>
      <c r="X113" s="274">
        <v>112</v>
      </c>
      <c r="Y113" s="274">
        <f t="shared" si="19"/>
        <v>585</v>
      </c>
      <c r="Z113" s="274">
        <v>75</v>
      </c>
      <c r="AA113" s="274">
        <f>SUM($Z$2:Z113)</f>
        <v>8400</v>
      </c>
      <c r="AC113">
        <f t="shared" si="18"/>
        <v>5</v>
      </c>
    </row>
    <row r="114" spans="23:29">
      <c r="W114" s="274">
        <v>5</v>
      </c>
      <c r="X114" s="274">
        <v>113</v>
      </c>
      <c r="Y114" s="274">
        <f t="shared" si="19"/>
        <v>590</v>
      </c>
      <c r="Z114" s="274">
        <v>75</v>
      </c>
      <c r="AA114" s="274">
        <f>SUM($Z$2:Z114)</f>
        <v>8475</v>
      </c>
      <c r="AC114">
        <f t="shared" si="18"/>
        <v>5</v>
      </c>
    </row>
    <row r="115" spans="23:29">
      <c r="W115" s="274">
        <v>5</v>
      </c>
      <c r="X115" s="274">
        <v>114</v>
      </c>
      <c r="Y115" s="274">
        <f t="shared" si="19"/>
        <v>595</v>
      </c>
      <c r="Z115" s="274">
        <v>75</v>
      </c>
      <c r="AA115" s="274">
        <f>SUM($Z$2:Z115)</f>
        <v>8550</v>
      </c>
      <c r="AC115">
        <f t="shared" si="18"/>
        <v>5</v>
      </c>
    </row>
    <row r="116" spans="23:29">
      <c r="W116" s="274">
        <v>5</v>
      </c>
      <c r="X116" s="274">
        <v>115</v>
      </c>
      <c r="Y116" s="274">
        <f t="shared" si="19"/>
        <v>600</v>
      </c>
      <c r="Z116" s="274">
        <v>75</v>
      </c>
      <c r="AA116" s="274">
        <f>SUM($Z$2:Z116)</f>
        <v>8625</v>
      </c>
      <c r="AC116">
        <f t="shared" si="18"/>
        <v>5</v>
      </c>
    </row>
    <row r="117" spans="23:29">
      <c r="W117" s="274">
        <v>5</v>
      </c>
      <c r="X117" s="274">
        <v>116</v>
      </c>
      <c r="Y117" s="274">
        <f t="shared" si="19"/>
        <v>605</v>
      </c>
      <c r="Z117" s="274">
        <v>75</v>
      </c>
      <c r="AA117" s="274">
        <f>SUM($Z$2:Z117)</f>
        <v>8700</v>
      </c>
      <c r="AC117">
        <f t="shared" si="18"/>
        <v>5</v>
      </c>
    </row>
    <row r="118" spans="23:29">
      <c r="W118" s="274">
        <v>5</v>
      </c>
      <c r="X118" s="274">
        <v>117</v>
      </c>
      <c r="Y118" s="274">
        <f t="shared" si="19"/>
        <v>610</v>
      </c>
      <c r="Z118" s="274">
        <v>75</v>
      </c>
      <c r="AA118" s="274">
        <f>SUM($Z$2:Z118)</f>
        <v>8775</v>
      </c>
      <c r="AC118">
        <f t="shared" si="18"/>
        <v>5</v>
      </c>
    </row>
    <row r="119" spans="23:29">
      <c r="W119" s="274">
        <v>5</v>
      </c>
      <c r="X119" s="274">
        <v>118</v>
      </c>
      <c r="Y119" s="274">
        <f t="shared" si="19"/>
        <v>615</v>
      </c>
      <c r="Z119" s="274">
        <v>75</v>
      </c>
      <c r="AA119" s="274">
        <f>SUM($Z$2:Z119)</f>
        <v>8850</v>
      </c>
      <c r="AC119">
        <f t="shared" si="18"/>
        <v>5</v>
      </c>
    </row>
    <row r="120" spans="23:29">
      <c r="W120" s="274">
        <v>5</v>
      </c>
      <c r="X120" s="274">
        <v>119</v>
      </c>
      <c r="Y120" s="274">
        <f t="shared" si="19"/>
        <v>620</v>
      </c>
      <c r="Z120" s="274">
        <v>75</v>
      </c>
      <c r="AA120" s="274">
        <f>SUM($Z$2:Z120)</f>
        <v>8925</v>
      </c>
      <c r="AC120">
        <f t="shared" si="18"/>
        <v>5</v>
      </c>
    </row>
    <row r="121" spans="23:29">
      <c r="W121" s="274">
        <v>5</v>
      </c>
      <c r="X121" s="274">
        <v>120</v>
      </c>
      <c r="Y121" s="274">
        <f t="shared" si="19"/>
        <v>625</v>
      </c>
      <c r="Z121" s="274">
        <v>75</v>
      </c>
      <c r="AA121" s="274">
        <f>SUM($Z$2:Z121)</f>
        <v>9000</v>
      </c>
      <c r="AC121">
        <f t="shared" si="18"/>
        <v>5</v>
      </c>
    </row>
    <row r="122" spans="23:29">
      <c r="W122" s="274">
        <v>5</v>
      </c>
      <c r="X122" s="274">
        <v>121</v>
      </c>
      <c r="Y122" s="274">
        <f t="shared" si="19"/>
        <v>630</v>
      </c>
      <c r="Z122" s="274">
        <v>75</v>
      </c>
      <c r="AA122" s="274">
        <f>SUM($Z$2:Z122)</f>
        <v>9075</v>
      </c>
      <c r="AC122">
        <f t="shared" si="18"/>
        <v>5</v>
      </c>
    </row>
    <row r="123" spans="23:29">
      <c r="W123" s="274">
        <v>5</v>
      </c>
      <c r="X123" s="274">
        <v>122</v>
      </c>
      <c r="Y123" s="274">
        <f t="shared" si="19"/>
        <v>635</v>
      </c>
      <c r="Z123" s="274">
        <v>75</v>
      </c>
      <c r="AA123" s="274">
        <f>SUM($Z$2:Z123)</f>
        <v>9150</v>
      </c>
      <c r="AC123">
        <f t="shared" si="18"/>
        <v>5</v>
      </c>
    </row>
    <row r="124" spans="23:29">
      <c r="W124" s="274">
        <v>5</v>
      </c>
      <c r="X124" s="274">
        <v>123</v>
      </c>
      <c r="Y124" s="274">
        <f t="shared" si="19"/>
        <v>640</v>
      </c>
      <c r="Z124" s="274">
        <v>75</v>
      </c>
      <c r="AA124" s="274">
        <f>SUM($Z$2:Z124)</f>
        <v>9225</v>
      </c>
      <c r="AC124">
        <f t="shared" si="18"/>
        <v>5</v>
      </c>
    </row>
    <row r="125" spans="23:29">
      <c r="W125" s="274">
        <v>5</v>
      </c>
      <c r="X125" s="274">
        <v>124</v>
      </c>
      <c r="Y125" s="274">
        <f t="shared" si="19"/>
        <v>645</v>
      </c>
      <c r="Z125" s="274">
        <v>75</v>
      </c>
      <c r="AA125" s="274">
        <f>SUM($Z$2:Z125)</f>
        <v>9300</v>
      </c>
      <c r="AC125">
        <f t="shared" si="18"/>
        <v>5</v>
      </c>
    </row>
    <row r="126" spans="23:29">
      <c r="W126" s="274">
        <v>5</v>
      </c>
      <c r="X126" s="274">
        <v>125</v>
      </c>
      <c r="Y126" s="274">
        <f t="shared" si="19"/>
        <v>650</v>
      </c>
      <c r="Z126" s="274">
        <v>75</v>
      </c>
      <c r="AA126" s="274">
        <f>SUM($Z$2:Z126)</f>
        <v>9375</v>
      </c>
      <c r="AC126">
        <f t="shared" si="18"/>
        <v>5</v>
      </c>
    </row>
    <row r="127" spans="23:29">
      <c r="W127" s="274">
        <v>5</v>
      </c>
      <c r="X127" s="274">
        <v>126</v>
      </c>
      <c r="Y127" s="274">
        <f t="shared" si="19"/>
        <v>655</v>
      </c>
      <c r="Z127" s="274">
        <v>75</v>
      </c>
      <c r="AA127" s="274">
        <f>SUM($Z$2:Z127)</f>
        <v>9450</v>
      </c>
      <c r="AC127">
        <f t="shared" si="18"/>
        <v>5</v>
      </c>
    </row>
    <row r="128" spans="23:29">
      <c r="W128" s="274">
        <v>5</v>
      </c>
      <c r="X128" s="274">
        <v>127</v>
      </c>
      <c r="Y128" s="274">
        <f t="shared" si="19"/>
        <v>660</v>
      </c>
      <c r="Z128" s="274">
        <v>75</v>
      </c>
      <c r="AA128" s="274">
        <f>SUM($Z$2:Z128)</f>
        <v>9525</v>
      </c>
      <c r="AC128">
        <f t="shared" si="18"/>
        <v>5</v>
      </c>
    </row>
    <row r="129" spans="23:29">
      <c r="W129" s="274">
        <v>5</v>
      </c>
      <c r="X129" s="274">
        <v>128</v>
      </c>
      <c r="Y129" s="274">
        <f t="shared" si="19"/>
        <v>665</v>
      </c>
      <c r="Z129" s="274">
        <v>75</v>
      </c>
      <c r="AA129" s="274">
        <f>SUM($Z$2:Z129)</f>
        <v>9600</v>
      </c>
      <c r="AC129">
        <f t="shared" si="18"/>
        <v>5</v>
      </c>
    </row>
    <row r="130" spans="23:29">
      <c r="W130" s="274">
        <v>5</v>
      </c>
      <c r="X130" s="274">
        <v>129</v>
      </c>
      <c r="Y130" s="274">
        <f t="shared" si="19"/>
        <v>670</v>
      </c>
      <c r="Z130" s="274">
        <v>75</v>
      </c>
      <c r="AA130" s="274">
        <f>SUM($Z$2:Z130)</f>
        <v>9675</v>
      </c>
      <c r="AC130">
        <f t="shared" si="18"/>
        <v>5</v>
      </c>
    </row>
    <row r="131" spans="23:29">
      <c r="W131" s="274">
        <v>5</v>
      </c>
      <c r="X131" s="274">
        <v>130</v>
      </c>
      <c r="Y131" s="274">
        <f t="shared" si="19"/>
        <v>675</v>
      </c>
      <c r="Z131" s="274">
        <v>75</v>
      </c>
      <c r="AA131" s="274">
        <f>SUM($Z$2:Z131)</f>
        <v>9750</v>
      </c>
      <c r="AC131">
        <f t="shared" si="18"/>
        <v>5</v>
      </c>
    </row>
    <row r="132" spans="23:29">
      <c r="W132" s="274">
        <v>5</v>
      </c>
      <c r="X132" s="274">
        <v>131</v>
      </c>
      <c r="Y132" s="274">
        <f t="shared" si="19"/>
        <v>680</v>
      </c>
      <c r="Z132" s="274">
        <v>75</v>
      </c>
      <c r="AA132" s="274">
        <f>SUM($Z$2:Z132)</f>
        <v>9825</v>
      </c>
      <c r="AC132">
        <f t="shared" ref="AC132:AC195" si="20">Y132-Y131</f>
        <v>5</v>
      </c>
    </row>
    <row r="133" spans="23:29">
      <c r="W133" s="274">
        <v>5</v>
      </c>
      <c r="X133" s="274">
        <v>132</v>
      </c>
      <c r="Y133" s="274">
        <f t="shared" ref="Y133:Y196" si="21">Y132+W133</f>
        <v>685</v>
      </c>
      <c r="Z133" s="274">
        <v>75</v>
      </c>
      <c r="AA133" s="274">
        <f>SUM($Z$2:Z133)</f>
        <v>9900</v>
      </c>
      <c r="AC133">
        <f t="shared" si="20"/>
        <v>5</v>
      </c>
    </row>
    <row r="134" spans="23:29">
      <c r="W134" s="274">
        <v>5</v>
      </c>
      <c r="X134" s="274">
        <v>133</v>
      </c>
      <c r="Y134" s="274">
        <f t="shared" si="21"/>
        <v>690</v>
      </c>
      <c r="Z134" s="274">
        <v>75</v>
      </c>
      <c r="AA134" s="274">
        <f>SUM($Z$2:Z134)</f>
        <v>9975</v>
      </c>
      <c r="AC134">
        <f t="shared" si="20"/>
        <v>5</v>
      </c>
    </row>
    <row r="135" spans="23:29">
      <c r="W135" s="274">
        <v>5</v>
      </c>
      <c r="X135" s="274">
        <v>134</v>
      </c>
      <c r="Y135" s="274">
        <f t="shared" si="21"/>
        <v>695</v>
      </c>
      <c r="Z135" s="274">
        <v>75</v>
      </c>
      <c r="AA135" s="274">
        <f>SUM($Z$2:Z135)</f>
        <v>10050</v>
      </c>
      <c r="AC135">
        <f t="shared" si="20"/>
        <v>5</v>
      </c>
    </row>
    <row r="136" spans="23:29">
      <c r="W136" s="274">
        <v>5</v>
      </c>
      <c r="X136" s="274">
        <v>135</v>
      </c>
      <c r="Y136" s="274">
        <f t="shared" si="21"/>
        <v>700</v>
      </c>
      <c r="Z136" s="274">
        <v>75</v>
      </c>
      <c r="AA136" s="274">
        <f>SUM($Z$2:Z136)</f>
        <v>10125</v>
      </c>
      <c r="AC136">
        <f t="shared" si="20"/>
        <v>5</v>
      </c>
    </row>
    <row r="137" spans="23:29">
      <c r="W137" s="274">
        <v>5</v>
      </c>
      <c r="X137" s="274">
        <v>136</v>
      </c>
      <c r="Y137" s="274">
        <f t="shared" si="21"/>
        <v>705</v>
      </c>
      <c r="Z137" s="274">
        <v>75</v>
      </c>
      <c r="AA137" s="274">
        <f>SUM($Z$2:Z137)</f>
        <v>10200</v>
      </c>
      <c r="AC137">
        <f t="shared" si="20"/>
        <v>5</v>
      </c>
    </row>
    <row r="138" spans="23:29">
      <c r="W138" s="274">
        <v>5</v>
      </c>
      <c r="X138" s="274">
        <v>137</v>
      </c>
      <c r="Y138" s="274">
        <f t="shared" si="21"/>
        <v>710</v>
      </c>
      <c r="Z138" s="274">
        <v>75</v>
      </c>
      <c r="AA138" s="274">
        <f>SUM($Z$2:Z138)</f>
        <v>10275</v>
      </c>
      <c r="AC138">
        <f t="shared" si="20"/>
        <v>5</v>
      </c>
    </row>
    <row r="139" spans="23:29">
      <c r="W139" s="274">
        <v>5</v>
      </c>
      <c r="X139" s="274">
        <v>138</v>
      </c>
      <c r="Y139" s="274">
        <f t="shared" si="21"/>
        <v>715</v>
      </c>
      <c r="Z139" s="274">
        <v>75</v>
      </c>
      <c r="AA139" s="274">
        <f>SUM($Z$2:Z139)</f>
        <v>10350</v>
      </c>
      <c r="AC139">
        <f t="shared" si="20"/>
        <v>5</v>
      </c>
    </row>
    <row r="140" spans="23:29">
      <c r="W140" s="274">
        <v>5</v>
      </c>
      <c r="X140" s="274">
        <v>139</v>
      </c>
      <c r="Y140" s="274">
        <f t="shared" si="21"/>
        <v>720</v>
      </c>
      <c r="Z140" s="274">
        <v>75</v>
      </c>
      <c r="AA140" s="274">
        <f>SUM($Z$2:Z140)</f>
        <v>10425</v>
      </c>
      <c r="AC140">
        <f t="shared" si="20"/>
        <v>5</v>
      </c>
    </row>
    <row r="141" spans="23:29">
      <c r="W141" s="274">
        <v>5</v>
      </c>
      <c r="X141" s="274">
        <v>140</v>
      </c>
      <c r="Y141" s="274">
        <f t="shared" si="21"/>
        <v>725</v>
      </c>
      <c r="Z141" s="274">
        <v>75</v>
      </c>
      <c r="AA141" s="274">
        <f>SUM($Z$2:Z141)</f>
        <v>10500</v>
      </c>
      <c r="AC141">
        <f t="shared" si="20"/>
        <v>5</v>
      </c>
    </row>
    <row r="142" spans="23:29">
      <c r="W142" s="274">
        <v>5</v>
      </c>
      <c r="X142" s="274">
        <v>141</v>
      </c>
      <c r="Y142" s="274">
        <f t="shared" si="21"/>
        <v>730</v>
      </c>
      <c r="Z142" s="274">
        <v>75</v>
      </c>
      <c r="AA142" s="274">
        <f>SUM($Z$2:Z142)</f>
        <v>10575</v>
      </c>
      <c r="AC142">
        <f t="shared" si="20"/>
        <v>5</v>
      </c>
    </row>
    <row r="143" spans="23:29">
      <c r="W143" s="274">
        <v>5</v>
      </c>
      <c r="X143" s="274">
        <v>142</v>
      </c>
      <c r="Y143" s="274">
        <f t="shared" si="21"/>
        <v>735</v>
      </c>
      <c r="Z143" s="274">
        <v>75</v>
      </c>
      <c r="AA143" s="274">
        <f>SUM($Z$2:Z143)</f>
        <v>10650</v>
      </c>
      <c r="AC143">
        <f t="shared" si="20"/>
        <v>5</v>
      </c>
    </row>
    <row r="144" spans="23:29">
      <c r="W144" s="274">
        <v>5</v>
      </c>
      <c r="X144" s="274">
        <v>143</v>
      </c>
      <c r="Y144" s="274">
        <f t="shared" si="21"/>
        <v>740</v>
      </c>
      <c r="Z144" s="274">
        <v>75</v>
      </c>
      <c r="AA144" s="274">
        <f>SUM($Z$2:Z144)</f>
        <v>10725</v>
      </c>
      <c r="AC144">
        <f t="shared" si="20"/>
        <v>5</v>
      </c>
    </row>
    <row r="145" spans="23:29">
      <c r="W145" s="274">
        <v>5</v>
      </c>
      <c r="X145" s="274">
        <v>144</v>
      </c>
      <c r="Y145" s="274">
        <f t="shared" si="21"/>
        <v>745</v>
      </c>
      <c r="Z145" s="274">
        <v>75</v>
      </c>
      <c r="AA145" s="274">
        <f>SUM($Z$2:Z145)</f>
        <v>10800</v>
      </c>
      <c r="AC145">
        <f t="shared" si="20"/>
        <v>5</v>
      </c>
    </row>
    <row r="146" spans="23:29">
      <c r="W146" s="274">
        <v>5</v>
      </c>
      <c r="X146" s="274">
        <v>145</v>
      </c>
      <c r="Y146" s="274">
        <f t="shared" si="21"/>
        <v>750</v>
      </c>
      <c r="Z146" s="274">
        <v>75</v>
      </c>
      <c r="AA146" s="274">
        <f>SUM($Z$2:Z146)</f>
        <v>10875</v>
      </c>
      <c r="AC146">
        <f t="shared" si="20"/>
        <v>5</v>
      </c>
    </row>
    <row r="147" spans="23:29">
      <c r="W147" s="274">
        <v>5</v>
      </c>
      <c r="X147" s="274">
        <v>146</v>
      </c>
      <c r="Y147" s="274">
        <f t="shared" si="21"/>
        <v>755</v>
      </c>
      <c r="Z147" s="274">
        <v>75</v>
      </c>
      <c r="AA147" s="274">
        <f>SUM($Z$2:Z147)</f>
        <v>10950</v>
      </c>
      <c r="AC147">
        <f t="shared" si="20"/>
        <v>5</v>
      </c>
    </row>
    <row r="148" spans="23:29">
      <c r="W148" s="274">
        <v>5</v>
      </c>
      <c r="X148" s="274">
        <v>147</v>
      </c>
      <c r="Y148" s="274">
        <f t="shared" si="21"/>
        <v>760</v>
      </c>
      <c r="Z148" s="274">
        <v>75</v>
      </c>
      <c r="AA148" s="274">
        <f>SUM($Z$2:Z148)</f>
        <v>11025</v>
      </c>
      <c r="AC148">
        <f t="shared" si="20"/>
        <v>5</v>
      </c>
    </row>
    <row r="149" spans="23:29">
      <c r="W149" s="274">
        <v>5</v>
      </c>
      <c r="X149" s="274">
        <v>148</v>
      </c>
      <c r="Y149" s="274">
        <f t="shared" si="21"/>
        <v>765</v>
      </c>
      <c r="Z149" s="274">
        <v>75</v>
      </c>
      <c r="AA149" s="274">
        <f>SUM($Z$2:Z149)</f>
        <v>11100</v>
      </c>
      <c r="AC149">
        <f t="shared" si="20"/>
        <v>5</v>
      </c>
    </row>
    <row r="150" spans="23:29">
      <c r="W150" s="274">
        <v>5</v>
      </c>
      <c r="X150" s="274">
        <v>149</v>
      </c>
      <c r="Y150" s="274">
        <f t="shared" si="21"/>
        <v>770</v>
      </c>
      <c r="Z150" s="274">
        <v>75</v>
      </c>
      <c r="AA150" s="274">
        <f>SUM($Z$2:Z150)</f>
        <v>11175</v>
      </c>
      <c r="AC150">
        <f t="shared" si="20"/>
        <v>5</v>
      </c>
    </row>
    <row r="151" spans="23:29">
      <c r="W151" s="274">
        <v>5</v>
      </c>
      <c r="X151" s="274">
        <v>150</v>
      </c>
      <c r="Y151" s="274">
        <f t="shared" si="21"/>
        <v>775</v>
      </c>
      <c r="Z151" s="274">
        <v>75</v>
      </c>
      <c r="AA151" s="274">
        <f>SUM($Z$2:Z151)</f>
        <v>11250</v>
      </c>
      <c r="AC151">
        <f t="shared" si="20"/>
        <v>5</v>
      </c>
    </row>
    <row r="152" spans="23:29">
      <c r="W152" s="274">
        <v>10</v>
      </c>
      <c r="X152" s="302">
        <v>151</v>
      </c>
      <c r="Y152" s="550">
        <f t="shared" si="21"/>
        <v>785</v>
      </c>
      <c r="Z152" s="274">
        <v>75</v>
      </c>
      <c r="AA152" s="549">
        <f>SUM($Z$2:Z152)</f>
        <v>11325</v>
      </c>
      <c r="AB152" s="549" t="s">
        <v>2498</v>
      </c>
      <c r="AC152">
        <f t="shared" si="20"/>
        <v>10</v>
      </c>
    </row>
    <row r="153" spans="23:29">
      <c r="W153" s="274">
        <v>10</v>
      </c>
      <c r="X153" s="274">
        <v>152</v>
      </c>
      <c r="Y153" s="274">
        <f t="shared" si="21"/>
        <v>795</v>
      </c>
      <c r="Z153" s="274">
        <v>75</v>
      </c>
      <c r="AA153" s="274">
        <f>SUM($Z$2:Z153)</f>
        <v>11400</v>
      </c>
      <c r="AC153">
        <f t="shared" si="20"/>
        <v>10</v>
      </c>
    </row>
    <row r="154" spans="23:29">
      <c r="W154" s="274">
        <v>10</v>
      </c>
      <c r="X154" s="274">
        <v>153</v>
      </c>
      <c r="Y154" s="274">
        <f t="shared" si="21"/>
        <v>805</v>
      </c>
      <c r="Z154" s="274">
        <v>75</v>
      </c>
      <c r="AA154" s="274">
        <f>SUM($Z$2:Z154)</f>
        <v>11475</v>
      </c>
      <c r="AC154">
        <f t="shared" si="20"/>
        <v>10</v>
      </c>
    </row>
    <row r="155" spans="23:29">
      <c r="W155" s="274">
        <v>10</v>
      </c>
      <c r="X155" s="274">
        <v>154</v>
      </c>
      <c r="Y155" s="274">
        <f t="shared" si="21"/>
        <v>815</v>
      </c>
      <c r="Z155" s="274">
        <v>75</v>
      </c>
      <c r="AA155" s="274">
        <f>SUM($Z$2:Z155)</f>
        <v>11550</v>
      </c>
      <c r="AC155">
        <f t="shared" si="20"/>
        <v>10</v>
      </c>
    </row>
    <row r="156" spans="23:29">
      <c r="W156" s="274">
        <v>10</v>
      </c>
      <c r="X156" s="274">
        <v>155</v>
      </c>
      <c r="Y156" s="274">
        <f t="shared" si="21"/>
        <v>825</v>
      </c>
      <c r="Z156" s="274">
        <v>75</v>
      </c>
      <c r="AA156" s="274">
        <f>SUM($Z$2:Z156)</f>
        <v>11625</v>
      </c>
      <c r="AC156">
        <f t="shared" si="20"/>
        <v>10</v>
      </c>
    </row>
    <row r="157" spans="23:29">
      <c r="W157" s="274">
        <v>10</v>
      </c>
      <c r="X157" s="274">
        <v>156</v>
      </c>
      <c r="Y157" s="274">
        <f t="shared" si="21"/>
        <v>835</v>
      </c>
      <c r="Z157" s="274">
        <v>75</v>
      </c>
      <c r="AA157" s="274">
        <f>SUM($Z$2:Z157)</f>
        <v>11700</v>
      </c>
      <c r="AC157">
        <f t="shared" si="20"/>
        <v>10</v>
      </c>
    </row>
    <row r="158" spans="23:29">
      <c r="W158" s="274">
        <v>10</v>
      </c>
      <c r="X158" s="274">
        <v>157</v>
      </c>
      <c r="Y158" s="274">
        <f t="shared" si="21"/>
        <v>845</v>
      </c>
      <c r="Z158" s="274">
        <v>75</v>
      </c>
      <c r="AA158" s="274">
        <f>SUM($Z$2:Z158)</f>
        <v>11775</v>
      </c>
      <c r="AC158">
        <f t="shared" si="20"/>
        <v>10</v>
      </c>
    </row>
    <row r="159" spans="23:29">
      <c r="W159" s="274">
        <v>10</v>
      </c>
      <c r="X159" s="274">
        <v>158</v>
      </c>
      <c r="Y159" s="274">
        <f t="shared" si="21"/>
        <v>855</v>
      </c>
      <c r="Z159" s="274">
        <v>75</v>
      </c>
      <c r="AA159" s="274">
        <f>SUM($Z$2:Z159)</f>
        <v>11850</v>
      </c>
      <c r="AC159">
        <f t="shared" si="20"/>
        <v>10</v>
      </c>
    </row>
    <row r="160" spans="23:29">
      <c r="W160" s="274">
        <v>10</v>
      </c>
      <c r="X160" s="274">
        <v>159</v>
      </c>
      <c r="Y160" s="274">
        <f t="shared" si="21"/>
        <v>865</v>
      </c>
      <c r="Z160" s="274">
        <v>75</v>
      </c>
      <c r="AA160" s="274">
        <f>SUM($Z$2:Z160)</f>
        <v>11925</v>
      </c>
      <c r="AC160">
        <f t="shared" si="20"/>
        <v>10</v>
      </c>
    </row>
    <row r="161" spans="23:29">
      <c r="W161" s="274">
        <v>10</v>
      </c>
      <c r="X161" s="274">
        <v>160</v>
      </c>
      <c r="Y161" s="274">
        <f t="shared" si="21"/>
        <v>875</v>
      </c>
      <c r="Z161" s="274">
        <v>75</v>
      </c>
      <c r="AA161" s="274">
        <f>SUM($Z$2:Z161)</f>
        <v>12000</v>
      </c>
      <c r="AC161">
        <f t="shared" si="20"/>
        <v>10</v>
      </c>
    </row>
    <row r="162" spans="23:29">
      <c r="W162" s="274">
        <v>10</v>
      </c>
      <c r="X162" s="274">
        <v>161</v>
      </c>
      <c r="Y162" s="274">
        <f t="shared" si="21"/>
        <v>885</v>
      </c>
      <c r="Z162" s="274">
        <v>75</v>
      </c>
      <c r="AA162" s="274">
        <f>SUM($Z$2:Z162)</f>
        <v>12075</v>
      </c>
      <c r="AC162">
        <f t="shared" si="20"/>
        <v>10</v>
      </c>
    </row>
    <row r="163" spans="23:29">
      <c r="W163" s="274">
        <v>10</v>
      </c>
      <c r="X163" s="274">
        <v>162</v>
      </c>
      <c r="Y163" s="274">
        <f t="shared" si="21"/>
        <v>895</v>
      </c>
      <c r="Z163" s="274">
        <v>75</v>
      </c>
      <c r="AA163" s="274">
        <f>SUM($Z$2:Z163)</f>
        <v>12150</v>
      </c>
      <c r="AC163">
        <f t="shared" si="20"/>
        <v>10</v>
      </c>
    </row>
    <row r="164" spans="23:29">
      <c r="W164" s="274">
        <v>10</v>
      </c>
      <c r="X164" s="274">
        <v>163</v>
      </c>
      <c r="Y164" s="274">
        <f t="shared" si="21"/>
        <v>905</v>
      </c>
      <c r="Z164" s="274">
        <v>75</v>
      </c>
      <c r="AA164" s="274">
        <f>SUM($Z$2:Z164)</f>
        <v>12225</v>
      </c>
      <c r="AC164">
        <f t="shared" si="20"/>
        <v>10</v>
      </c>
    </row>
    <row r="165" spans="23:29">
      <c r="W165" s="274">
        <v>10</v>
      </c>
      <c r="X165" s="274">
        <v>164</v>
      </c>
      <c r="Y165" s="274">
        <f t="shared" si="21"/>
        <v>915</v>
      </c>
      <c r="Z165" s="274">
        <v>75</v>
      </c>
      <c r="AA165" s="274">
        <f>SUM($Z$2:Z165)</f>
        <v>12300</v>
      </c>
      <c r="AC165">
        <f t="shared" si="20"/>
        <v>10</v>
      </c>
    </row>
    <row r="166" spans="23:29">
      <c r="W166" s="274">
        <v>10</v>
      </c>
      <c r="X166" s="274">
        <v>165</v>
      </c>
      <c r="Y166" s="274">
        <f t="shared" si="21"/>
        <v>925</v>
      </c>
      <c r="Z166" s="274">
        <v>75</v>
      </c>
      <c r="AA166" s="274">
        <f>SUM($Z$2:Z166)</f>
        <v>12375</v>
      </c>
      <c r="AC166">
        <f t="shared" si="20"/>
        <v>10</v>
      </c>
    </row>
    <row r="167" spans="23:29">
      <c r="W167" s="274">
        <v>10</v>
      </c>
      <c r="X167" s="274">
        <v>166</v>
      </c>
      <c r="Y167" s="274">
        <f t="shared" si="21"/>
        <v>935</v>
      </c>
      <c r="Z167" s="274">
        <v>75</v>
      </c>
      <c r="AA167" s="274">
        <f>SUM($Z$2:Z167)</f>
        <v>12450</v>
      </c>
      <c r="AC167">
        <f t="shared" si="20"/>
        <v>10</v>
      </c>
    </row>
    <row r="168" spans="23:29">
      <c r="W168" s="274">
        <v>10</v>
      </c>
      <c r="X168" s="274">
        <v>167</v>
      </c>
      <c r="Y168" s="274">
        <f t="shared" si="21"/>
        <v>945</v>
      </c>
      <c r="Z168" s="274">
        <v>75</v>
      </c>
      <c r="AA168" s="274">
        <f>SUM($Z$2:Z168)</f>
        <v>12525</v>
      </c>
      <c r="AC168">
        <f t="shared" si="20"/>
        <v>10</v>
      </c>
    </row>
    <row r="169" spans="23:29">
      <c r="W169" s="274">
        <v>10</v>
      </c>
      <c r="X169" s="274">
        <v>168</v>
      </c>
      <c r="Y169" s="274">
        <f t="shared" si="21"/>
        <v>955</v>
      </c>
      <c r="Z169" s="274">
        <v>75</v>
      </c>
      <c r="AA169" s="274">
        <f>SUM($Z$2:Z169)</f>
        <v>12600</v>
      </c>
      <c r="AC169">
        <f t="shared" si="20"/>
        <v>10</v>
      </c>
    </row>
    <row r="170" spans="23:29">
      <c r="W170" s="274">
        <v>10</v>
      </c>
      <c r="X170" s="274">
        <v>169</v>
      </c>
      <c r="Y170" s="274">
        <f t="shared" si="21"/>
        <v>965</v>
      </c>
      <c r="Z170" s="274">
        <v>75</v>
      </c>
      <c r="AA170" s="274">
        <f>SUM($Z$2:Z170)</f>
        <v>12675</v>
      </c>
      <c r="AC170">
        <f t="shared" si="20"/>
        <v>10</v>
      </c>
    </row>
    <row r="171" spans="23:29">
      <c r="W171" s="274">
        <v>10</v>
      </c>
      <c r="X171" s="274">
        <v>170</v>
      </c>
      <c r="Y171" s="274">
        <f t="shared" si="21"/>
        <v>975</v>
      </c>
      <c r="Z171" s="274">
        <v>75</v>
      </c>
      <c r="AA171" s="274">
        <f>SUM($Z$2:Z171)</f>
        <v>12750</v>
      </c>
      <c r="AC171">
        <f t="shared" si="20"/>
        <v>10</v>
      </c>
    </row>
    <row r="172" spans="23:29">
      <c r="W172" s="274">
        <v>10</v>
      </c>
      <c r="X172" s="274">
        <v>171</v>
      </c>
      <c r="Y172" s="274">
        <f t="shared" si="21"/>
        <v>985</v>
      </c>
      <c r="Z172" s="274">
        <v>75</v>
      </c>
      <c r="AA172" s="274">
        <f>SUM($Z$2:Z172)</f>
        <v>12825</v>
      </c>
      <c r="AC172">
        <f t="shared" si="20"/>
        <v>10</v>
      </c>
    </row>
    <row r="173" spans="23:29">
      <c r="W173" s="274">
        <v>10</v>
      </c>
      <c r="X173" s="274">
        <v>172</v>
      </c>
      <c r="Y173" s="274">
        <f t="shared" si="21"/>
        <v>995</v>
      </c>
      <c r="Z173" s="274">
        <v>75</v>
      </c>
      <c r="AA173" s="274">
        <f>SUM($Z$2:Z173)</f>
        <v>12900</v>
      </c>
      <c r="AC173">
        <f t="shared" si="20"/>
        <v>10</v>
      </c>
    </row>
    <row r="174" spans="23:29">
      <c r="W174" s="274">
        <v>10</v>
      </c>
      <c r="X174" s="274">
        <v>173</v>
      </c>
      <c r="Y174" s="274">
        <f t="shared" si="21"/>
        <v>1005</v>
      </c>
      <c r="Z174" s="274">
        <v>75</v>
      </c>
      <c r="AA174" s="274">
        <f>SUM($Z$2:Z174)</f>
        <v>12975</v>
      </c>
      <c r="AC174">
        <f t="shared" si="20"/>
        <v>10</v>
      </c>
    </row>
    <row r="175" spans="23:29">
      <c r="W175" s="274">
        <v>10</v>
      </c>
      <c r="X175" s="274">
        <v>174</v>
      </c>
      <c r="Y175" s="274">
        <f t="shared" si="21"/>
        <v>1015</v>
      </c>
      <c r="Z175" s="274">
        <v>75</v>
      </c>
      <c r="AA175" s="274">
        <f>SUM($Z$2:Z175)</f>
        <v>13050</v>
      </c>
      <c r="AC175">
        <f t="shared" si="20"/>
        <v>10</v>
      </c>
    </row>
    <row r="176" spans="23:29">
      <c r="W176" s="274">
        <v>10</v>
      </c>
      <c r="X176" s="274">
        <v>175</v>
      </c>
      <c r="Y176" s="274">
        <f t="shared" si="21"/>
        <v>1025</v>
      </c>
      <c r="Z176" s="274">
        <v>75</v>
      </c>
      <c r="AA176" s="274">
        <f>SUM($Z$2:Z176)</f>
        <v>13125</v>
      </c>
      <c r="AC176">
        <f t="shared" si="20"/>
        <v>10</v>
      </c>
    </row>
    <row r="177" spans="23:29">
      <c r="W177" s="274">
        <v>10</v>
      </c>
      <c r="X177" s="274">
        <v>176</v>
      </c>
      <c r="Y177" s="274">
        <f t="shared" si="21"/>
        <v>1035</v>
      </c>
      <c r="Z177" s="274">
        <v>75</v>
      </c>
      <c r="AA177" s="274">
        <f>SUM($Z$2:Z177)</f>
        <v>13200</v>
      </c>
      <c r="AC177">
        <f t="shared" si="20"/>
        <v>10</v>
      </c>
    </row>
    <row r="178" spans="23:29">
      <c r="W178" s="274">
        <v>10</v>
      </c>
      <c r="X178" s="274">
        <v>177</v>
      </c>
      <c r="Y178" s="274">
        <f t="shared" si="21"/>
        <v>1045</v>
      </c>
      <c r="Z178" s="274">
        <v>75</v>
      </c>
      <c r="AA178" s="274">
        <f>SUM($Z$2:Z178)</f>
        <v>13275</v>
      </c>
      <c r="AC178">
        <f t="shared" si="20"/>
        <v>10</v>
      </c>
    </row>
    <row r="179" spans="23:29">
      <c r="W179" s="274">
        <v>10</v>
      </c>
      <c r="X179" s="274">
        <v>178</v>
      </c>
      <c r="Y179" s="274">
        <f t="shared" si="21"/>
        <v>1055</v>
      </c>
      <c r="Z179" s="274">
        <v>75</v>
      </c>
      <c r="AA179" s="274">
        <f>SUM($Z$2:Z179)</f>
        <v>13350</v>
      </c>
      <c r="AC179">
        <f t="shared" si="20"/>
        <v>10</v>
      </c>
    </row>
    <row r="180" spans="23:29">
      <c r="W180" s="274">
        <v>10</v>
      </c>
      <c r="X180" s="274">
        <v>179</v>
      </c>
      <c r="Y180" s="274">
        <f t="shared" si="21"/>
        <v>1065</v>
      </c>
      <c r="Z180" s="274">
        <v>75</v>
      </c>
      <c r="AA180" s="274">
        <f>SUM($Z$2:Z180)</f>
        <v>13425</v>
      </c>
      <c r="AC180">
        <f t="shared" si="20"/>
        <v>10</v>
      </c>
    </row>
    <row r="181" spans="23:29">
      <c r="W181" s="274">
        <v>10</v>
      </c>
      <c r="X181" s="274">
        <v>180</v>
      </c>
      <c r="Y181" s="274">
        <f t="shared" si="21"/>
        <v>1075</v>
      </c>
      <c r="Z181" s="274">
        <v>75</v>
      </c>
      <c r="AA181" s="274">
        <f>SUM($Z$2:Z181)</f>
        <v>13500</v>
      </c>
      <c r="AC181">
        <f t="shared" si="20"/>
        <v>10</v>
      </c>
    </row>
    <row r="182" spans="23:29">
      <c r="W182" s="274">
        <v>13</v>
      </c>
      <c r="X182" s="274">
        <v>181</v>
      </c>
      <c r="Y182" s="274">
        <f t="shared" si="21"/>
        <v>1088</v>
      </c>
      <c r="Z182" s="274">
        <v>75</v>
      </c>
      <c r="AA182" s="274">
        <f>SUM($Z$2:Z182)</f>
        <v>13575</v>
      </c>
      <c r="AC182">
        <f t="shared" si="20"/>
        <v>13</v>
      </c>
    </row>
    <row r="183" spans="23:29">
      <c r="W183" s="274">
        <v>13</v>
      </c>
      <c r="X183" s="274">
        <v>182</v>
      </c>
      <c r="Y183" s="274">
        <f t="shared" si="21"/>
        <v>1101</v>
      </c>
      <c r="Z183" s="274">
        <v>75</v>
      </c>
      <c r="AA183" s="274">
        <f>SUM($Z$2:Z183)</f>
        <v>13650</v>
      </c>
      <c r="AC183">
        <f t="shared" si="20"/>
        <v>13</v>
      </c>
    </row>
    <row r="184" spans="23:29">
      <c r="W184" s="274">
        <v>13</v>
      </c>
      <c r="X184" s="274">
        <v>183</v>
      </c>
      <c r="Y184" s="274">
        <f t="shared" si="21"/>
        <v>1114</v>
      </c>
      <c r="Z184" s="274">
        <v>75</v>
      </c>
      <c r="AA184" s="274">
        <f>SUM($Z$2:Z184)</f>
        <v>13725</v>
      </c>
      <c r="AC184">
        <f t="shared" si="20"/>
        <v>13</v>
      </c>
    </row>
    <row r="185" spans="23:29">
      <c r="W185" s="274">
        <v>13</v>
      </c>
      <c r="X185" s="274">
        <v>184</v>
      </c>
      <c r="Y185" s="274">
        <f t="shared" si="21"/>
        <v>1127</v>
      </c>
      <c r="Z185" s="274">
        <v>75</v>
      </c>
      <c r="AA185" s="274">
        <f>SUM($Z$2:Z185)</f>
        <v>13800</v>
      </c>
      <c r="AC185">
        <f t="shared" si="20"/>
        <v>13</v>
      </c>
    </row>
    <row r="186" spans="23:29">
      <c r="W186" s="274">
        <v>13</v>
      </c>
      <c r="X186" s="274">
        <v>185</v>
      </c>
      <c r="Y186" s="274">
        <f t="shared" si="21"/>
        <v>1140</v>
      </c>
      <c r="Z186" s="274">
        <v>75</v>
      </c>
      <c r="AA186" s="274">
        <f>SUM($Z$2:Z186)</f>
        <v>13875</v>
      </c>
      <c r="AC186">
        <f t="shared" si="20"/>
        <v>13</v>
      </c>
    </row>
    <row r="187" spans="23:29">
      <c r="W187" s="274">
        <v>13</v>
      </c>
      <c r="X187" s="274">
        <v>186</v>
      </c>
      <c r="Y187" s="274">
        <f t="shared" si="21"/>
        <v>1153</v>
      </c>
      <c r="Z187" s="274">
        <v>75</v>
      </c>
      <c r="AA187" s="274">
        <f>SUM($Z$2:Z187)</f>
        <v>13950</v>
      </c>
      <c r="AC187">
        <f t="shared" si="20"/>
        <v>13</v>
      </c>
    </row>
    <row r="188" spans="23:29">
      <c r="W188" s="274">
        <v>13</v>
      </c>
      <c r="X188" s="274">
        <v>187</v>
      </c>
      <c r="Y188" s="274">
        <f t="shared" si="21"/>
        <v>1166</v>
      </c>
      <c r="Z188" s="274">
        <v>75</v>
      </c>
      <c r="AA188" s="274">
        <f>SUM($Z$2:Z188)</f>
        <v>14025</v>
      </c>
      <c r="AC188">
        <f t="shared" si="20"/>
        <v>13</v>
      </c>
    </row>
    <row r="189" spans="23:29">
      <c r="W189" s="274">
        <v>13</v>
      </c>
      <c r="X189" s="274">
        <v>188</v>
      </c>
      <c r="Y189" s="274">
        <f t="shared" si="21"/>
        <v>1179</v>
      </c>
      <c r="Z189" s="274">
        <v>75</v>
      </c>
      <c r="AA189" s="274">
        <f>SUM($Z$2:Z189)</f>
        <v>14100</v>
      </c>
      <c r="AC189">
        <f t="shared" si="20"/>
        <v>13</v>
      </c>
    </row>
    <row r="190" spans="23:29">
      <c r="W190" s="274">
        <v>13</v>
      </c>
      <c r="X190" s="274">
        <v>189</v>
      </c>
      <c r="Y190" s="274">
        <f t="shared" si="21"/>
        <v>1192</v>
      </c>
      <c r="Z190" s="274">
        <v>75</v>
      </c>
      <c r="AA190" s="274">
        <f>SUM($Z$2:Z190)</f>
        <v>14175</v>
      </c>
      <c r="AC190">
        <f t="shared" si="20"/>
        <v>13</v>
      </c>
    </row>
    <row r="191" spans="23:29">
      <c r="W191" s="274">
        <v>13</v>
      </c>
      <c r="X191" s="274">
        <v>190</v>
      </c>
      <c r="Y191" s="274">
        <f t="shared" si="21"/>
        <v>1205</v>
      </c>
      <c r="Z191" s="274">
        <v>75</v>
      </c>
      <c r="AA191" s="274">
        <f>SUM($Z$2:Z191)</f>
        <v>14250</v>
      </c>
      <c r="AC191">
        <f t="shared" si="20"/>
        <v>13</v>
      </c>
    </row>
    <row r="192" spans="23:29">
      <c r="W192" s="274">
        <v>13</v>
      </c>
      <c r="X192" s="274">
        <v>191</v>
      </c>
      <c r="Y192" s="274">
        <f t="shared" si="21"/>
        <v>1218</v>
      </c>
      <c r="Z192" s="274">
        <v>75</v>
      </c>
      <c r="AA192" s="274">
        <f>SUM($Z$2:Z192)</f>
        <v>14325</v>
      </c>
      <c r="AC192">
        <f t="shared" si="20"/>
        <v>13</v>
      </c>
    </row>
    <row r="193" spans="23:29">
      <c r="W193" s="274">
        <v>13</v>
      </c>
      <c r="X193" s="274">
        <v>192</v>
      </c>
      <c r="Y193" s="274">
        <f t="shared" si="21"/>
        <v>1231</v>
      </c>
      <c r="Z193" s="274">
        <v>75</v>
      </c>
      <c r="AA193" s="274">
        <f>SUM($Z$2:Z193)</f>
        <v>14400</v>
      </c>
      <c r="AC193">
        <f t="shared" si="20"/>
        <v>13</v>
      </c>
    </row>
    <row r="194" spans="23:29">
      <c r="W194" s="274">
        <v>13</v>
      </c>
      <c r="X194" s="274">
        <v>193</v>
      </c>
      <c r="Y194" s="274">
        <f t="shared" si="21"/>
        <v>1244</v>
      </c>
      <c r="Z194" s="274">
        <v>75</v>
      </c>
      <c r="AA194" s="274">
        <f>SUM($Z$2:Z194)</f>
        <v>14475</v>
      </c>
      <c r="AC194">
        <f t="shared" si="20"/>
        <v>13</v>
      </c>
    </row>
    <row r="195" spans="23:29">
      <c r="W195" s="274">
        <v>13</v>
      </c>
      <c r="X195" s="274">
        <v>194</v>
      </c>
      <c r="Y195" s="274">
        <f t="shared" si="21"/>
        <v>1257</v>
      </c>
      <c r="Z195" s="274">
        <v>75</v>
      </c>
      <c r="AA195" s="274">
        <f>SUM($Z$2:Z195)</f>
        <v>14550</v>
      </c>
      <c r="AC195">
        <f t="shared" si="20"/>
        <v>13</v>
      </c>
    </row>
    <row r="196" spans="23:29">
      <c r="W196" s="274">
        <v>13</v>
      </c>
      <c r="X196" s="274">
        <v>195</v>
      </c>
      <c r="Y196" s="274">
        <f t="shared" si="21"/>
        <v>1270</v>
      </c>
      <c r="Z196" s="274">
        <v>75</v>
      </c>
      <c r="AA196" s="274">
        <f>SUM($Z$2:Z196)</f>
        <v>14625</v>
      </c>
      <c r="AC196">
        <f t="shared" ref="AC196:AC259" si="22">Y196-Y195</f>
        <v>13</v>
      </c>
    </row>
    <row r="197" spans="23:29">
      <c r="W197" s="274">
        <v>13</v>
      </c>
      <c r="X197" s="274">
        <v>196</v>
      </c>
      <c r="Y197" s="274">
        <f t="shared" ref="Y197:Y260" si="23">Y196+W197</f>
        <v>1283</v>
      </c>
      <c r="Z197" s="274">
        <v>75</v>
      </c>
      <c r="AA197" s="274">
        <f>SUM($Z$2:Z197)</f>
        <v>14700</v>
      </c>
      <c r="AC197">
        <f t="shared" si="22"/>
        <v>13</v>
      </c>
    </row>
    <row r="198" spans="23:29">
      <c r="W198" s="274">
        <v>13</v>
      </c>
      <c r="X198" s="274">
        <v>197</v>
      </c>
      <c r="Y198" s="274">
        <f t="shared" si="23"/>
        <v>1296</v>
      </c>
      <c r="Z198" s="274">
        <v>75</v>
      </c>
      <c r="AA198" s="274">
        <f>SUM($Z$2:Z198)</f>
        <v>14775</v>
      </c>
      <c r="AC198">
        <f t="shared" si="22"/>
        <v>13</v>
      </c>
    </row>
    <row r="199" spans="23:29">
      <c r="W199" s="274">
        <v>13</v>
      </c>
      <c r="X199" s="274">
        <v>198</v>
      </c>
      <c r="Y199" s="274">
        <f t="shared" si="23"/>
        <v>1309</v>
      </c>
      <c r="Z199" s="274">
        <v>75</v>
      </c>
      <c r="AA199" s="274">
        <f>SUM($Z$2:Z199)</f>
        <v>14850</v>
      </c>
      <c r="AC199">
        <f t="shared" si="22"/>
        <v>13</v>
      </c>
    </row>
    <row r="200" spans="23:29">
      <c r="W200" s="274">
        <v>13</v>
      </c>
      <c r="X200" s="274">
        <v>199</v>
      </c>
      <c r="Y200" s="274">
        <f t="shared" si="23"/>
        <v>1322</v>
      </c>
      <c r="Z200" s="274">
        <v>75</v>
      </c>
      <c r="AA200" s="274">
        <f>SUM($Z$2:Z200)</f>
        <v>14925</v>
      </c>
      <c r="AC200">
        <f t="shared" si="22"/>
        <v>13</v>
      </c>
    </row>
    <row r="201" spans="23:29">
      <c r="W201" s="274">
        <v>13</v>
      </c>
      <c r="X201" s="274">
        <v>200</v>
      </c>
      <c r="Y201" s="274">
        <f t="shared" si="23"/>
        <v>1335</v>
      </c>
      <c r="Z201" s="274">
        <v>75</v>
      </c>
      <c r="AA201" s="274">
        <f>SUM($Z$2:Z201)</f>
        <v>15000</v>
      </c>
      <c r="AC201">
        <f t="shared" si="22"/>
        <v>13</v>
      </c>
    </row>
    <row r="202" spans="23:29">
      <c r="W202" s="274">
        <v>13</v>
      </c>
      <c r="X202" s="274">
        <v>201</v>
      </c>
      <c r="Y202" s="274">
        <f t="shared" si="23"/>
        <v>1348</v>
      </c>
      <c r="Z202" s="274">
        <v>75</v>
      </c>
      <c r="AA202" s="274">
        <f>SUM($Z$2:Z202)</f>
        <v>15075</v>
      </c>
      <c r="AC202">
        <f t="shared" si="22"/>
        <v>13</v>
      </c>
    </row>
    <row r="203" spans="23:29">
      <c r="W203" s="274">
        <v>13</v>
      </c>
      <c r="X203" s="274">
        <v>202</v>
      </c>
      <c r="Y203" s="274">
        <f t="shared" si="23"/>
        <v>1361</v>
      </c>
      <c r="Z203" s="274">
        <v>75</v>
      </c>
      <c r="AA203" s="274">
        <f>SUM($Z$2:Z203)</f>
        <v>15150</v>
      </c>
      <c r="AC203">
        <f t="shared" si="22"/>
        <v>13</v>
      </c>
    </row>
    <row r="204" spans="23:29">
      <c r="W204" s="274">
        <v>13</v>
      </c>
      <c r="X204" s="274">
        <v>203</v>
      </c>
      <c r="Y204" s="274">
        <f t="shared" si="23"/>
        <v>1374</v>
      </c>
      <c r="Z204" s="274">
        <v>75</v>
      </c>
      <c r="AA204" s="274">
        <f>SUM($Z$2:Z204)</f>
        <v>15225</v>
      </c>
      <c r="AC204">
        <f t="shared" si="22"/>
        <v>13</v>
      </c>
    </row>
    <row r="205" spans="23:29">
      <c r="W205" s="274">
        <v>13</v>
      </c>
      <c r="X205" s="274">
        <v>204</v>
      </c>
      <c r="Y205" s="274">
        <f t="shared" si="23"/>
        <v>1387</v>
      </c>
      <c r="Z205" s="274">
        <v>75</v>
      </c>
      <c r="AA205" s="274">
        <f>SUM($Z$2:Z205)</f>
        <v>15300</v>
      </c>
      <c r="AC205">
        <f t="shared" si="22"/>
        <v>13</v>
      </c>
    </row>
    <row r="206" spans="23:29">
      <c r="W206" s="274">
        <v>13</v>
      </c>
      <c r="X206" s="274">
        <v>205</v>
      </c>
      <c r="Y206" s="274">
        <f t="shared" si="23"/>
        <v>1400</v>
      </c>
      <c r="Z206" s="274">
        <v>75</v>
      </c>
      <c r="AA206" s="274">
        <f>SUM($Z$2:Z206)</f>
        <v>15375</v>
      </c>
      <c r="AC206">
        <f t="shared" si="22"/>
        <v>13</v>
      </c>
    </row>
    <row r="207" spans="23:29">
      <c r="W207" s="274">
        <v>13</v>
      </c>
      <c r="X207" s="274">
        <v>206</v>
      </c>
      <c r="Y207" s="274">
        <f t="shared" si="23"/>
        <v>1413</v>
      </c>
      <c r="Z207" s="274">
        <v>75</v>
      </c>
      <c r="AA207" s="274">
        <f>SUM($Z$2:Z207)</f>
        <v>15450</v>
      </c>
      <c r="AC207">
        <f t="shared" si="22"/>
        <v>13</v>
      </c>
    </row>
    <row r="208" spans="23:29">
      <c r="W208" s="274">
        <v>13</v>
      </c>
      <c r="X208" s="274">
        <v>207</v>
      </c>
      <c r="Y208" s="274">
        <f t="shared" si="23"/>
        <v>1426</v>
      </c>
      <c r="Z208" s="274">
        <v>75</v>
      </c>
      <c r="AA208" s="274">
        <f>SUM($Z$2:Z208)</f>
        <v>15525</v>
      </c>
      <c r="AC208">
        <f t="shared" si="22"/>
        <v>13</v>
      </c>
    </row>
    <row r="209" spans="23:29">
      <c r="W209" s="274">
        <v>13</v>
      </c>
      <c r="X209" s="274">
        <v>208</v>
      </c>
      <c r="Y209" s="274">
        <f t="shared" si="23"/>
        <v>1439</v>
      </c>
      <c r="Z209" s="274">
        <v>75</v>
      </c>
      <c r="AA209" s="274">
        <f>SUM($Z$2:Z209)</f>
        <v>15600</v>
      </c>
      <c r="AC209">
        <f t="shared" si="22"/>
        <v>13</v>
      </c>
    </row>
    <row r="210" spans="23:29">
      <c r="W210" s="274">
        <v>13</v>
      </c>
      <c r="X210" s="274">
        <v>209</v>
      </c>
      <c r="Y210" s="274">
        <f t="shared" si="23"/>
        <v>1452</v>
      </c>
      <c r="Z210" s="274">
        <v>75</v>
      </c>
      <c r="AA210" s="274">
        <f>SUM($Z$2:Z210)</f>
        <v>15675</v>
      </c>
      <c r="AC210">
        <f t="shared" si="22"/>
        <v>13</v>
      </c>
    </row>
    <row r="211" spans="23:29">
      <c r="W211" s="274">
        <v>13</v>
      </c>
      <c r="X211" s="274">
        <v>210</v>
      </c>
      <c r="Y211" s="274">
        <f t="shared" si="23"/>
        <v>1465</v>
      </c>
      <c r="Z211" s="274">
        <v>75</v>
      </c>
      <c r="AA211" s="274">
        <f>SUM($Z$2:Z211)</f>
        <v>15750</v>
      </c>
      <c r="AC211">
        <f t="shared" si="22"/>
        <v>13</v>
      </c>
    </row>
    <row r="212" spans="23:29">
      <c r="W212" s="274">
        <v>16</v>
      </c>
      <c r="X212" s="274">
        <v>211</v>
      </c>
      <c r="Y212" s="274">
        <f t="shared" si="23"/>
        <v>1481</v>
      </c>
      <c r="Z212" s="274">
        <v>75</v>
      </c>
      <c r="AA212" s="274">
        <f>SUM($Z$2:Z212)</f>
        <v>15825</v>
      </c>
      <c r="AC212">
        <f t="shared" si="22"/>
        <v>16</v>
      </c>
    </row>
    <row r="213" spans="23:29">
      <c r="W213" s="274">
        <v>16</v>
      </c>
      <c r="X213" s="274">
        <v>212</v>
      </c>
      <c r="Y213" s="274">
        <f t="shared" si="23"/>
        <v>1497</v>
      </c>
      <c r="Z213" s="274">
        <v>75</v>
      </c>
      <c r="AA213" s="274">
        <f>SUM($Z$2:Z213)</f>
        <v>15900</v>
      </c>
      <c r="AC213">
        <f t="shared" si="22"/>
        <v>16</v>
      </c>
    </row>
    <row r="214" spans="23:29">
      <c r="W214" s="274">
        <v>16</v>
      </c>
      <c r="X214" s="274">
        <v>213</v>
      </c>
      <c r="Y214" s="274">
        <f t="shared" si="23"/>
        <v>1513</v>
      </c>
      <c r="Z214" s="274">
        <v>75</v>
      </c>
      <c r="AA214" s="274">
        <f>SUM($Z$2:Z214)</f>
        <v>15975</v>
      </c>
      <c r="AC214">
        <f t="shared" si="22"/>
        <v>16</v>
      </c>
    </row>
    <row r="215" spans="23:29">
      <c r="W215" s="274">
        <v>16</v>
      </c>
      <c r="X215" s="274">
        <v>214</v>
      </c>
      <c r="Y215" s="274">
        <f t="shared" si="23"/>
        <v>1529</v>
      </c>
      <c r="Z215" s="274">
        <v>75</v>
      </c>
      <c r="AA215" s="274">
        <f>SUM($Z$2:Z215)</f>
        <v>16050</v>
      </c>
      <c r="AC215">
        <f t="shared" si="22"/>
        <v>16</v>
      </c>
    </row>
    <row r="216" spans="23:29">
      <c r="W216" s="274">
        <v>16</v>
      </c>
      <c r="X216" s="274">
        <v>215</v>
      </c>
      <c r="Y216" s="274">
        <f t="shared" si="23"/>
        <v>1545</v>
      </c>
      <c r="Z216" s="274">
        <v>75</v>
      </c>
      <c r="AA216" s="274">
        <f>SUM($Z$2:Z216)</f>
        <v>16125</v>
      </c>
      <c r="AC216">
        <f t="shared" si="22"/>
        <v>16</v>
      </c>
    </row>
    <row r="217" spans="23:29">
      <c r="W217" s="274">
        <v>16</v>
      </c>
      <c r="X217" s="309">
        <v>216</v>
      </c>
      <c r="Y217" s="274">
        <f t="shared" si="23"/>
        <v>1561</v>
      </c>
      <c r="Z217" s="274">
        <v>75</v>
      </c>
      <c r="AA217" s="302">
        <f>SUM($Z$2:Z217)</f>
        <v>16200</v>
      </c>
      <c r="AB217" s="274" t="s">
        <v>2499</v>
      </c>
      <c r="AC217">
        <f t="shared" si="22"/>
        <v>16</v>
      </c>
    </row>
    <row r="218" spans="23:29">
      <c r="W218" s="274">
        <v>16</v>
      </c>
      <c r="X218" s="274">
        <v>217</v>
      </c>
      <c r="Y218" s="274">
        <f t="shared" si="23"/>
        <v>1577</v>
      </c>
      <c r="Z218" s="274">
        <v>75</v>
      </c>
      <c r="AA218" s="274">
        <f>SUM($Z$2:Z218)</f>
        <v>16275</v>
      </c>
      <c r="AC218">
        <f t="shared" si="22"/>
        <v>16</v>
      </c>
    </row>
    <row r="219" spans="23:29">
      <c r="W219" s="274">
        <v>16</v>
      </c>
      <c r="X219" s="274">
        <v>218</v>
      </c>
      <c r="Y219" s="274">
        <f t="shared" si="23"/>
        <v>1593</v>
      </c>
      <c r="Z219" s="274">
        <v>75</v>
      </c>
      <c r="AA219" s="274">
        <f>SUM($Z$2:Z219)</f>
        <v>16350</v>
      </c>
      <c r="AC219">
        <f t="shared" si="22"/>
        <v>16</v>
      </c>
    </row>
    <row r="220" spans="23:29">
      <c r="W220" s="274">
        <v>16</v>
      </c>
      <c r="X220" s="274">
        <v>219</v>
      </c>
      <c r="Y220" s="274">
        <f t="shared" si="23"/>
        <v>1609</v>
      </c>
      <c r="Z220" s="274">
        <v>75</v>
      </c>
      <c r="AA220" s="274">
        <f>SUM($Z$2:Z220)</f>
        <v>16425</v>
      </c>
      <c r="AC220">
        <f t="shared" si="22"/>
        <v>16</v>
      </c>
    </row>
    <row r="221" spans="23:29">
      <c r="W221" s="274">
        <v>16</v>
      </c>
      <c r="X221" s="274">
        <v>220</v>
      </c>
      <c r="Y221" s="274">
        <f t="shared" si="23"/>
        <v>1625</v>
      </c>
      <c r="Z221" s="274">
        <v>75</v>
      </c>
      <c r="AA221" s="274">
        <f>SUM($Z$2:Z221)</f>
        <v>16500</v>
      </c>
      <c r="AC221">
        <f t="shared" si="22"/>
        <v>16</v>
      </c>
    </row>
    <row r="222" spans="23:29">
      <c r="W222" s="274">
        <v>16</v>
      </c>
      <c r="X222" s="274">
        <v>221</v>
      </c>
      <c r="Y222" s="274">
        <f t="shared" si="23"/>
        <v>1641</v>
      </c>
      <c r="Z222" s="274">
        <v>75</v>
      </c>
      <c r="AA222" s="274">
        <f>SUM($Z$2:Z222)</f>
        <v>16575</v>
      </c>
      <c r="AC222">
        <f t="shared" si="22"/>
        <v>16</v>
      </c>
    </row>
    <row r="223" spans="23:29">
      <c r="W223" s="274">
        <v>16</v>
      </c>
      <c r="X223" s="274">
        <v>222</v>
      </c>
      <c r="Y223" s="274">
        <f t="shared" si="23"/>
        <v>1657</v>
      </c>
      <c r="Z223" s="274">
        <v>75</v>
      </c>
      <c r="AA223" s="274">
        <f>SUM($Z$2:Z223)</f>
        <v>16650</v>
      </c>
      <c r="AC223">
        <f t="shared" si="22"/>
        <v>16</v>
      </c>
    </row>
    <row r="224" spans="23:29">
      <c r="W224" s="274">
        <v>16</v>
      </c>
      <c r="X224" s="274">
        <v>223</v>
      </c>
      <c r="Y224" s="274">
        <f t="shared" si="23"/>
        <v>1673</v>
      </c>
      <c r="Z224" s="274">
        <v>75</v>
      </c>
      <c r="AA224" s="274">
        <f>SUM($Z$2:Z224)</f>
        <v>16725</v>
      </c>
      <c r="AC224">
        <f t="shared" si="22"/>
        <v>16</v>
      </c>
    </row>
    <row r="225" spans="23:29">
      <c r="W225" s="274">
        <v>16</v>
      </c>
      <c r="X225" s="274">
        <v>224</v>
      </c>
      <c r="Y225" s="274">
        <f t="shared" si="23"/>
        <v>1689</v>
      </c>
      <c r="Z225" s="274">
        <v>75</v>
      </c>
      <c r="AA225" s="274">
        <f>SUM($Z$2:Z225)</f>
        <v>16800</v>
      </c>
      <c r="AC225">
        <f t="shared" si="22"/>
        <v>16</v>
      </c>
    </row>
    <row r="226" spans="23:29">
      <c r="W226" s="274">
        <v>16</v>
      </c>
      <c r="X226" s="274">
        <v>225</v>
      </c>
      <c r="Y226" s="274">
        <f t="shared" si="23"/>
        <v>1705</v>
      </c>
      <c r="Z226" s="274">
        <v>75</v>
      </c>
      <c r="AA226" s="274">
        <f>SUM($Z$2:Z226)</f>
        <v>16875</v>
      </c>
      <c r="AC226">
        <f t="shared" si="22"/>
        <v>16</v>
      </c>
    </row>
    <row r="227" spans="23:29">
      <c r="W227" s="274">
        <v>16</v>
      </c>
      <c r="X227" s="274">
        <v>226</v>
      </c>
      <c r="Y227" s="274">
        <f t="shared" si="23"/>
        <v>1721</v>
      </c>
      <c r="Z227" s="274">
        <v>75</v>
      </c>
      <c r="AA227" s="274">
        <f>SUM($Z$2:Z227)</f>
        <v>16950</v>
      </c>
      <c r="AC227">
        <f t="shared" si="22"/>
        <v>16</v>
      </c>
    </row>
    <row r="228" spans="23:29">
      <c r="W228" s="274">
        <v>16</v>
      </c>
      <c r="X228" s="274">
        <v>227</v>
      </c>
      <c r="Y228" s="274">
        <f t="shared" si="23"/>
        <v>1737</v>
      </c>
      <c r="Z228" s="274">
        <v>75</v>
      </c>
      <c r="AA228" s="274">
        <f>SUM($Z$2:Z228)</f>
        <v>17025</v>
      </c>
      <c r="AC228">
        <f t="shared" si="22"/>
        <v>16</v>
      </c>
    </row>
    <row r="229" spans="23:29">
      <c r="W229" s="274">
        <v>16</v>
      </c>
      <c r="X229" s="274">
        <v>228</v>
      </c>
      <c r="Y229" s="274">
        <f t="shared" si="23"/>
        <v>1753</v>
      </c>
      <c r="Z229" s="274">
        <v>75</v>
      </c>
      <c r="AA229">
        <f>SUM($Z$2:Z229)</f>
        <v>17100</v>
      </c>
      <c r="AC229">
        <f t="shared" si="22"/>
        <v>16</v>
      </c>
    </row>
    <row r="230" spans="23:29">
      <c r="W230" s="274">
        <v>16</v>
      </c>
      <c r="X230" s="274">
        <v>229</v>
      </c>
      <c r="Y230" s="274">
        <f t="shared" si="23"/>
        <v>1769</v>
      </c>
      <c r="Z230" s="274">
        <v>75</v>
      </c>
      <c r="AA230">
        <f>SUM($Z$2:Z230)</f>
        <v>17175</v>
      </c>
      <c r="AC230">
        <f t="shared" si="22"/>
        <v>16</v>
      </c>
    </row>
    <row r="231" spans="23:29">
      <c r="W231" s="274">
        <v>16</v>
      </c>
      <c r="X231" s="274">
        <v>230</v>
      </c>
      <c r="Y231" s="274">
        <f t="shared" si="23"/>
        <v>1785</v>
      </c>
      <c r="Z231" s="274">
        <v>75</v>
      </c>
      <c r="AA231">
        <f>SUM($Z$2:Z231)</f>
        <v>17250</v>
      </c>
      <c r="AC231">
        <f t="shared" si="22"/>
        <v>16</v>
      </c>
    </row>
    <row r="232" spans="23:29">
      <c r="W232" s="274">
        <v>16</v>
      </c>
      <c r="X232" s="274">
        <v>231</v>
      </c>
      <c r="Y232" s="274">
        <f t="shared" si="23"/>
        <v>1801</v>
      </c>
      <c r="Z232" s="274">
        <v>75</v>
      </c>
      <c r="AA232">
        <f>SUM($Z$2:Z232)</f>
        <v>17325</v>
      </c>
      <c r="AC232">
        <f t="shared" si="22"/>
        <v>16</v>
      </c>
    </row>
    <row r="233" spans="23:29">
      <c r="W233" s="274">
        <v>16</v>
      </c>
      <c r="X233" s="274">
        <v>232</v>
      </c>
      <c r="Y233" s="274">
        <f t="shared" si="23"/>
        <v>1817</v>
      </c>
      <c r="Z233" s="274">
        <v>75</v>
      </c>
      <c r="AA233">
        <f>SUM($Z$2:Z233)</f>
        <v>17400</v>
      </c>
      <c r="AC233">
        <f t="shared" si="22"/>
        <v>16</v>
      </c>
    </row>
    <row r="234" spans="23:29">
      <c r="W234" s="274">
        <v>16</v>
      </c>
      <c r="X234" s="274">
        <v>233</v>
      </c>
      <c r="Y234" s="274">
        <f t="shared" si="23"/>
        <v>1833</v>
      </c>
      <c r="Z234" s="274">
        <v>75</v>
      </c>
      <c r="AA234">
        <f>SUM($Z$2:Z234)</f>
        <v>17475</v>
      </c>
      <c r="AC234">
        <f t="shared" si="22"/>
        <v>16</v>
      </c>
    </row>
    <row r="235" spans="23:29">
      <c r="W235" s="274">
        <v>16</v>
      </c>
      <c r="X235" s="274">
        <v>234</v>
      </c>
      <c r="Y235" s="274">
        <f t="shared" si="23"/>
        <v>1849</v>
      </c>
      <c r="Z235" s="274">
        <v>75</v>
      </c>
      <c r="AA235">
        <f>SUM($Z$2:Z235)</f>
        <v>17550</v>
      </c>
      <c r="AC235">
        <f t="shared" si="22"/>
        <v>16</v>
      </c>
    </row>
    <row r="236" spans="23:29">
      <c r="W236" s="274">
        <v>16</v>
      </c>
      <c r="X236" s="274">
        <v>235</v>
      </c>
      <c r="Y236" s="274">
        <f t="shared" si="23"/>
        <v>1865</v>
      </c>
      <c r="Z236" s="274">
        <v>75</v>
      </c>
      <c r="AA236">
        <f>SUM($Z$2:Z236)</f>
        <v>17625</v>
      </c>
      <c r="AC236">
        <f t="shared" si="22"/>
        <v>16</v>
      </c>
    </row>
    <row r="237" spans="23:29">
      <c r="W237" s="274">
        <v>16</v>
      </c>
      <c r="X237" s="274">
        <v>236</v>
      </c>
      <c r="Y237" s="274">
        <f t="shared" si="23"/>
        <v>1881</v>
      </c>
      <c r="Z237" s="274">
        <v>75</v>
      </c>
      <c r="AA237">
        <f>SUM($Z$2:Z237)</f>
        <v>17700</v>
      </c>
      <c r="AC237">
        <f t="shared" si="22"/>
        <v>16</v>
      </c>
    </row>
    <row r="238" spans="23:29">
      <c r="W238" s="274">
        <v>16</v>
      </c>
      <c r="X238" s="274">
        <v>237</v>
      </c>
      <c r="Y238" s="274">
        <f t="shared" si="23"/>
        <v>1897</v>
      </c>
      <c r="Z238" s="274">
        <v>75</v>
      </c>
      <c r="AA238">
        <f>SUM($Z$2:Z238)</f>
        <v>17775</v>
      </c>
      <c r="AC238">
        <f t="shared" si="22"/>
        <v>16</v>
      </c>
    </row>
    <row r="239" spans="23:29">
      <c r="W239" s="274">
        <v>16</v>
      </c>
      <c r="X239" s="274">
        <v>238</v>
      </c>
      <c r="Y239" s="274">
        <f t="shared" si="23"/>
        <v>1913</v>
      </c>
      <c r="Z239" s="274">
        <v>75</v>
      </c>
      <c r="AA239">
        <f>SUM($Z$2:Z239)</f>
        <v>17850</v>
      </c>
      <c r="AC239">
        <f t="shared" si="22"/>
        <v>16</v>
      </c>
    </row>
    <row r="240" spans="23:29">
      <c r="W240" s="274">
        <v>16</v>
      </c>
      <c r="X240" s="274">
        <v>239</v>
      </c>
      <c r="Y240" s="274">
        <f t="shared" si="23"/>
        <v>1929</v>
      </c>
      <c r="Z240" s="274">
        <v>75</v>
      </c>
      <c r="AA240">
        <f>SUM($Z$2:Z240)</f>
        <v>17925</v>
      </c>
      <c r="AC240">
        <f t="shared" si="22"/>
        <v>16</v>
      </c>
    </row>
    <row r="241" spans="23:29">
      <c r="W241" s="274">
        <v>16</v>
      </c>
      <c r="X241" s="274">
        <v>240</v>
      </c>
      <c r="Y241" s="274">
        <f t="shared" si="23"/>
        <v>1945</v>
      </c>
      <c r="Z241" s="274">
        <v>75</v>
      </c>
      <c r="AA241">
        <f>SUM($Z$2:Z241)</f>
        <v>18000</v>
      </c>
      <c r="AC241">
        <f t="shared" si="22"/>
        <v>16</v>
      </c>
    </row>
    <row r="242" spans="23:29">
      <c r="W242" s="274">
        <v>19</v>
      </c>
      <c r="X242" s="274">
        <v>241</v>
      </c>
      <c r="Y242" s="274">
        <f t="shared" si="23"/>
        <v>1964</v>
      </c>
      <c r="Z242" s="274">
        <v>75</v>
      </c>
      <c r="AA242">
        <f>SUM($Z$2:Z242)</f>
        <v>18075</v>
      </c>
      <c r="AC242">
        <f t="shared" si="22"/>
        <v>19</v>
      </c>
    </row>
    <row r="243" spans="23:29">
      <c r="W243" s="274">
        <v>19</v>
      </c>
      <c r="X243" s="274">
        <v>242</v>
      </c>
      <c r="Y243" s="274">
        <f t="shared" si="23"/>
        <v>1983</v>
      </c>
      <c r="Z243" s="274">
        <v>75</v>
      </c>
      <c r="AA243" s="274">
        <f>SUM($Z$2:Z243)</f>
        <v>18150</v>
      </c>
      <c r="AC243">
        <f t="shared" si="22"/>
        <v>19</v>
      </c>
    </row>
    <row r="244" spans="23:29">
      <c r="W244" s="274">
        <v>19</v>
      </c>
      <c r="X244" s="274">
        <v>243</v>
      </c>
      <c r="Y244" s="274">
        <f t="shared" si="23"/>
        <v>2002</v>
      </c>
      <c r="Z244" s="274">
        <v>75</v>
      </c>
      <c r="AA244" s="274">
        <f>SUM($Z$2:Z244)</f>
        <v>18225</v>
      </c>
      <c r="AC244">
        <f t="shared" si="22"/>
        <v>19</v>
      </c>
    </row>
    <row r="245" spans="23:29">
      <c r="W245" s="274">
        <v>19</v>
      </c>
      <c r="X245" s="274">
        <v>244</v>
      </c>
      <c r="Y245" s="274">
        <f t="shared" si="23"/>
        <v>2021</v>
      </c>
      <c r="Z245" s="274">
        <v>75</v>
      </c>
      <c r="AA245" s="274">
        <f>SUM($Z$2:Z245)</f>
        <v>18300</v>
      </c>
      <c r="AC245">
        <f t="shared" si="22"/>
        <v>19</v>
      </c>
    </row>
    <row r="246" spans="23:29">
      <c r="W246" s="274">
        <v>19</v>
      </c>
      <c r="X246" s="274">
        <v>245</v>
      </c>
      <c r="Y246" s="274">
        <f t="shared" si="23"/>
        <v>2040</v>
      </c>
      <c r="Z246" s="274">
        <v>75</v>
      </c>
      <c r="AA246" s="274">
        <f>SUM($Z$2:Z246)</f>
        <v>18375</v>
      </c>
      <c r="AC246">
        <f t="shared" si="22"/>
        <v>19</v>
      </c>
    </row>
    <row r="247" spans="23:29">
      <c r="W247" s="274">
        <v>19</v>
      </c>
      <c r="X247" s="274">
        <v>246</v>
      </c>
      <c r="Y247" s="274">
        <f t="shared" si="23"/>
        <v>2059</v>
      </c>
      <c r="Z247" s="274">
        <v>75</v>
      </c>
      <c r="AA247" s="274">
        <f>SUM($Z$2:Z247)</f>
        <v>18450</v>
      </c>
      <c r="AC247">
        <f t="shared" si="22"/>
        <v>19</v>
      </c>
    </row>
    <row r="248" spans="23:29">
      <c r="W248" s="274">
        <v>19</v>
      </c>
      <c r="X248" s="274">
        <v>247</v>
      </c>
      <c r="Y248" s="274">
        <f t="shared" si="23"/>
        <v>2078</v>
      </c>
      <c r="Z248" s="274">
        <v>75</v>
      </c>
      <c r="AA248" s="274">
        <f>SUM($Z$2:Z248)</f>
        <v>18525</v>
      </c>
      <c r="AC248">
        <f t="shared" si="22"/>
        <v>19</v>
      </c>
    </row>
    <row r="249" spans="23:29">
      <c r="W249" s="274">
        <v>19</v>
      </c>
      <c r="X249" s="274">
        <v>248</v>
      </c>
      <c r="Y249" s="274">
        <f t="shared" si="23"/>
        <v>2097</v>
      </c>
      <c r="Z249" s="274">
        <v>75</v>
      </c>
      <c r="AA249" s="274">
        <f>SUM($Z$2:Z249)</f>
        <v>18600</v>
      </c>
      <c r="AC249">
        <f t="shared" si="22"/>
        <v>19</v>
      </c>
    </row>
    <row r="250" spans="23:29">
      <c r="W250" s="274">
        <v>19</v>
      </c>
      <c r="X250" s="274">
        <v>249</v>
      </c>
      <c r="Y250" s="274">
        <f t="shared" si="23"/>
        <v>2116</v>
      </c>
      <c r="Z250" s="274">
        <v>75</v>
      </c>
      <c r="AA250" s="274">
        <f>SUM($Z$2:Z250)</f>
        <v>18675</v>
      </c>
      <c r="AC250">
        <f t="shared" si="22"/>
        <v>19</v>
      </c>
    </row>
    <row r="251" spans="23:29">
      <c r="W251" s="274">
        <v>19</v>
      </c>
      <c r="X251" s="274">
        <v>250</v>
      </c>
      <c r="Y251" s="274">
        <f t="shared" si="23"/>
        <v>2135</v>
      </c>
      <c r="Z251" s="274">
        <v>75</v>
      </c>
      <c r="AA251" s="274">
        <f>SUM($Z$2:Z251)</f>
        <v>18750</v>
      </c>
      <c r="AC251">
        <f t="shared" si="22"/>
        <v>19</v>
      </c>
    </row>
    <row r="252" spans="23:29">
      <c r="W252" s="274">
        <v>19</v>
      </c>
      <c r="X252" s="274">
        <v>251</v>
      </c>
      <c r="Y252" s="274">
        <f t="shared" si="23"/>
        <v>2154</v>
      </c>
      <c r="Z252" s="274">
        <v>75</v>
      </c>
      <c r="AA252" s="274">
        <f>SUM($Z$2:Z252)</f>
        <v>18825</v>
      </c>
      <c r="AC252">
        <f t="shared" si="22"/>
        <v>19</v>
      </c>
    </row>
    <row r="253" spans="23:29">
      <c r="W253" s="274">
        <v>19</v>
      </c>
      <c r="X253" s="274">
        <v>252</v>
      </c>
      <c r="Y253" s="274">
        <f t="shared" si="23"/>
        <v>2173</v>
      </c>
      <c r="Z253" s="274">
        <v>75</v>
      </c>
      <c r="AA253" s="274">
        <f>SUM($Z$2:Z253)</f>
        <v>18900</v>
      </c>
      <c r="AC253">
        <f t="shared" si="22"/>
        <v>19</v>
      </c>
    </row>
    <row r="254" spans="23:29">
      <c r="W254" s="274">
        <v>19</v>
      </c>
      <c r="X254" s="274">
        <v>253</v>
      </c>
      <c r="Y254" s="274">
        <f t="shared" si="23"/>
        <v>2192</v>
      </c>
      <c r="Z254" s="274">
        <v>75</v>
      </c>
      <c r="AA254" s="274">
        <f>SUM($Z$2:Z254)</f>
        <v>18975</v>
      </c>
      <c r="AC254">
        <f t="shared" si="22"/>
        <v>19</v>
      </c>
    </row>
    <row r="255" spans="23:29">
      <c r="W255" s="274">
        <v>19</v>
      </c>
      <c r="X255" s="274">
        <v>254</v>
      </c>
      <c r="Y255" s="274">
        <f t="shared" si="23"/>
        <v>2211</v>
      </c>
      <c r="Z255" s="274">
        <v>75</v>
      </c>
      <c r="AA255" s="274">
        <f>SUM($Z$2:Z255)</f>
        <v>19050</v>
      </c>
      <c r="AC255">
        <f t="shared" si="22"/>
        <v>19</v>
      </c>
    </row>
    <row r="256" spans="23:29">
      <c r="W256" s="274">
        <v>19</v>
      </c>
      <c r="X256" s="274">
        <v>255</v>
      </c>
      <c r="Y256" s="274">
        <f t="shared" si="23"/>
        <v>2230</v>
      </c>
      <c r="Z256" s="274">
        <v>75</v>
      </c>
      <c r="AA256" s="274">
        <f>SUM($Z$2:Z256)</f>
        <v>19125</v>
      </c>
      <c r="AC256">
        <f t="shared" si="22"/>
        <v>19</v>
      </c>
    </row>
    <row r="257" spans="23:29">
      <c r="W257" s="274">
        <v>19</v>
      </c>
      <c r="X257" s="274">
        <v>256</v>
      </c>
      <c r="Y257" s="274">
        <f t="shared" si="23"/>
        <v>2249</v>
      </c>
      <c r="Z257" s="274">
        <v>75</v>
      </c>
      <c r="AA257" s="274">
        <f>SUM($Z$2:Z257)</f>
        <v>19200</v>
      </c>
      <c r="AC257">
        <f t="shared" si="22"/>
        <v>19</v>
      </c>
    </row>
    <row r="258" spans="23:29">
      <c r="W258" s="274">
        <v>19</v>
      </c>
      <c r="X258" s="274">
        <v>257</v>
      </c>
      <c r="Y258" s="274">
        <f t="shared" si="23"/>
        <v>2268</v>
      </c>
      <c r="Z258" s="274">
        <v>75</v>
      </c>
      <c r="AA258" s="274">
        <f>SUM($Z$2:Z258)</f>
        <v>19275</v>
      </c>
      <c r="AC258">
        <f t="shared" si="22"/>
        <v>19</v>
      </c>
    </row>
    <row r="259" spans="23:29">
      <c r="W259" s="274">
        <v>19</v>
      </c>
      <c r="X259" s="274">
        <v>258</v>
      </c>
      <c r="Y259" s="274">
        <f t="shared" si="23"/>
        <v>2287</v>
      </c>
      <c r="Z259" s="274">
        <v>75</v>
      </c>
      <c r="AA259" s="274">
        <f>SUM($Z$2:Z259)</f>
        <v>19350</v>
      </c>
      <c r="AC259">
        <f t="shared" si="22"/>
        <v>19</v>
      </c>
    </row>
    <row r="260" spans="23:29">
      <c r="W260" s="274">
        <v>19</v>
      </c>
      <c r="X260" s="274">
        <v>259</v>
      </c>
      <c r="Y260" s="274">
        <f t="shared" si="23"/>
        <v>2306</v>
      </c>
      <c r="Z260" s="274">
        <v>75</v>
      </c>
      <c r="AA260" s="274">
        <f>SUM($Z$2:Z260)</f>
        <v>19425</v>
      </c>
      <c r="AC260">
        <f t="shared" ref="AC260:AC323" si="24">Y260-Y259</f>
        <v>19</v>
      </c>
    </row>
    <row r="261" spans="23:29">
      <c r="W261" s="274">
        <v>19</v>
      </c>
      <c r="X261" s="274">
        <v>260</v>
      </c>
      <c r="Y261" s="274">
        <f t="shared" ref="Y261:Y324" si="25">Y260+W261</f>
        <v>2325</v>
      </c>
      <c r="Z261" s="274">
        <v>75</v>
      </c>
      <c r="AA261" s="274">
        <f>SUM($Z$2:Z261)</f>
        <v>19500</v>
      </c>
      <c r="AC261">
        <f t="shared" si="24"/>
        <v>19</v>
      </c>
    </row>
    <row r="262" spans="23:29">
      <c r="W262" s="274">
        <v>19</v>
      </c>
      <c r="X262" s="274">
        <v>261</v>
      </c>
      <c r="Y262" s="274">
        <f t="shared" si="25"/>
        <v>2344</v>
      </c>
      <c r="Z262" s="274">
        <v>75</v>
      </c>
      <c r="AA262" s="274">
        <f>SUM($Z$2:Z262)</f>
        <v>19575</v>
      </c>
      <c r="AC262">
        <f t="shared" si="24"/>
        <v>19</v>
      </c>
    </row>
    <row r="263" spans="23:29">
      <c r="W263" s="274">
        <v>19</v>
      </c>
      <c r="X263" s="274">
        <v>262</v>
      </c>
      <c r="Y263" s="274">
        <f t="shared" si="25"/>
        <v>2363</v>
      </c>
      <c r="Z263" s="274">
        <v>75</v>
      </c>
      <c r="AA263" s="274">
        <f>SUM($Z$2:Z263)</f>
        <v>19650</v>
      </c>
      <c r="AC263">
        <f t="shared" si="24"/>
        <v>19</v>
      </c>
    </row>
    <row r="264" spans="23:29">
      <c r="W264" s="274">
        <v>19</v>
      </c>
      <c r="X264" s="274">
        <v>263</v>
      </c>
      <c r="Y264" s="274">
        <f t="shared" si="25"/>
        <v>2382</v>
      </c>
      <c r="Z264" s="274">
        <v>75</v>
      </c>
      <c r="AA264" s="274">
        <f>SUM($Z$2:Z264)</f>
        <v>19725</v>
      </c>
      <c r="AC264">
        <f t="shared" si="24"/>
        <v>19</v>
      </c>
    </row>
    <row r="265" spans="23:29">
      <c r="W265" s="274">
        <v>19</v>
      </c>
      <c r="X265" s="274">
        <v>264</v>
      </c>
      <c r="Y265" s="274">
        <f t="shared" si="25"/>
        <v>2401</v>
      </c>
      <c r="Z265" s="274">
        <v>75</v>
      </c>
      <c r="AA265" s="274">
        <f>SUM($Z$2:Z265)</f>
        <v>19800</v>
      </c>
      <c r="AC265">
        <f t="shared" si="24"/>
        <v>19</v>
      </c>
    </row>
    <row r="266" spans="23:29">
      <c r="W266" s="274">
        <v>19</v>
      </c>
      <c r="X266" s="274">
        <v>265</v>
      </c>
      <c r="Y266" s="274">
        <f t="shared" si="25"/>
        <v>2420</v>
      </c>
      <c r="Z266" s="274">
        <v>75</v>
      </c>
      <c r="AA266" s="274">
        <f>SUM($Z$2:Z266)</f>
        <v>19875</v>
      </c>
      <c r="AC266">
        <f t="shared" si="24"/>
        <v>19</v>
      </c>
    </row>
    <row r="267" spans="23:29">
      <c r="W267" s="274">
        <v>19</v>
      </c>
      <c r="X267" s="274">
        <v>266</v>
      </c>
      <c r="Y267" s="274">
        <f t="shared" si="25"/>
        <v>2439</v>
      </c>
      <c r="Z267" s="274">
        <v>75</v>
      </c>
      <c r="AA267" s="274">
        <f>SUM($Z$2:Z267)</f>
        <v>19950</v>
      </c>
      <c r="AC267">
        <f t="shared" si="24"/>
        <v>19</v>
      </c>
    </row>
    <row r="268" spans="23:29">
      <c r="W268" s="274">
        <v>19</v>
      </c>
      <c r="X268" s="274">
        <v>267</v>
      </c>
      <c r="Y268" s="274">
        <f t="shared" si="25"/>
        <v>2458</v>
      </c>
      <c r="Z268" s="274">
        <v>75</v>
      </c>
      <c r="AA268" s="274">
        <f>SUM($Z$2:Z268)</f>
        <v>20025</v>
      </c>
      <c r="AC268">
        <f t="shared" si="24"/>
        <v>19</v>
      </c>
    </row>
    <row r="269" spans="23:29">
      <c r="W269" s="274">
        <v>19</v>
      </c>
      <c r="X269" s="274">
        <v>268</v>
      </c>
      <c r="Y269" s="274">
        <f t="shared" si="25"/>
        <v>2477</v>
      </c>
      <c r="Z269" s="274">
        <v>75</v>
      </c>
      <c r="AA269" s="274">
        <f>SUM($Z$2:Z269)</f>
        <v>20100</v>
      </c>
      <c r="AC269">
        <f t="shared" si="24"/>
        <v>19</v>
      </c>
    </row>
    <row r="270" spans="23:29">
      <c r="W270" s="274">
        <v>19</v>
      </c>
      <c r="X270" s="274">
        <v>269</v>
      </c>
      <c r="Y270" s="274">
        <f t="shared" si="25"/>
        <v>2496</v>
      </c>
      <c r="Z270" s="274">
        <v>75</v>
      </c>
      <c r="AA270" s="274">
        <f>SUM($Z$2:Z270)</f>
        <v>20175</v>
      </c>
      <c r="AC270">
        <f t="shared" si="24"/>
        <v>19</v>
      </c>
    </row>
    <row r="271" spans="23:29">
      <c r="W271" s="274">
        <v>19</v>
      </c>
      <c r="X271" s="274">
        <v>270</v>
      </c>
      <c r="Y271" s="274">
        <f t="shared" si="25"/>
        <v>2515</v>
      </c>
      <c r="Z271" s="274">
        <v>75</v>
      </c>
      <c r="AA271" s="274">
        <f>SUM($Z$2:Z271)</f>
        <v>20250</v>
      </c>
      <c r="AC271">
        <f t="shared" si="24"/>
        <v>19</v>
      </c>
    </row>
    <row r="272" spans="23:29">
      <c r="W272" s="274">
        <v>22</v>
      </c>
      <c r="X272" s="274">
        <v>271</v>
      </c>
      <c r="Y272" s="274">
        <f t="shared" si="25"/>
        <v>2537</v>
      </c>
      <c r="Z272" s="274">
        <v>75</v>
      </c>
      <c r="AA272" s="274">
        <f>SUM($Z$2:Z272)</f>
        <v>20325</v>
      </c>
      <c r="AC272">
        <f t="shared" si="24"/>
        <v>22</v>
      </c>
    </row>
    <row r="273" spans="23:29">
      <c r="W273" s="274">
        <v>22</v>
      </c>
      <c r="X273" s="274">
        <v>272</v>
      </c>
      <c r="Y273" s="274">
        <f t="shared" si="25"/>
        <v>2559</v>
      </c>
      <c r="Z273" s="274">
        <v>75</v>
      </c>
      <c r="AA273" s="274">
        <f>SUM($Z$2:Z273)</f>
        <v>20400</v>
      </c>
      <c r="AC273">
        <f t="shared" si="24"/>
        <v>22</v>
      </c>
    </row>
    <row r="274" spans="23:29">
      <c r="W274" s="274">
        <v>22</v>
      </c>
      <c r="X274" s="274">
        <v>273</v>
      </c>
      <c r="Y274" s="274">
        <f t="shared" si="25"/>
        <v>2581</v>
      </c>
      <c r="Z274" s="274">
        <v>75</v>
      </c>
      <c r="AA274" s="274">
        <f>SUM($Z$2:Z274)</f>
        <v>20475</v>
      </c>
      <c r="AC274">
        <f t="shared" si="24"/>
        <v>22</v>
      </c>
    </row>
    <row r="275" spans="23:29">
      <c r="W275" s="274">
        <v>22</v>
      </c>
      <c r="X275" s="274">
        <v>274</v>
      </c>
      <c r="Y275" s="274">
        <f t="shared" si="25"/>
        <v>2603</v>
      </c>
      <c r="Z275" s="274">
        <v>75</v>
      </c>
      <c r="AA275" s="274">
        <f>SUM($Z$2:Z275)</f>
        <v>20550</v>
      </c>
      <c r="AC275">
        <f t="shared" si="24"/>
        <v>22</v>
      </c>
    </row>
    <row r="276" spans="23:29">
      <c r="W276" s="274">
        <v>22</v>
      </c>
      <c r="X276" s="274">
        <v>275</v>
      </c>
      <c r="Y276" s="274">
        <f t="shared" si="25"/>
        <v>2625</v>
      </c>
      <c r="Z276" s="274">
        <v>75</v>
      </c>
      <c r="AA276" s="274">
        <f>SUM($Z$2:Z276)</f>
        <v>20625</v>
      </c>
      <c r="AC276">
        <f t="shared" si="24"/>
        <v>22</v>
      </c>
    </row>
    <row r="277" spans="23:29">
      <c r="W277" s="274">
        <v>22</v>
      </c>
      <c r="X277" s="274">
        <v>276</v>
      </c>
      <c r="Y277" s="274">
        <f t="shared" si="25"/>
        <v>2647</v>
      </c>
      <c r="Z277" s="274">
        <v>75</v>
      </c>
      <c r="AA277" s="274">
        <f>SUM($Z$2:Z277)</f>
        <v>20700</v>
      </c>
      <c r="AC277">
        <f t="shared" si="24"/>
        <v>22</v>
      </c>
    </row>
    <row r="278" spans="23:29">
      <c r="W278" s="274">
        <v>22</v>
      </c>
      <c r="X278" s="274">
        <v>277</v>
      </c>
      <c r="Y278" s="274">
        <f t="shared" si="25"/>
        <v>2669</v>
      </c>
      <c r="Z278" s="274">
        <v>75</v>
      </c>
      <c r="AA278" s="274">
        <f>SUM($Z$2:Z278)</f>
        <v>20775</v>
      </c>
      <c r="AC278">
        <f t="shared" si="24"/>
        <v>22</v>
      </c>
    </row>
    <row r="279" spans="23:29">
      <c r="W279" s="274">
        <v>22</v>
      </c>
      <c r="X279" s="274">
        <v>278</v>
      </c>
      <c r="Y279" s="274">
        <f t="shared" si="25"/>
        <v>2691</v>
      </c>
      <c r="Z279" s="274">
        <v>75</v>
      </c>
      <c r="AA279" s="274">
        <f>SUM($Z$2:Z279)</f>
        <v>20850</v>
      </c>
      <c r="AC279">
        <f t="shared" si="24"/>
        <v>22</v>
      </c>
    </row>
    <row r="280" spans="23:29">
      <c r="W280" s="274">
        <v>22</v>
      </c>
      <c r="X280" s="274">
        <v>279</v>
      </c>
      <c r="Y280" s="274">
        <f t="shared" si="25"/>
        <v>2713</v>
      </c>
      <c r="Z280" s="274">
        <v>75</v>
      </c>
      <c r="AA280" s="274">
        <f>SUM($Z$2:Z280)</f>
        <v>20925</v>
      </c>
      <c r="AC280">
        <f t="shared" si="24"/>
        <v>22</v>
      </c>
    </row>
    <row r="281" spans="23:29">
      <c r="W281" s="274">
        <v>22</v>
      </c>
      <c r="X281" s="274">
        <v>280</v>
      </c>
      <c r="Y281" s="274">
        <f t="shared" si="25"/>
        <v>2735</v>
      </c>
      <c r="Z281" s="274">
        <v>75</v>
      </c>
      <c r="AA281" s="274">
        <f>SUM($Z$2:Z281)</f>
        <v>21000</v>
      </c>
      <c r="AC281">
        <f t="shared" si="24"/>
        <v>22</v>
      </c>
    </row>
    <row r="282" spans="23:29">
      <c r="W282" s="274">
        <v>22</v>
      </c>
      <c r="X282" s="274">
        <v>281</v>
      </c>
      <c r="Y282" s="274">
        <f t="shared" si="25"/>
        <v>2757</v>
      </c>
      <c r="Z282" s="274">
        <v>75</v>
      </c>
      <c r="AA282" s="274">
        <f>SUM($Z$2:Z282)</f>
        <v>21075</v>
      </c>
      <c r="AC282">
        <f t="shared" si="24"/>
        <v>22</v>
      </c>
    </row>
    <row r="283" spans="23:29">
      <c r="W283" s="274">
        <v>22</v>
      </c>
      <c r="X283" s="274">
        <v>282</v>
      </c>
      <c r="Y283" s="274">
        <f t="shared" si="25"/>
        <v>2779</v>
      </c>
      <c r="Z283" s="274">
        <v>75</v>
      </c>
      <c r="AA283" s="274">
        <f>SUM($Z$2:Z283)</f>
        <v>21150</v>
      </c>
      <c r="AC283">
        <f t="shared" si="24"/>
        <v>22</v>
      </c>
    </row>
    <row r="284" spans="23:29">
      <c r="W284" s="274">
        <v>22</v>
      </c>
      <c r="X284" s="274">
        <v>283</v>
      </c>
      <c r="Y284" s="274">
        <f t="shared" si="25"/>
        <v>2801</v>
      </c>
      <c r="Z284" s="274">
        <v>75</v>
      </c>
      <c r="AA284" s="274">
        <f>SUM($Z$2:Z284)</f>
        <v>21225</v>
      </c>
      <c r="AC284">
        <f t="shared" si="24"/>
        <v>22</v>
      </c>
    </row>
    <row r="285" spans="23:29">
      <c r="W285" s="274">
        <v>22</v>
      </c>
      <c r="X285" s="274">
        <v>284</v>
      </c>
      <c r="Y285" s="274">
        <f t="shared" si="25"/>
        <v>2823</v>
      </c>
      <c r="Z285" s="274">
        <v>75</v>
      </c>
      <c r="AA285" s="274">
        <f>SUM($Z$2:Z285)</f>
        <v>21300</v>
      </c>
      <c r="AC285">
        <f t="shared" si="24"/>
        <v>22</v>
      </c>
    </row>
    <row r="286" spans="23:29">
      <c r="W286" s="274">
        <v>22</v>
      </c>
      <c r="X286" s="549">
        <v>285</v>
      </c>
      <c r="Y286" s="274">
        <f t="shared" si="25"/>
        <v>2845</v>
      </c>
      <c r="Z286" s="274">
        <v>75</v>
      </c>
      <c r="AA286" s="549">
        <f>SUM($Z$2:Z286)</f>
        <v>21375</v>
      </c>
      <c r="AB286" s="549"/>
      <c r="AC286">
        <f t="shared" si="24"/>
        <v>22</v>
      </c>
    </row>
    <row r="287" spans="23:29">
      <c r="W287" s="274">
        <v>22</v>
      </c>
      <c r="X287" s="274">
        <v>286</v>
      </c>
      <c r="Y287" s="274">
        <f t="shared" si="25"/>
        <v>2867</v>
      </c>
      <c r="Z287" s="274">
        <v>75</v>
      </c>
      <c r="AA287" s="274">
        <f>SUM($Z$2:Z287)</f>
        <v>21450</v>
      </c>
      <c r="AC287">
        <f t="shared" si="24"/>
        <v>22</v>
      </c>
    </row>
    <row r="288" spans="23:29">
      <c r="W288" s="274">
        <v>22</v>
      </c>
      <c r="X288" s="274">
        <v>287</v>
      </c>
      <c r="Y288" s="274">
        <f t="shared" si="25"/>
        <v>2889</v>
      </c>
      <c r="Z288" s="274">
        <v>75</v>
      </c>
      <c r="AA288" s="274">
        <f>SUM($Z$2:Z288)</f>
        <v>21525</v>
      </c>
      <c r="AC288">
        <f t="shared" si="24"/>
        <v>22</v>
      </c>
    </row>
    <row r="289" spans="23:29">
      <c r="W289" s="274">
        <v>22</v>
      </c>
      <c r="X289" s="274">
        <v>288</v>
      </c>
      <c r="Y289" s="274">
        <f t="shared" si="25"/>
        <v>2911</v>
      </c>
      <c r="Z289" s="274">
        <v>75</v>
      </c>
      <c r="AA289" s="274">
        <f>SUM($Z$2:Z289)</f>
        <v>21600</v>
      </c>
      <c r="AC289">
        <f t="shared" si="24"/>
        <v>22</v>
      </c>
    </row>
    <row r="290" spans="23:29">
      <c r="W290" s="274">
        <v>22</v>
      </c>
      <c r="X290" s="274">
        <v>289</v>
      </c>
      <c r="Y290" s="274">
        <f t="shared" si="25"/>
        <v>2933</v>
      </c>
      <c r="Z290" s="274">
        <v>75</v>
      </c>
      <c r="AA290" s="274">
        <f>SUM($Z$2:Z290)</f>
        <v>21675</v>
      </c>
      <c r="AC290">
        <f t="shared" si="24"/>
        <v>22</v>
      </c>
    </row>
    <row r="291" spans="23:29">
      <c r="W291" s="274">
        <v>22</v>
      </c>
      <c r="X291" s="274">
        <v>290</v>
      </c>
      <c r="Y291" s="274">
        <f t="shared" si="25"/>
        <v>2955</v>
      </c>
      <c r="Z291" s="274">
        <v>75</v>
      </c>
      <c r="AA291" s="274">
        <f>SUM($Z$2:Z291)</f>
        <v>21750</v>
      </c>
      <c r="AC291">
        <f t="shared" si="24"/>
        <v>22</v>
      </c>
    </row>
    <row r="292" spans="23:29">
      <c r="W292" s="274">
        <v>22</v>
      </c>
      <c r="X292" s="274">
        <v>291</v>
      </c>
      <c r="Y292" s="274">
        <f t="shared" si="25"/>
        <v>2977</v>
      </c>
      <c r="Z292" s="274">
        <v>75</v>
      </c>
      <c r="AA292" s="274">
        <f>SUM($Z$2:Z292)</f>
        <v>21825</v>
      </c>
      <c r="AC292">
        <f t="shared" si="24"/>
        <v>22</v>
      </c>
    </row>
    <row r="293" spans="23:29">
      <c r="W293" s="274">
        <v>22</v>
      </c>
      <c r="X293" s="274">
        <v>292</v>
      </c>
      <c r="Y293" s="274">
        <f t="shared" si="25"/>
        <v>2999</v>
      </c>
      <c r="Z293" s="274">
        <v>75</v>
      </c>
      <c r="AA293" s="274">
        <f>SUM($Z$2:Z293)</f>
        <v>21900</v>
      </c>
      <c r="AC293">
        <f t="shared" si="24"/>
        <v>22</v>
      </c>
    </row>
    <row r="294" spans="23:29">
      <c r="W294" s="274">
        <v>22</v>
      </c>
      <c r="X294" s="274">
        <v>293</v>
      </c>
      <c r="Y294" s="274">
        <f t="shared" si="25"/>
        <v>3021</v>
      </c>
      <c r="Z294" s="274">
        <v>75</v>
      </c>
      <c r="AA294" s="274">
        <f>SUM($Z$2:Z294)</f>
        <v>21975</v>
      </c>
      <c r="AC294">
        <f t="shared" si="24"/>
        <v>22</v>
      </c>
    </row>
    <row r="295" spans="23:29">
      <c r="W295" s="274">
        <v>22</v>
      </c>
      <c r="X295" s="274">
        <v>294</v>
      </c>
      <c r="Y295" s="274">
        <f t="shared" si="25"/>
        <v>3043</v>
      </c>
      <c r="Z295" s="274">
        <v>75</v>
      </c>
      <c r="AA295" s="274">
        <f>SUM($Z$2:Z295)</f>
        <v>22050</v>
      </c>
      <c r="AC295">
        <f t="shared" si="24"/>
        <v>22</v>
      </c>
    </row>
    <row r="296" spans="23:29">
      <c r="W296" s="274">
        <v>22</v>
      </c>
      <c r="X296" s="274">
        <v>295</v>
      </c>
      <c r="Y296" s="274">
        <f t="shared" si="25"/>
        <v>3065</v>
      </c>
      <c r="Z296" s="274">
        <v>75</v>
      </c>
      <c r="AA296" s="274">
        <f>SUM($Z$2:Z296)</f>
        <v>22125</v>
      </c>
      <c r="AC296">
        <f t="shared" si="24"/>
        <v>22</v>
      </c>
    </row>
    <row r="297" spans="23:29">
      <c r="W297" s="274">
        <v>22</v>
      </c>
      <c r="X297" s="274">
        <v>296</v>
      </c>
      <c r="Y297" s="274">
        <f t="shared" si="25"/>
        <v>3087</v>
      </c>
      <c r="Z297" s="274">
        <v>75</v>
      </c>
      <c r="AA297" s="274">
        <f>SUM($Z$2:Z297)</f>
        <v>22200</v>
      </c>
      <c r="AC297">
        <f t="shared" si="24"/>
        <v>22</v>
      </c>
    </row>
    <row r="298" spans="23:29">
      <c r="W298" s="274">
        <v>22</v>
      </c>
      <c r="X298" s="274">
        <v>297</v>
      </c>
      <c r="Y298" s="274">
        <f t="shared" si="25"/>
        <v>3109</v>
      </c>
      <c r="Z298" s="274">
        <v>75</v>
      </c>
      <c r="AA298" s="274">
        <f>SUM($Z$2:Z298)</f>
        <v>22275</v>
      </c>
      <c r="AC298">
        <f t="shared" si="24"/>
        <v>22</v>
      </c>
    </row>
    <row r="299" spans="23:29">
      <c r="W299" s="274">
        <v>22</v>
      </c>
      <c r="X299" s="274">
        <v>298</v>
      </c>
      <c r="Y299" s="274">
        <f t="shared" si="25"/>
        <v>3131</v>
      </c>
      <c r="Z299" s="274">
        <v>75</v>
      </c>
      <c r="AA299" s="274">
        <f>SUM($Z$2:Z299)</f>
        <v>22350</v>
      </c>
      <c r="AC299">
        <f t="shared" si="24"/>
        <v>22</v>
      </c>
    </row>
    <row r="300" spans="23:29">
      <c r="W300" s="274">
        <v>22</v>
      </c>
      <c r="X300" s="274">
        <v>299</v>
      </c>
      <c r="Y300" s="274">
        <f t="shared" si="25"/>
        <v>3153</v>
      </c>
      <c r="Z300" s="274">
        <v>75</v>
      </c>
      <c r="AA300" s="274">
        <f>SUM($Z$2:Z300)</f>
        <v>22425</v>
      </c>
      <c r="AC300">
        <f t="shared" si="24"/>
        <v>22</v>
      </c>
    </row>
    <row r="301" spans="23:29">
      <c r="W301" s="274">
        <v>22</v>
      </c>
      <c r="X301" s="274">
        <v>300</v>
      </c>
      <c r="Y301" s="274">
        <f t="shared" si="25"/>
        <v>3175</v>
      </c>
      <c r="Z301" s="274">
        <v>75</v>
      </c>
      <c r="AA301" s="274">
        <f>SUM($Z$2:Z301)</f>
        <v>22500</v>
      </c>
      <c r="AC301">
        <f t="shared" si="24"/>
        <v>22</v>
      </c>
    </row>
    <row r="302" spans="23:29">
      <c r="W302" s="274">
        <v>25</v>
      </c>
      <c r="X302" s="274">
        <v>301</v>
      </c>
      <c r="Y302" s="274">
        <f t="shared" si="25"/>
        <v>3200</v>
      </c>
      <c r="Z302" s="274">
        <v>75</v>
      </c>
      <c r="AA302" s="274">
        <f>SUM($Z$2:Z302)</f>
        <v>22575</v>
      </c>
      <c r="AC302">
        <f t="shared" si="24"/>
        <v>25</v>
      </c>
    </row>
    <row r="303" spans="23:29">
      <c r="W303" s="274">
        <v>25</v>
      </c>
      <c r="X303" s="274">
        <v>302</v>
      </c>
      <c r="Y303" s="274">
        <f t="shared" si="25"/>
        <v>3225</v>
      </c>
      <c r="Z303" s="274">
        <v>75</v>
      </c>
      <c r="AA303" s="274">
        <f>SUM($Z$2:Z303)</f>
        <v>22650</v>
      </c>
      <c r="AC303">
        <f t="shared" si="24"/>
        <v>25</v>
      </c>
    </row>
    <row r="304" spans="23:29">
      <c r="W304" s="274">
        <v>25</v>
      </c>
      <c r="X304" s="274">
        <v>303</v>
      </c>
      <c r="Y304" s="274">
        <f t="shared" si="25"/>
        <v>3250</v>
      </c>
      <c r="Z304" s="274">
        <v>75</v>
      </c>
      <c r="AA304" s="274">
        <f>SUM($Z$2:Z304)</f>
        <v>22725</v>
      </c>
      <c r="AC304">
        <f t="shared" si="24"/>
        <v>25</v>
      </c>
    </row>
    <row r="305" spans="23:29">
      <c r="W305" s="274">
        <v>25</v>
      </c>
      <c r="X305" s="274">
        <v>304</v>
      </c>
      <c r="Y305" s="274">
        <f t="shared" si="25"/>
        <v>3275</v>
      </c>
      <c r="Z305" s="274">
        <v>75</v>
      </c>
      <c r="AA305" s="274">
        <f>SUM($Z$2:Z305)</f>
        <v>22800</v>
      </c>
      <c r="AC305">
        <f t="shared" si="24"/>
        <v>25</v>
      </c>
    </row>
    <row r="306" spans="23:29">
      <c r="W306" s="274">
        <v>25</v>
      </c>
      <c r="X306" s="274">
        <v>305</v>
      </c>
      <c r="Y306" s="274">
        <f t="shared" si="25"/>
        <v>3300</v>
      </c>
      <c r="Z306" s="274">
        <v>75</v>
      </c>
      <c r="AA306" s="274">
        <f>SUM($Z$2:Z306)</f>
        <v>22875</v>
      </c>
      <c r="AC306">
        <f t="shared" si="24"/>
        <v>25</v>
      </c>
    </row>
    <row r="307" spans="23:29">
      <c r="W307" s="274">
        <v>25</v>
      </c>
      <c r="X307" s="274">
        <v>306</v>
      </c>
      <c r="Y307" s="274">
        <f t="shared" si="25"/>
        <v>3325</v>
      </c>
      <c r="Z307" s="274">
        <v>75</v>
      </c>
      <c r="AA307" s="274">
        <f>SUM($Z$2:Z307)</f>
        <v>22950</v>
      </c>
      <c r="AC307">
        <f t="shared" si="24"/>
        <v>25</v>
      </c>
    </row>
    <row r="308" spans="23:29">
      <c r="W308" s="274">
        <v>25</v>
      </c>
      <c r="X308" s="274">
        <v>307</v>
      </c>
      <c r="Y308" s="274">
        <f t="shared" si="25"/>
        <v>3350</v>
      </c>
      <c r="Z308" s="274">
        <v>75</v>
      </c>
      <c r="AA308" s="274">
        <f>SUM($Z$2:Z308)</f>
        <v>23025</v>
      </c>
      <c r="AC308">
        <f t="shared" si="24"/>
        <v>25</v>
      </c>
    </row>
    <row r="309" spans="23:29">
      <c r="W309" s="274">
        <v>25</v>
      </c>
      <c r="X309" s="274">
        <v>308</v>
      </c>
      <c r="Y309" s="274">
        <f t="shared" si="25"/>
        <v>3375</v>
      </c>
      <c r="Z309" s="274">
        <v>75</v>
      </c>
      <c r="AA309" s="274">
        <f>SUM($Z$2:Z309)</f>
        <v>23100</v>
      </c>
      <c r="AC309">
        <f t="shared" si="24"/>
        <v>25</v>
      </c>
    </row>
    <row r="310" spans="23:29">
      <c r="W310" s="274">
        <v>25</v>
      </c>
      <c r="X310" s="274">
        <v>309</v>
      </c>
      <c r="Y310" s="274">
        <f t="shared" si="25"/>
        <v>3400</v>
      </c>
      <c r="Z310" s="274">
        <v>75</v>
      </c>
      <c r="AA310" s="274">
        <f>SUM($Z$2:Z310)</f>
        <v>23175</v>
      </c>
      <c r="AC310">
        <f t="shared" si="24"/>
        <v>25</v>
      </c>
    </row>
    <row r="311" spans="23:29">
      <c r="W311" s="274">
        <v>25</v>
      </c>
      <c r="X311" s="274">
        <v>310</v>
      </c>
      <c r="Y311" s="274">
        <f t="shared" si="25"/>
        <v>3425</v>
      </c>
      <c r="Z311" s="274">
        <v>75</v>
      </c>
      <c r="AA311" s="274">
        <f>SUM($Z$2:Z311)</f>
        <v>23250</v>
      </c>
      <c r="AC311">
        <f t="shared" si="24"/>
        <v>25</v>
      </c>
    </row>
    <row r="312" spans="23:29">
      <c r="W312" s="274">
        <v>25</v>
      </c>
      <c r="X312" s="274">
        <v>311</v>
      </c>
      <c r="Y312" s="274">
        <f t="shared" si="25"/>
        <v>3450</v>
      </c>
      <c r="Z312" s="274">
        <v>75</v>
      </c>
      <c r="AA312" s="274">
        <f>SUM($Z$2:Z312)</f>
        <v>23325</v>
      </c>
      <c r="AC312">
        <f t="shared" si="24"/>
        <v>25</v>
      </c>
    </row>
    <row r="313" spans="23:29">
      <c r="W313" s="274">
        <v>25</v>
      </c>
      <c r="X313" s="274">
        <v>312</v>
      </c>
      <c r="Y313" s="274">
        <f t="shared" si="25"/>
        <v>3475</v>
      </c>
      <c r="Z313" s="274">
        <v>75</v>
      </c>
      <c r="AA313" s="274">
        <f>SUM($Z$2:Z313)</f>
        <v>23400</v>
      </c>
      <c r="AC313">
        <f t="shared" si="24"/>
        <v>25</v>
      </c>
    </row>
    <row r="314" spans="23:29">
      <c r="W314" s="274">
        <v>25</v>
      </c>
      <c r="X314" s="274">
        <v>313</v>
      </c>
      <c r="Y314" s="274">
        <f t="shared" si="25"/>
        <v>3500</v>
      </c>
      <c r="Z314" s="274">
        <v>75</v>
      </c>
      <c r="AA314" s="274">
        <f>SUM($Z$2:Z314)</f>
        <v>23475</v>
      </c>
      <c r="AC314">
        <f t="shared" si="24"/>
        <v>25</v>
      </c>
    </row>
    <row r="315" spans="23:29">
      <c r="W315" s="274">
        <v>25</v>
      </c>
      <c r="X315" s="274">
        <v>314</v>
      </c>
      <c r="Y315" s="274">
        <f t="shared" si="25"/>
        <v>3525</v>
      </c>
      <c r="Z315" s="274">
        <v>75</v>
      </c>
      <c r="AA315" s="274">
        <f>SUM($Z$2:Z315)</f>
        <v>23550</v>
      </c>
      <c r="AC315">
        <f t="shared" si="24"/>
        <v>25</v>
      </c>
    </row>
    <row r="316" spans="23:29">
      <c r="W316" s="274">
        <v>25</v>
      </c>
      <c r="X316" s="274">
        <v>315</v>
      </c>
      <c r="Y316" s="274">
        <f t="shared" si="25"/>
        <v>3550</v>
      </c>
      <c r="Z316" s="274">
        <v>75</v>
      </c>
      <c r="AA316" s="274">
        <f>SUM($Z$2:Z316)</f>
        <v>23625</v>
      </c>
      <c r="AC316">
        <f t="shared" si="24"/>
        <v>25</v>
      </c>
    </row>
    <row r="317" spans="23:29">
      <c r="W317" s="274">
        <v>25</v>
      </c>
      <c r="X317" s="274">
        <v>316</v>
      </c>
      <c r="Y317" s="274">
        <f t="shared" si="25"/>
        <v>3575</v>
      </c>
      <c r="Z317" s="274">
        <v>75</v>
      </c>
      <c r="AA317" s="274">
        <f>SUM($Z$2:Z317)</f>
        <v>23700</v>
      </c>
      <c r="AC317">
        <f t="shared" si="24"/>
        <v>25</v>
      </c>
    </row>
    <row r="318" spans="23:29">
      <c r="W318" s="274">
        <v>25</v>
      </c>
      <c r="X318" s="274">
        <v>317</v>
      </c>
      <c r="Y318" s="274">
        <f t="shared" si="25"/>
        <v>3600</v>
      </c>
      <c r="Z318" s="274">
        <v>75</v>
      </c>
      <c r="AA318" s="274">
        <f>SUM($Z$2:Z318)</f>
        <v>23775</v>
      </c>
      <c r="AC318">
        <f t="shared" si="24"/>
        <v>25</v>
      </c>
    </row>
    <row r="319" spans="23:29">
      <c r="W319" s="274">
        <v>25</v>
      </c>
      <c r="X319" s="274">
        <v>318</v>
      </c>
      <c r="Y319" s="274">
        <f t="shared" si="25"/>
        <v>3625</v>
      </c>
      <c r="Z319" s="274">
        <v>75</v>
      </c>
      <c r="AA319" s="274">
        <f>SUM($Z$2:Z319)</f>
        <v>23850</v>
      </c>
      <c r="AC319">
        <f t="shared" si="24"/>
        <v>25</v>
      </c>
    </row>
    <row r="320" spans="23:29">
      <c r="W320" s="274">
        <v>25</v>
      </c>
      <c r="X320" s="274">
        <v>319</v>
      </c>
      <c r="Y320" s="274">
        <f t="shared" si="25"/>
        <v>3650</v>
      </c>
      <c r="Z320" s="274">
        <v>75</v>
      </c>
      <c r="AA320" s="274">
        <f>SUM($Z$2:Z320)</f>
        <v>23925</v>
      </c>
      <c r="AC320">
        <f t="shared" si="24"/>
        <v>25</v>
      </c>
    </row>
    <row r="321" spans="23:29">
      <c r="W321" s="274">
        <v>25</v>
      </c>
      <c r="X321" s="274">
        <v>320</v>
      </c>
      <c r="Y321" s="274">
        <f t="shared" si="25"/>
        <v>3675</v>
      </c>
      <c r="Z321" s="274">
        <v>75</v>
      </c>
      <c r="AA321" s="274">
        <f>SUM($Z$2:Z321)</f>
        <v>24000</v>
      </c>
      <c r="AC321">
        <f t="shared" si="24"/>
        <v>25</v>
      </c>
    </row>
    <row r="322" spans="23:29">
      <c r="W322" s="274">
        <v>25</v>
      </c>
      <c r="X322" s="274">
        <v>321</v>
      </c>
      <c r="Y322" s="274">
        <f t="shared" si="25"/>
        <v>3700</v>
      </c>
      <c r="Z322" s="274">
        <v>75</v>
      </c>
      <c r="AA322" s="274">
        <f>SUM($Z$2:Z322)</f>
        <v>24075</v>
      </c>
      <c r="AC322">
        <f t="shared" si="24"/>
        <v>25</v>
      </c>
    </row>
    <row r="323" spans="23:29">
      <c r="W323" s="274">
        <v>25</v>
      </c>
      <c r="X323" s="274">
        <v>322</v>
      </c>
      <c r="Y323" s="274">
        <f t="shared" si="25"/>
        <v>3725</v>
      </c>
      <c r="Z323" s="274">
        <v>75</v>
      </c>
      <c r="AA323" s="274">
        <f>SUM($Z$2:Z323)</f>
        <v>24150</v>
      </c>
      <c r="AC323">
        <f t="shared" si="24"/>
        <v>25</v>
      </c>
    </row>
    <row r="324" spans="23:29">
      <c r="W324" s="274">
        <v>25</v>
      </c>
      <c r="X324" s="274">
        <v>323</v>
      </c>
      <c r="Y324" s="274">
        <f t="shared" si="25"/>
        <v>3750</v>
      </c>
      <c r="Z324" s="274">
        <v>75</v>
      </c>
      <c r="AA324" s="274">
        <f>SUM($Z$2:Z324)</f>
        <v>24225</v>
      </c>
      <c r="AC324">
        <f t="shared" ref="AC324:AC387" si="26">Y324-Y323</f>
        <v>25</v>
      </c>
    </row>
    <row r="325" spans="23:29">
      <c r="W325" s="274">
        <v>25</v>
      </c>
      <c r="X325" s="274">
        <v>324</v>
      </c>
      <c r="Y325" s="274">
        <f t="shared" ref="Y325:Y388" si="27">Y324+W325</f>
        <v>3775</v>
      </c>
      <c r="Z325" s="274">
        <v>75</v>
      </c>
      <c r="AA325" s="274">
        <f>SUM($Z$2:Z325)</f>
        <v>24300</v>
      </c>
      <c r="AC325">
        <f t="shared" si="26"/>
        <v>25</v>
      </c>
    </row>
    <row r="326" spans="23:29">
      <c r="W326" s="274">
        <v>25</v>
      </c>
      <c r="X326" s="274">
        <v>325</v>
      </c>
      <c r="Y326" s="274">
        <f t="shared" si="27"/>
        <v>3800</v>
      </c>
      <c r="Z326" s="274">
        <v>75</v>
      </c>
      <c r="AA326" s="274">
        <f>SUM($Z$2:Z326)</f>
        <v>24375</v>
      </c>
      <c r="AC326">
        <f t="shared" si="26"/>
        <v>25</v>
      </c>
    </row>
    <row r="327" spans="23:29">
      <c r="W327" s="274">
        <v>25</v>
      </c>
      <c r="X327" s="274">
        <v>326</v>
      </c>
      <c r="Y327" s="274">
        <f t="shared" si="27"/>
        <v>3825</v>
      </c>
      <c r="Z327" s="274">
        <v>75</v>
      </c>
      <c r="AA327" s="274">
        <f>SUM($Z$2:Z327)</f>
        <v>24450</v>
      </c>
      <c r="AC327">
        <f t="shared" si="26"/>
        <v>25</v>
      </c>
    </row>
    <row r="328" spans="23:29">
      <c r="W328" s="274">
        <v>25</v>
      </c>
      <c r="X328" s="274">
        <v>327</v>
      </c>
      <c r="Y328" s="274">
        <f t="shared" si="27"/>
        <v>3850</v>
      </c>
      <c r="Z328" s="274">
        <v>75</v>
      </c>
      <c r="AA328" s="274">
        <f>SUM($Z$2:Z328)</f>
        <v>24525</v>
      </c>
      <c r="AC328">
        <f t="shared" si="26"/>
        <v>25</v>
      </c>
    </row>
    <row r="329" spans="23:29">
      <c r="W329" s="274">
        <v>25</v>
      </c>
      <c r="X329" s="274">
        <v>328</v>
      </c>
      <c r="Y329" s="274">
        <f t="shared" si="27"/>
        <v>3875</v>
      </c>
      <c r="Z329" s="274">
        <v>75</v>
      </c>
      <c r="AA329" s="274">
        <f>SUM($Z$2:Z329)</f>
        <v>24600</v>
      </c>
      <c r="AC329">
        <f t="shared" si="26"/>
        <v>25</v>
      </c>
    </row>
    <row r="330" spans="23:29">
      <c r="W330" s="274">
        <v>25</v>
      </c>
      <c r="X330" s="274">
        <v>329</v>
      </c>
      <c r="Y330" s="274">
        <f t="shared" si="27"/>
        <v>3900</v>
      </c>
      <c r="Z330" s="274">
        <v>75</v>
      </c>
      <c r="AA330" s="274">
        <f>SUM($Z$2:Z330)</f>
        <v>24675</v>
      </c>
      <c r="AC330">
        <f t="shared" si="26"/>
        <v>25</v>
      </c>
    </row>
    <row r="331" spans="23:29">
      <c r="W331" s="274">
        <v>25</v>
      </c>
      <c r="X331" s="274">
        <v>330</v>
      </c>
      <c r="Y331" s="274">
        <f t="shared" si="27"/>
        <v>3925</v>
      </c>
      <c r="Z331" s="274">
        <v>75</v>
      </c>
      <c r="AA331" s="274">
        <f>SUM($Z$2:Z331)</f>
        <v>24750</v>
      </c>
      <c r="AC331">
        <f t="shared" si="26"/>
        <v>25</v>
      </c>
    </row>
    <row r="332" spans="23:29">
      <c r="W332" s="274">
        <v>28</v>
      </c>
      <c r="X332" s="274">
        <v>331</v>
      </c>
      <c r="Y332" s="274">
        <f t="shared" si="27"/>
        <v>3953</v>
      </c>
      <c r="Z332" s="274">
        <v>75</v>
      </c>
      <c r="AA332" s="274">
        <f>SUM($Z$2:Z332)</f>
        <v>24825</v>
      </c>
      <c r="AC332">
        <f t="shared" si="26"/>
        <v>28</v>
      </c>
    </row>
    <row r="333" spans="23:29">
      <c r="W333" s="274">
        <v>28</v>
      </c>
      <c r="X333" s="274">
        <v>332</v>
      </c>
      <c r="Y333" s="274">
        <f t="shared" si="27"/>
        <v>3981</v>
      </c>
      <c r="Z333" s="274">
        <v>75</v>
      </c>
      <c r="AA333" s="274">
        <f>SUM($Z$2:Z333)</f>
        <v>24900</v>
      </c>
      <c r="AC333">
        <f t="shared" si="26"/>
        <v>28</v>
      </c>
    </row>
    <row r="334" spans="23:29">
      <c r="W334" s="274">
        <v>28</v>
      </c>
      <c r="X334" s="274">
        <v>333</v>
      </c>
      <c r="Y334" s="274">
        <f t="shared" si="27"/>
        <v>4009</v>
      </c>
      <c r="Z334" s="274">
        <v>75</v>
      </c>
      <c r="AA334" s="274">
        <f>SUM($Z$2:Z334)</f>
        <v>24975</v>
      </c>
      <c r="AC334">
        <f t="shared" si="26"/>
        <v>28</v>
      </c>
    </row>
    <row r="335" spans="23:29">
      <c r="W335" s="274">
        <v>28</v>
      </c>
      <c r="X335" s="274">
        <v>334</v>
      </c>
      <c r="Y335" s="274">
        <f t="shared" si="27"/>
        <v>4037</v>
      </c>
      <c r="Z335" s="274">
        <v>75</v>
      </c>
      <c r="AA335" s="274">
        <f>SUM($Z$2:Z335)</f>
        <v>25050</v>
      </c>
      <c r="AC335">
        <f t="shared" si="26"/>
        <v>28</v>
      </c>
    </row>
    <row r="336" spans="23:29">
      <c r="W336" s="274">
        <v>28</v>
      </c>
      <c r="X336" s="274">
        <v>335</v>
      </c>
      <c r="Y336" s="274">
        <f t="shared" si="27"/>
        <v>4065</v>
      </c>
      <c r="Z336" s="274">
        <v>75</v>
      </c>
      <c r="AA336" s="274">
        <f>SUM($Z$2:Z336)</f>
        <v>25125</v>
      </c>
      <c r="AC336">
        <f t="shared" si="26"/>
        <v>28</v>
      </c>
    </row>
    <row r="337" spans="23:29">
      <c r="W337" s="274">
        <v>28</v>
      </c>
      <c r="X337" s="274">
        <v>336</v>
      </c>
      <c r="Y337" s="274">
        <f t="shared" si="27"/>
        <v>4093</v>
      </c>
      <c r="Z337" s="274">
        <v>75</v>
      </c>
      <c r="AA337" s="274">
        <f>SUM($Z$2:Z337)</f>
        <v>25200</v>
      </c>
      <c r="AC337">
        <f t="shared" si="26"/>
        <v>28</v>
      </c>
    </row>
    <row r="338" spans="23:29">
      <c r="W338" s="274">
        <v>28</v>
      </c>
      <c r="X338" s="274">
        <v>337</v>
      </c>
      <c r="Y338" s="274">
        <f t="shared" si="27"/>
        <v>4121</v>
      </c>
      <c r="Z338" s="274">
        <v>75</v>
      </c>
      <c r="AA338" s="274">
        <f>SUM($Z$2:Z338)</f>
        <v>25275</v>
      </c>
      <c r="AC338">
        <f t="shared" si="26"/>
        <v>28</v>
      </c>
    </row>
    <row r="339" spans="23:29">
      <c r="W339" s="274">
        <v>28</v>
      </c>
      <c r="X339" s="274">
        <v>338</v>
      </c>
      <c r="Y339" s="274">
        <f t="shared" si="27"/>
        <v>4149</v>
      </c>
      <c r="Z339" s="274">
        <v>75</v>
      </c>
      <c r="AA339" s="274">
        <f>SUM($Z$2:Z339)</f>
        <v>25350</v>
      </c>
      <c r="AC339">
        <f t="shared" si="26"/>
        <v>28</v>
      </c>
    </row>
    <row r="340" spans="23:29">
      <c r="W340" s="274">
        <v>28</v>
      </c>
      <c r="X340" s="274">
        <v>339</v>
      </c>
      <c r="Y340" s="274">
        <f t="shared" si="27"/>
        <v>4177</v>
      </c>
      <c r="Z340" s="274">
        <v>75</v>
      </c>
      <c r="AA340" s="274">
        <f>SUM($Z$2:Z340)</f>
        <v>25425</v>
      </c>
      <c r="AC340">
        <f t="shared" si="26"/>
        <v>28</v>
      </c>
    </row>
    <row r="341" spans="23:29">
      <c r="W341" s="274">
        <v>28</v>
      </c>
      <c r="X341" s="274">
        <v>340</v>
      </c>
      <c r="Y341" s="274">
        <f t="shared" si="27"/>
        <v>4205</v>
      </c>
      <c r="Z341" s="274">
        <v>75</v>
      </c>
      <c r="AA341" s="274">
        <f>SUM($Z$2:Z341)</f>
        <v>25500</v>
      </c>
      <c r="AC341">
        <f t="shared" si="26"/>
        <v>28</v>
      </c>
    </row>
    <row r="342" spans="23:29">
      <c r="W342" s="274">
        <v>28</v>
      </c>
      <c r="X342" s="274">
        <v>341</v>
      </c>
      <c r="Y342" s="274">
        <f t="shared" si="27"/>
        <v>4233</v>
      </c>
      <c r="Z342" s="274">
        <v>75</v>
      </c>
      <c r="AA342" s="274">
        <f>SUM($Z$2:Z342)</f>
        <v>25575</v>
      </c>
      <c r="AC342">
        <f t="shared" si="26"/>
        <v>28</v>
      </c>
    </row>
    <row r="343" spans="23:29">
      <c r="W343" s="274">
        <v>28</v>
      </c>
      <c r="X343" s="274">
        <v>342</v>
      </c>
      <c r="Y343" s="274">
        <f t="shared" si="27"/>
        <v>4261</v>
      </c>
      <c r="Z343" s="274">
        <v>75</v>
      </c>
      <c r="AA343" s="274">
        <f>SUM($Z$2:Z343)</f>
        <v>25650</v>
      </c>
      <c r="AC343">
        <f t="shared" si="26"/>
        <v>28</v>
      </c>
    </row>
    <row r="344" spans="23:29">
      <c r="W344" s="274">
        <v>28</v>
      </c>
      <c r="X344" s="274">
        <v>343</v>
      </c>
      <c r="Y344" s="274">
        <f t="shared" si="27"/>
        <v>4289</v>
      </c>
      <c r="Z344" s="274">
        <v>75</v>
      </c>
      <c r="AA344" s="274">
        <f>SUM($Z$2:Z344)</f>
        <v>25725</v>
      </c>
      <c r="AC344">
        <f t="shared" si="26"/>
        <v>28</v>
      </c>
    </row>
    <row r="345" spans="23:29">
      <c r="W345" s="274">
        <v>28</v>
      </c>
      <c r="X345" s="274">
        <v>344</v>
      </c>
      <c r="Y345" s="274">
        <f t="shared" si="27"/>
        <v>4317</v>
      </c>
      <c r="Z345" s="274">
        <v>75</v>
      </c>
      <c r="AA345" s="274">
        <f>SUM($Z$2:Z345)</f>
        <v>25800</v>
      </c>
      <c r="AC345">
        <f t="shared" si="26"/>
        <v>28</v>
      </c>
    </row>
    <row r="346" spans="23:29">
      <c r="W346" s="274">
        <v>28</v>
      </c>
      <c r="X346" s="274">
        <v>345</v>
      </c>
      <c r="Y346" s="274">
        <f t="shared" si="27"/>
        <v>4345</v>
      </c>
      <c r="Z346" s="274">
        <v>75</v>
      </c>
      <c r="AA346" s="274">
        <f>SUM($Z$2:Z346)</f>
        <v>25875</v>
      </c>
      <c r="AC346">
        <f t="shared" si="26"/>
        <v>28</v>
      </c>
    </row>
    <row r="347" spans="23:29">
      <c r="W347" s="274">
        <v>28</v>
      </c>
      <c r="X347" s="274">
        <v>346</v>
      </c>
      <c r="Y347" s="274">
        <f t="shared" si="27"/>
        <v>4373</v>
      </c>
      <c r="Z347" s="274">
        <v>75</v>
      </c>
      <c r="AA347" s="274">
        <f>SUM($Z$2:Z347)</f>
        <v>25950</v>
      </c>
      <c r="AC347">
        <f t="shared" si="26"/>
        <v>28</v>
      </c>
    </row>
    <row r="348" spans="23:29">
      <c r="W348" s="274">
        <v>28</v>
      </c>
      <c r="X348" s="274">
        <v>347</v>
      </c>
      <c r="Y348" s="274">
        <f t="shared" si="27"/>
        <v>4401</v>
      </c>
      <c r="Z348" s="274">
        <v>75</v>
      </c>
      <c r="AA348" s="274">
        <f>SUM($Z$2:Z348)</f>
        <v>26025</v>
      </c>
      <c r="AC348">
        <f t="shared" si="26"/>
        <v>28</v>
      </c>
    </row>
    <row r="349" spans="23:29">
      <c r="W349" s="274">
        <v>28</v>
      </c>
      <c r="X349" s="274">
        <v>348</v>
      </c>
      <c r="Y349" s="274">
        <f t="shared" si="27"/>
        <v>4429</v>
      </c>
      <c r="Z349" s="274">
        <v>75</v>
      </c>
      <c r="AA349" s="274">
        <f>SUM($Z$2:Z349)</f>
        <v>26100</v>
      </c>
      <c r="AC349">
        <f t="shared" si="26"/>
        <v>28</v>
      </c>
    </row>
    <row r="350" spans="23:29">
      <c r="W350" s="274">
        <v>28</v>
      </c>
      <c r="X350" s="274">
        <v>349</v>
      </c>
      <c r="Y350" s="274">
        <f t="shared" si="27"/>
        <v>4457</v>
      </c>
      <c r="Z350" s="274">
        <v>75</v>
      </c>
      <c r="AA350" s="274">
        <f>SUM($Z$2:Z350)</f>
        <v>26175</v>
      </c>
      <c r="AC350">
        <f t="shared" si="26"/>
        <v>28</v>
      </c>
    </row>
    <row r="351" spans="23:29">
      <c r="W351" s="274">
        <v>28</v>
      </c>
      <c r="X351" s="274">
        <v>350</v>
      </c>
      <c r="Y351" s="274">
        <f t="shared" si="27"/>
        <v>4485</v>
      </c>
      <c r="Z351" s="274">
        <v>75</v>
      </c>
      <c r="AA351" s="274">
        <f>SUM($Z$2:Z351)</f>
        <v>26250</v>
      </c>
      <c r="AC351">
        <f t="shared" si="26"/>
        <v>28</v>
      </c>
    </row>
    <row r="352" spans="23:29">
      <c r="W352" s="274">
        <v>28</v>
      </c>
      <c r="X352" s="274">
        <v>351</v>
      </c>
      <c r="Y352" s="274">
        <f t="shared" si="27"/>
        <v>4513</v>
      </c>
      <c r="Z352" s="274">
        <v>75</v>
      </c>
      <c r="AA352" s="274">
        <f>SUM($Z$2:Z352)</f>
        <v>26325</v>
      </c>
      <c r="AC352">
        <f t="shared" si="26"/>
        <v>28</v>
      </c>
    </row>
    <row r="353" spans="23:29">
      <c r="W353" s="274">
        <v>28</v>
      </c>
      <c r="X353" s="274">
        <v>352</v>
      </c>
      <c r="Y353" s="274">
        <f t="shared" si="27"/>
        <v>4541</v>
      </c>
      <c r="Z353" s="274">
        <v>75</v>
      </c>
      <c r="AA353" s="274">
        <f>SUM($Z$2:Z353)</f>
        <v>26400</v>
      </c>
      <c r="AC353">
        <f t="shared" si="26"/>
        <v>28</v>
      </c>
    </row>
    <row r="354" spans="23:29">
      <c r="W354" s="274">
        <v>28</v>
      </c>
      <c r="X354" s="274">
        <v>353</v>
      </c>
      <c r="Y354" s="274">
        <f t="shared" si="27"/>
        <v>4569</v>
      </c>
      <c r="Z354" s="274">
        <v>75</v>
      </c>
      <c r="AA354" s="274">
        <f>SUM($Z$2:Z354)</f>
        <v>26475</v>
      </c>
      <c r="AC354">
        <f t="shared" si="26"/>
        <v>28</v>
      </c>
    </row>
    <row r="355" spans="23:29">
      <c r="W355" s="274">
        <v>28</v>
      </c>
      <c r="X355" s="274">
        <v>354</v>
      </c>
      <c r="Y355" s="274">
        <f t="shared" si="27"/>
        <v>4597</v>
      </c>
      <c r="Z355" s="274">
        <v>75</v>
      </c>
      <c r="AA355" s="274">
        <f>SUM($Z$2:Z355)</f>
        <v>26550</v>
      </c>
      <c r="AC355">
        <f t="shared" si="26"/>
        <v>28</v>
      </c>
    </row>
    <row r="356" spans="23:29">
      <c r="W356" s="274">
        <v>28</v>
      </c>
      <c r="X356" s="274">
        <v>355</v>
      </c>
      <c r="Y356" s="274">
        <f t="shared" si="27"/>
        <v>4625</v>
      </c>
      <c r="Z356" s="274">
        <v>75</v>
      </c>
      <c r="AA356" s="274">
        <f>SUM($Z$2:Z356)</f>
        <v>26625</v>
      </c>
      <c r="AC356">
        <f t="shared" si="26"/>
        <v>28</v>
      </c>
    </row>
    <row r="357" spans="23:29">
      <c r="W357" s="274">
        <v>28</v>
      </c>
      <c r="X357" s="274">
        <v>356</v>
      </c>
      <c r="Y357" s="274">
        <f t="shared" si="27"/>
        <v>4653</v>
      </c>
      <c r="Z357" s="274">
        <v>75</v>
      </c>
      <c r="AA357" s="274">
        <f>SUM($Z$2:Z357)</f>
        <v>26700</v>
      </c>
      <c r="AC357">
        <f t="shared" si="26"/>
        <v>28</v>
      </c>
    </row>
    <row r="358" spans="23:29">
      <c r="W358" s="274">
        <v>28</v>
      </c>
      <c r="X358" s="274">
        <v>357</v>
      </c>
      <c r="Y358" s="274">
        <f t="shared" si="27"/>
        <v>4681</v>
      </c>
      <c r="Z358" s="274">
        <v>75</v>
      </c>
      <c r="AA358" s="274">
        <f>SUM($Z$2:Z358)</f>
        <v>26775</v>
      </c>
      <c r="AC358">
        <f t="shared" si="26"/>
        <v>28</v>
      </c>
    </row>
    <row r="359" spans="23:29">
      <c r="W359" s="274">
        <v>28</v>
      </c>
      <c r="X359" s="274">
        <v>358</v>
      </c>
      <c r="Y359" s="274">
        <f t="shared" si="27"/>
        <v>4709</v>
      </c>
      <c r="Z359" s="274">
        <v>75</v>
      </c>
      <c r="AA359" s="274">
        <f>SUM($Z$2:Z359)</f>
        <v>26850</v>
      </c>
      <c r="AC359">
        <f t="shared" si="26"/>
        <v>28</v>
      </c>
    </row>
    <row r="360" spans="23:29">
      <c r="W360" s="274">
        <v>28</v>
      </c>
      <c r="X360" s="274">
        <v>359</v>
      </c>
      <c r="Y360" s="274">
        <f t="shared" si="27"/>
        <v>4737</v>
      </c>
      <c r="Z360" s="274">
        <v>75</v>
      </c>
      <c r="AA360" s="274">
        <f>SUM($Z$2:Z360)</f>
        <v>26925</v>
      </c>
      <c r="AC360">
        <f t="shared" si="26"/>
        <v>28</v>
      </c>
    </row>
    <row r="361" spans="23:29">
      <c r="W361" s="274">
        <v>28</v>
      </c>
      <c r="X361" s="274">
        <v>360</v>
      </c>
      <c r="Y361" s="274">
        <f t="shared" si="27"/>
        <v>4765</v>
      </c>
      <c r="Z361" s="274">
        <v>75</v>
      </c>
      <c r="AA361" s="274">
        <f>SUM($Z$2:Z361)</f>
        <v>27000</v>
      </c>
      <c r="AC361">
        <f t="shared" si="26"/>
        <v>28</v>
      </c>
    </row>
    <row r="362" spans="23:29">
      <c r="W362" s="274">
        <v>31</v>
      </c>
      <c r="X362" s="274">
        <v>361</v>
      </c>
      <c r="Y362" s="274">
        <f t="shared" si="27"/>
        <v>4796</v>
      </c>
      <c r="Z362" s="274">
        <v>75</v>
      </c>
      <c r="AA362" s="274">
        <f>SUM($Z$2:Z362)</f>
        <v>27075</v>
      </c>
      <c r="AC362">
        <f t="shared" si="26"/>
        <v>31</v>
      </c>
    </row>
    <row r="363" spans="23:29">
      <c r="W363" s="274">
        <v>31</v>
      </c>
      <c r="X363" s="274">
        <v>362</v>
      </c>
      <c r="Y363" s="274">
        <f t="shared" si="27"/>
        <v>4827</v>
      </c>
      <c r="Z363" s="274">
        <v>75</v>
      </c>
      <c r="AA363" s="274">
        <f>SUM($Z$2:Z363)</f>
        <v>27150</v>
      </c>
      <c r="AC363">
        <f t="shared" si="26"/>
        <v>31</v>
      </c>
    </row>
    <row r="364" spans="23:29">
      <c r="W364" s="274">
        <v>31</v>
      </c>
      <c r="X364" s="274">
        <v>363</v>
      </c>
      <c r="Y364" s="274">
        <f t="shared" si="27"/>
        <v>4858</v>
      </c>
      <c r="Z364" s="274">
        <v>75</v>
      </c>
      <c r="AA364" s="274">
        <f>SUM($Z$2:Z364)</f>
        <v>27225</v>
      </c>
      <c r="AC364">
        <f t="shared" si="26"/>
        <v>31</v>
      </c>
    </row>
    <row r="365" spans="23:29">
      <c r="W365" s="274">
        <v>31</v>
      </c>
      <c r="X365" s="274">
        <v>364</v>
      </c>
      <c r="Y365" s="274">
        <f t="shared" si="27"/>
        <v>4889</v>
      </c>
      <c r="Z365" s="274">
        <v>75</v>
      </c>
      <c r="AA365" s="274">
        <f>SUM($Z$2:Z365)</f>
        <v>27300</v>
      </c>
      <c r="AC365">
        <f t="shared" si="26"/>
        <v>31</v>
      </c>
    </row>
    <row r="366" spans="23:29">
      <c r="W366" s="274">
        <v>31</v>
      </c>
      <c r="X366" s="274">
        <v>365</v>
      </c>
      <c r="Y366" s="274">
        <f t="shared" si="27"/>
        <v>4920</v>
      </c>
      <c r="Z366" s="274">
        <v>75</v>
      </c>
      <c r="AA366" s="274">
        <f>SUM($Z$2:Z366)</f>
        <v>27375</v>
      </c>
      <c r="AC366">
        <f t="shared" si="26"/>
        <v>31</v>
      </c>
    </row>
    <row r="367" spans="23:29">
      <c r="W367" s="274">
        <v>31</v>
      </c>
      <c r="X367" s="274">
        <v>366</v>
      </c>
      <c r="Y367" s="274">
        <f t="shared" si="27"/>
        <v>4951</v>
      </c>
      <c r="Z367" s="274">
        <v>75</v>
      </c>
      <c r="AA367" s="274">
        <f>SUM($Z$2:Z367)</f>
        <v>27450</v>
      </c>
      <c r="AC367">
        <f t="shared" si="26"/>
        <v>31</v>
      </c>
    </row>
    <row r="368" spans="23:29">
      <c r="W368" s="274">
        <v>31</v>
      </c>
      <c r="X368" s="274">
        <v>367</v>
      </c>
      <c r="Y368" s="274">
        <f t="shared" si="27"/>
        <v>4982</v>
      </c>
      <c r="Z368" s="274">
        <v>75</v>
      </c>
      <c r="AA368" s="274">
        <f>SUM($Z$2:Z368)</f>
        <v>27525</v>
      </c>
      <c r="AC368">
        <f t="shared" si="26"/>
        <v>31</v>
      </c>
    </row>
    <row r="369" spans="23:29">
      <c r="W369" s="274">
        <v>31</v>
      </c>
      <c r="X369" s="274">
        <v>368</v>
      </c>
      <c r="Y369" s="274">
        <f t="shared" si="27"/>
        <v>5013</v>
      </c>
      <c r="Z369" s="274">
        <v>75</v>
      </c>
      <c r="AA369" s="274">
        <f>SUM($Z$2:Z369)</f>
        <v>27600</v>
      </c>
      <c r="AC369">
        <f t="shared" si="26"/>
        <v>31</v>
      </c>
    </row>
    <row r="370" spans="23:29">
      <c r="W370" s="274">
        <v>31</v>
      </c>
      <c r="X370" s="274">
        <v>369</v>
      </c>
      <c r="Y370" s="274">
        <f t="shared" si="27"/>
        <v>5044</v>
      </c>
      <c r="Z370" s="274">
        <v>75</v>
      </c>
      <c r="AA370" s="274">
        <f>SUM($Z$2:Z370)</f>
        <v>27675</v>
      </c>
      <c r="AC370">
        <f t="shared" si="26"/>
        <v>31</v>
      </c>
    </row>
    <row r="371" spans="23:29">
      <c r="W371" s="274">
        <v>31</v>
      </c>
      <c r="X371" s="274">
        <v>370</v>
      </c>
      <c r="Y371" s="274">
        <f t="shared" si="27"/>
        <v>5075</v>
      </c>
      <c r="Z371" s="274">
        <v>75</v>
      </c>
      <c r="AA371" s="274">
        <f>SUM($Z$2:Z371)</f>
        <v>27750</v>
      </c>
      <c r="AC371">
        <f t="shared" si="26"/>
        <v>31</v>
      </c>
    </row>
    <row r="372" spans="23:29">
      <c r="W372" s="274">
        <v>31</v>
      </c>
      <c r="X372" s="274">
        <v>371</v>
      </c>
      <c r="Y372" s="274">
        <f t="shared" si="27"/>
        <v>5106</v>
      </c>
      <c r="Z372" s="274">
        <v>75</v>
      </c>
      <c r="AA372" s="274">
        <f>SUM($Z$2:Z372)</f>
        <v>27825</v>
      </c>
      <c r="AC372">
        <f t="shared" si="26"/>
        <v>31</v>
      </c>
    </row>
    <row r="373" spans="23:29">
      <c r="W373" s="274">
        <v>31</v>
      </c>
      <c r="X373" s="274">
        <v>372</v>
      </c>
      <c r="Y373" s="274">
        <f t="shared" si="27"/>
        <v>5137</v>
      </c>
      <c r="Z373" s="274">
        <v>75</v>
      </c>
      <c r="AA373" s="274">
        <f>SUM($Z$2:Z373)</f>
        <v>27900</v>
      </c>
      <c r="AC373">
        <f t="shared" si="26"/>
        <v>31</v>
      </c>
    </row>
    <row r="374" spans="23:29">
      <c r="W374" s="274">
        <v>31</v>
      </c>
      <c r="X374" s="274">
        <v>373</v>
      </c>
      <c r="Y374" s="274">
        <f t="shared" si="27"/>
        <v>5168</v>
      </c>
      <c r="Z374" s="274">
        <v>75</v>
      </c>
      <c r="AA374" s="274">
        <f>SUM($Z$2:Z374)</f>
        <v>27975</v>
      </c>
      <c r="AC374">
        <f t="shared" si="26"/>
        <v>31</v>
      </c>
    </row>
    <row r="375" spans="23:29">
      <c r="W375" s="274">
        <v>31</v>
      </c>
      <c r="X375" s="274">
        <v>374</v>
      </c>
      <c r="Y375" s="274">
        <f t="shared" si="27"/>
        <v>5199</v>
      </c>
      <c r="Z375" s="274">
        <v>75</v>
      </c>
      <c r="AA375" s="274">
        <f>SUM($Z$2:Z375)</f>
        <v>28050</v>
      </c>
      <c r="AC375">
        <f t="shared" si="26"/>
        <v>31</v>
      </c>
    </row>
    <row r="376" spans="23:29">
      <c r="W376" s="274">
        <v>31</v>
      </c>
      <c r="X376" s="274">
        <v>375</v>
      </c>
      <c r="Y376" s="274">
        <f t="shared" si="27"/>
        <v>5230</v>
      </c>
      <c r="Z376" s="274">
        <v>75</v>
      </c>
      <c r="AA376" s="274">
        <f>SUM($Z$2:Z376)</f>
        <v>28125</v>
      </c>
      <c r="AC376">
        <f t="shared" si="26"/>
        <v>31</v>
      </c>
    </row>
    <row r="377" spans="23:29">
      <c r="W377" s="274">
        <v>31</v>
      </c>
      <c r="X377" s="274">
        <v>376</v>
      </c>
      <c r="Y377" s="274">
        <f t="shared" si="27"/>
        <v>5261</v>
      </c>
      <c r="Z377" s="274">
        <v>75</v>
      </c>
      <c r="AA377" s="274">
        <f>SUM($Z$2:Z377)</f>
        <v>28200</v>
      </c>
      <c r="AC377">
        <f t="shared" si="26"/>
        <v>31</v>
      </c>
    </row>
    <row r="378" spans="23:29">
      <c r="W378" s="274">
        <v>31</v>
      </c>
      <c r="X378" s="274">
        <v>377</v>
      </c>
      <c r="Y378" s="274">
        <f t="shared" si="27"/>
        <v>5292</v>
      </c>
      <c r="Z378" s="274">
        <v>75</v>
      </c>
      <c r="AA378" s="274">
        <f>SUM($Z$2:Z378)</f>
        <v>28275</v>
      </c>
      <c r="AC378">
        <f t="shared" si="26"/>
        <v>31</v>
      </c>
    </row>
    <row r="379" spans="23:29">
      <c r="W379" s="274">
        <v>31</v>
      </c>
      <c r="X379" s="274">
        <v>378</v>
      </c>
      <c r="Y379" s="274">
        <f t="shared" si="27"/>
        <v>5323</v>
      </c>
      <c r="Z379" s="274">
        <v>75</v>
      </c>
      <c r="AA379" s="274">
        <f>SUM($Z$2:Z379)</f>
        <v>28350</v>
      </c>
      <c r="AC379">
        <f t="shared" si="26"/>
        <v>31</v>
      </c>
    </row>
    <row r="380" spans="23:29">
      <c r="W380" s="274">
        <v>31</v>
      </c>
      <c r="X380" s="274">
        <v>379</v>
      </c>
      <c r="Y380" s="274">
        <f t="shared" si="27"/>
        <v>5354</v>
      </c>
      <c r="Z380" s="274">
        <v>75</v>
      </c>
      <c r="AA380" s="274">
        <f>SUM($Z$2:Z380)</f>
        <v>28425</v>
      </c>
      <c r="AC380">
        <f t="shared" si="26"/>
        <v>31</v>
      </c>
    </row>
    <row r="381" spans="23:29">
      <c r="W381" s="274">
        <v>31</v>
      </c>
      <c r="X381" s="274">
        <v>380</v>
      </c>
      <c r="Y381" s="274">
        <f t="shared" si="27"/>
        <v>5385</v>
      </c>
      <c r="Z381" s="274">
        <v>75</v>
      </c>
      <c r="AA381" s="274">
        <f>SUM($Z$2:Z381)</f>
        <v>28500</v>
      </c>
      <c r="AC381">
        <f t="shared" si="26"/>
        <v>31</v>
      </c>
    </row>
    <row r="382" spans="23:29">
      <c r="W382" s="274">
        <v>31</v>
      </c>
      <c r="X382" s="274">
        <v>381</v>
      </c>
      <c r="Y382" s="274">
        <f t="shared" si="27"/>
        <v>5416</v>
      </c>
      <c r="Z382" s="274">
        <v>75</v>
      </c>
      <c r="AA382" s="274">
        <f>SUM($Z$2:Z382)</f>
        <v>28575</v>
      </c>
      <c r="AC382">
        <f t="shared" si="26"/>
        <v>31</v>
      </c>
    </row>
    <row r="383" spans="23:29">
      <c r="W383" s="274">
        <v>31</v>
      </c>
      <c r="X383" s="274">
        <v>382</v>
      </c>
      <c r="Y383" s="274">
        <f t="shared" si="27"/>
        <v>5447</v>
      </c>
      <c r="Z383" s="274">
        <v>75</v>
      </c>
      <c r="AA383" s="274">
        <f>SUM($Z$2:Z383)</f>
        <v>28650</v>
      </c>
      <c r="AC383">
        <f t="shared" si="26"/>
        <v>31</v>
      </c>
    </row>
    <row r="384" spans="23:29">
      <c r="W384" s="274">
        <v>31</v>
      </c>
      <c r="X384" s="274">
        <v>383</v>
      </c>
      <c r="Y384" s="274">
        <f t="shared" si="27"/>
        <v>5478</v>
      </c>
      <c r="Z384" s="274">
        <v>75</v>
      </c>
      <c r="AA384" s="274">
        <f>SUM($Z$2:Z384)</f>
        <v>28725</v>
      </c>
      <c r="AC384">
        <f t="shared" si="26"/>
        <v>31</v>
      </c>
    </row>
    <row r="385" spans="23:29">
      <c r="W385" s="274">
        <v>31</v>
      </c>
      <c r="X385" s="274">
        <v>384</v>
      </c>
      <c r="Y385" s="274">
        <f t="shared" si="27"/>
        <v>5509</v>
      </c>
      <c r="Z385" s="274">
        <v>75</v>
      </c>
      <c r="AA385" s="274">
        <f>SUM($Z$2:Z385)</f>
        <v>28800</v>
      </c>
      <c r="AC385">
        <f t="shared" si="26"/>
        <v>31</v>
      </c>
    </row>
    <row r="386" spans="23:29">
      <c r="W386" s="274">
        <v>31</v>
      </c>
      <c r="X386" s="274">
        <v>385</v>
      </c>
      <c r="Y386" s="274">
        <f t="shared" si="27"/>
        <v>5540</v>
      </c>
      <c r="Z386" s="274">
        <v>75</v>
      </c>
      <c r="AA386" s="274">
        <f>SUM($Z$2:Z386)</f>
        <v>28875</v>
      </c>
      <c r="AC386">
        <f t="shared" si="26"/>
        <v>31</v>
      </c>
    </row>
    <row r="387" spans="23:29">
      <c r="W387" s="274">
        <v>31</v>
      </c>
      <c r="X387" s="274">
        <v>386</v>
      </c>
      <c r="Y387" s="274">
        <f t="shared" si="27"/>
        <v>5571</v>
      </c>
      <c r="Z387" s="274">
        <v>75</v>
      </c>
      <c r="AA387" s="274">
        <f>SUM($Z$2:Z387)</f>
        <v>28950</v>
      </c>
      <c r="AC387">
        <f t="shared" si="26"/>
        <v>31</v>
      </c>
    </row>
    <row r="388" spans="23:29">
      <c r="W388" s="274">
        <v>31</v>
      </c>
      <c r="X388" s="274">
        <v>387</v>
      </c>
      <c r="Y388" s="274">
        <f t="shared" si="27"/>
        <v>5602</v>
      </c>
      <c r="Z388" s="274">
        <v>75</v>
      </c>
      <c r="AA388" s="274">
        <f>SUM($Z$2:Z388)</f>
        <v>29025</v>
      </c>
      <c r="AC388">
        <f t="shared" ref="AC388:AC401" si="28">Y388-Y387</f>
        <v>31</v>
      </c>
    </row>
    <row r="389" spans="23:29">
      <c r="W389" s="274">
        <v>31</v>
      </c>
      <c r="X389" s="274">
        <v>388</v>
      </c>
      <c r="Y389" s="274">
        <f t="shared" ref="Y389:Y401" si="29">Y388+W389</f>
        <v>5633</v>
      </c>
      <c r="Z389" s="274">
        <v>75</v>
      </c>
      <c r="AA389" s="274">
        <f>SUM($Z$2:Z389)</f>
        <v>29100</v>
      </c>
      <c r="AC389">
        <f t="shared" si="28"/>
        <v>31</v>
      </c>
    </row>
    <row r="390" spans="23:29">
      <c r="W390" s="274">
        <v>31</v>
      </c>
      <c r="X390" s="274">
        <v>389</v>
      </c>
      <c r="Y390" s="274">
        <f t="shared" si="29"/>
        <v>5664</v>
      </c>
      <c r="Z390" s="274">
        <v>75</v>
      </c>
      <c r="AA390" s="274">
        <f>SUM($Z$2:Z390)</f>
        <v>29175</v>
      </c>
      <c r="AC390">
        <f t="shared" si="28"/>
        <v>31</v>
      </c>
    </row>
    <row r="391" spans="23:29">
      <c r="W391" s="274">
        <v>31</v>
      </c>
      <c r="X391" s="274">
        <v>390</v>
      </c>
      <c r="Y391" s="274">
        <f t="shared" si="29"/>
        <v>5695</v>
      </c>
      <c r="Z391" s="274">
        <v>75</v>
      </c>
      <c r="AA391" s="274">
        <f>SUM($Z$2:Z391)</f>
        <v>29250</v>
      </c>
      <c r="AC391">
        <f t="shared" si="28"/>
        <v>31</v>
      </c>
    </row>
    <row r="392" spans="23:29">
      <c r="W392" s="274">
        <v>34</v>
      </c>
      <c r="X392" s="274">
        <v>391</v>
      </c>
      <c r="Y392" s="274">
        <f t="shared" si="29"/>
        <v>5729</v>
      </c>
      <c r="Z392" s="274">
        <v>75</v>
      </c>
      <c r="AA392" s="274">
        <f>SUM($Z$2:Z392)</f>
        <v>29325</v>
      </c>
      <c r="AC392">
        <f t="shared" si="28"/>
        <v>34</v>
      </c>
    </row>
    <row r="393" spans="23:29">
      <c r="W393" s="274">
        <v>34</v>
      </c>
      <c r="X393" s="274">
        <v>392</v>
      </c>
      <c r="Y393" s="274">
        <f t="shared" si="29"/>
        <v>5763</v>
      </c>
      <c r="Z393" s="274">
        <v>75</v>
      </c>
      <c r="AA393" s="274">
        <f>SUM($Z$2:Z393)</f>
        <v>29400</v>
      </c>
      <c r="AC393">
        <f t="shared" si="28"/>
        <v>34</v>
      </c>
    </row>
    <row r="394" spans="23:29">
      <c r="W394" s="274">
        <v>34</v>
      </c>
      <c r="X394" s="274">
        <v>393</v>
      </c>
      <c r="Y394" s="274">
        <f t="shared" si="29"/>
        <v>5797</v>
      </c>
      <c r="Z394" s="274">
        <v>75</v>
      </c>
      <c r="AA394" s="274">
        <f>SUM($Z$2:Z394)</f>
        <v>29475</v>
      </c>
      <c r="AC394">
        <f t="shared" si="28"/>
        <v>34</v>
      </c>
    </row>
    <row r="395" spans="23:29">
      <c r="W395" s="274">
        <v>34</v>
      </c>
      <c r="X395" s="274">
        <v>394</v>
      </c>
      <c r="Y395" s="274">
        <f t="shared" si="29"/>
        <v>5831</v>
      </c>
      <c r="Z395" s="274">
        <v>75</v>
      </c>
      <c r="AA395" s="274">
        <f>SUM($Z$2:Z395)</f>
        <v>29550</v>
      </c>
      <c r="AC395">
        <f t="shared" si="28"/>
        <v>34</v>
      </c>
    </row>
    <row r="396" spans="23:29">
      <c r="W396" s="274">
        <v>34</v>
      </c>
      <c r="X396" s="274">
        <v>395</v>
      </c>
      <c r="Y396" s="274">
        <f t="shared" si="29"/>
        <v>5865</v>
      </c>
      <c r="Z396" s="274">
        <v>75</v>
      </c>
      <c r="AA396" s="274">
        <f>SUM($Z$2:Z396)</f>
        <v>29625</v>
      </c>
      <c r="AC396">
        <f t="shared" si="28"/>
        <v>34</v>
      </c>
    </row>
    <row r="397" spans="23:29">
      <c r="W397" s="274">
        <v>34</v>
      </c>
      <c r="X397" s="274">
        <v>396</v>
      </c>
      <c r="Y397" s="274">
        <f t="shared" si="29"/>
        <v>5899</v>
      </c>
      <c r="Z397" s="274">
        <v>75</v>
      </c>
      <c r="AA397" s="274">
        <f>SUM($Z$2:Z397)</f>
        <v>29700</v>
      </c>
      <c r="AC397">
        <f t="shared" si="28"/>
        <v>34</v>
      </c>
    </row>
    <row r="398" spans="23:29">
      <c r="W398" s="274">
        <v>34</v>
      </c>
      <c r="X398" s="274">
        <v>397</v>
      </c>
      <c r="Y398" s="274">
        <f t="shared" si="29"/>
        <v>5933</v>
      </c>
      <c r="Z398" s="274">
        <v>75</v>
      </c>
      <c r="AA398" s="274">
        <f>SUM($Z$2:Z398)</f>
        <v>29775</v>
      </c>
      <c r="AC398">
        <f t="shared" si="28"/>
        <v>34</v>
      </c>
    </row>
    <row r="399" spans="23:29">
      <c r="W399" s="274">
        <v>34</v>
      </c>
      <c r="X399" s="274">
        <v>398</v>
      </c>
      <c r="Y399" s="274">
        <f t="shared" si="29"/>
        <v>5967</v>
      </c>
      <c r="Z399" s="274">
        <v>75</v>
      </c>
      <c r="AA399" s="274">
        <f>SUM($Z$2:Z399)</f>
        <v>29850</v>
      </c>
      <c r="AC399">
        <f t="shared" si="28"/>
        <v>34</v>
      </c>
    </row>
    <row r="400" spans="23:29">
      <c r="W400" s="274">
        <v>34</v>
      </c>
      <c r="X400" s="274">
        <v>399</v>
      </c>
      <c r="Y400" s="274">
        <f t="shared" si="29"/>
        <v>6001</v>
      </c>
      <c r="Z400" s="274">
        <v>75</v>
      </c>
      <c r="AA400" s="274">
        <f>SUM($Z$2:Z400)</f>
        <v>29925</v>
      </c>
      <c r="AC400">
        <f t="shared" si="28"/>
        <v>34</v>
      </c>
    </row>
    <row r="401" spans="23:29">
      <c r="W401" s="274">
        <v>34</v>
      </c>
      <c r="X401" s="274">
        <v>400</v>
      </c>
      <c r="Y401" s="274">
        <f t="shared" si="29"/>
        <v>6035</v>
      </c>
      <c r="Z401" s="274">
        <v>75</v>
      </c>
      <c r="AA401" s="274">
        <f>SUM($Z$2:Z401)</f>
        <v>30000</v>
      </c>
      <c r="AC401">
        <f t="shared" si="28"/>
        <v>34</v>
      </c>
    </row>
    <row r="402" spans="23:29">
      <c r="W402" s="274">
        <v>34</v>
      </c>
      <c r="X402" s="274">
        <v>401</v>
      </c>
      <c r="Y402" s="274">
        <f t="shared" ref="Y402:Y439" si="30">Y401+W402</f>
        <v>6069</v>
      </c>
      <c r="Z402" s="274">
        <v>75</v>
      </c>
      <c r="AA402" s="274">
        <f>SUM($Z$2:Z402)</f>
        <v>30075</v>
      </c>
      <c r="AC402">
        <f t="shared" ref="AC402:AC439" si="31">Y402-Y401</f>
        <v>34</v>
      </c>
    </row>
    <row r="403" spans="23:29">
      <c r="W403" s="274">
        <v>34</v>
      </c>
      <c r="X403" s="274">
        <v>402</v>
      </c>
      <c r="Y403" s="274">
        <f t="shared" si="30"/>
        <v>6103</v>
      </c>
      <c r="Z403" s="274">
        <v>75</v>
      </c>
      <c r="AA403" s="274">
        <f>SUM($Z$2:Z403)</f>
        <v>30150</v>
      </c>
      <c r="AC403">
        <f t="shared" si="31"/>
        <v>34</v>
      </c>
    </row>
    <row r="404" spans="23:29">
      <c r="W404" s="274">
        <v>34</v>
      </c>
      <c r="X404" s="274">
        <v>403</v>
      </c>
      <c r="Y404" s="274">
        <f t="shared" si="30"/>
        <v>6137</v>
      </c>
      <c r="Z404" s="274">
        <v>75</v>
      </c>
      <c r="AA404" s="274">
        <f>SUM($Z$2:Z404)</f>
        <v>30225</v>
      </c>
      <c r="AC404">
        <f t="shared" si="31"/>
        <v>34</v>
      </c>
    </row>
    <row r="405" spans="23:29">
      <c r="W405" s="274">
        <v>34</v>
      </c>
      <c r="X405" s="274">
        <v>404</v>
      </c>
      <c r="Y405" s="274">
        <f t="shared" si="30"/>
        <v>6171</v>
      </c>
      <c r="Z405" s="274">
        <v>75</v>
      </c>
      <c r="AA405" s="274">
        <f>SUM($Z$2:Z405)</f>
        <v>30300</v>
      </c>
      <c r="AC405">
        <f t="shared" si="31"/>
        <v>34</v>
      </c>
    </row>
    <row r="406" spans="23:29">
      <c r="W406" s="274">
        <v>34</v>
      </c>
      <c r="X406" s="274">
        <v>405</v>
      </c>
      <c r="Y406" s="274">
        <f t="shared" si="30"/>
        <v>6205</v>
      </c>
      <c r="Z406" s="274">
        <v>75</v>
      </c>
      <c r="AA406" s="274">
        <f>SUM($Z$2:Z406)</f>
        <v>30375</v>
      </c>
      <c r="AC406">
        <f t="shared" si="31"/>
        <v>34</v>
      </c>
    </row>
    <row r="407" spans="23:29">
      <c r="W407" s="274">
        <v>34</v>
      </c>
      <c r="X407" s="274">
        <v>406</v>
      </c>
      <c r="Y407" s="274">
        <f t="shared" si="30"/>
        <v>6239</v>
      </c>
      <c r="Z407" s="274">
        <v>75</v>
      </c>
      <c r="AA407" s="274">
        <f>SUM($Z$2:Z407)</f>
        <v>30450</v>
      </c>
      <c r="AC407">
        <f t="shared" si="31"/>
        <v>34</v>
      </c>
    </row>
    <row r="408" spans="23:29">
      <c r="W408" s="274">
        <v>34</v>
      </c>
      <c r="X408" s="274">
        <v>407</v>
      </c>
      <c r="Y408" s="274">
        <f t="shared" si="30"/>
        <v>6273</v>
      </c>
      <c r="Z408" s="274">
        <v>75</v>
      </c>
      <c r="AA408" s="274">
        <f>SUM($Z$2:Z408)</f>
        <v>30525</v>
      </c>
      <c r="AC408">
        <f t="shared" si="31"/>
        <v>34</v>
      </c>
    </row>
    <row r="409" spans="23:29">
      <c r="W409" s="274">
        <v>34</v>
      </c>
      <c r="X409" s="274">
        <v>408</v>
      </c>
      <c r="Y409" s="274">
        <f t="shared" si="30"/>
        <v>6307</v>
      </c>
      <c r="Z409" s="274">
        <v>75</v>
      </c>
      <c r="AA409" s="274">
        <f>SUM($Z$2:Z409)</f>
        <v>30600</v>
      </c>
      <c r="AC409">
        <f t="shared" si="31"/>
        <v>34</v>
      </c>
    </row>
    <row r="410" spans="23:29">
      <c r="W410" s="274">
        <v>34</v>
      </c>
      <c r="X410" s="274">
        <v>409</v>
      </c>
      <c r="Y410" s="274">
        <f t="shared" si="30"/>
        <v>6341</v>
      </c>
      <c r="Z410" s="274">
        <v>75</v>
      </c>
      <c r="AA410" s="274">
        <f>SUM($Z$2:Z410)</f>
        <v>30675</v>
      </c>
      <c r="AC410">
        <f t="shared" si="31"/>
        <v>34</v>
      </c>
    </row>
    <row r="411" spans="23:29">
      <c r="W411" s="274">
        <v>34</v>
      </c>
      <c r="X411" s="274">
        <v>410</v>
      </c>
      <c r="Y411" s="274">
        <f t="shared" si="30"/>
        <v>6375</v>
      </c>
      <c r="Z411" s="274">
        <v>75</v>
      </c>
      <c r="AA411" s="274">
        <f>SUM($Z$2:Z411)</f>
        <v>30750</v>
      </c>
      <c r="AC411">
        <f t="shared" si="31"/>
        <v>34</v>
      </c>
    </row>
    <row r="412" spans="23:29">
      <c r="W412" s="274">
        <v>34</v>
      </c>
      <c r="X412" s="274">
        <v>411</v>
      </c>
      <c r="Y412" s="274">
        <f t="shared" si="30"/>
        <v>6409</v>
      </c>
      <c r="Z412" s="274">
        <v>75</v>
      </c>
      <c r="AA412" s="274">
        <f>SUM($Z$2:Z412)</f>
        <v>30825</v>
      </c>
      <c r="AC412">
        <f t="shared" si="31"/>
        <v>34</v>
      </c>
    </row>
    <row r="413" spans="23:29">
      <c r="W413" s="274">
        <v>34</v>
      </c>
      <c r="X413" s="274">
        <v>412</v>
      </c>
      <c r="Y413" s="274">
        <f t="shared" si="30"/>
        <v>6443</v>
      </c>
      <c r="Z413" s="274">
        <v>75</v>
      </c>
      <c r="AA413" s="274">
        <f>SUM($Z$2:Z413)</f>
        <v>30900</v>
      </c>
      <c r="AC413">
        <f t="shared" si="31"/>
        <v>34</v>
      </c>
    </row>
    <row r="414" spans="23:29">
      <c r="W414" s="274">
        <v>34</v>
      </c>
      <c r="X414" s="274">
        <v>413</v>
      </c>
      <c r="Y414" s="274">
        <f t="shared" si="30"/>
        <v>6477</v>
      </c>
      <c r="Z414" s="274">
        <v>75</v>
      </c>
      <c r="AA414" s="274">
        <f>SUM($Z$2:Z414)</f>
        <v>30975</v>
      </c>
      <c r="AC414">
        <f t="shared" si="31"/>
        <v>34</v>
      </c>
    </row>
    <row r="415" spans="23:29">
      <c r="W415" s="274">
        <v>34</v>
      </c>
      <c r="X415" s="274">
        <v>414</v>
      </c>
      <c r="Y415" s="274">
        <f t="shared" si="30"/>
        <v>6511</v>
      </c>
      <c r="Z415" s="274">
        <v>75</v>
      </c>
      <c r="AA415" s="274">
        <f>SUM($Z$2:Z415)</f>
        <v>31050</v>
      </c>
      <c r="AC415">
        <f t="shared" si="31"/>
        <v>34</v>
      </c>
    </row>
    <row r="416" spans="23:29">
      <c r="W416" s="274">
        <v>34</v>
      </c>
      <c r="X416" s="274">
        <v>415</v>
      </c>
      <c r="Y416" s="274">
        <f t="shared" si="30"/>
        <v>6545</v>
      </c>
      <c r="Z416" s="274">
        <v>75</v>
      </c>
      <c r="AA416" s="274">
        <f>SUM($Z$2:Z416)</f>
        <v>31125</v>
      </c>
      <c r="AC416">
        <f t="shared" si="31"/>
        <v>34</v>
      </c>
    </row>
    <row r="417" spans="23:29">
      <c r="W417" s="274">
        <v>34</v>
      </c>
      <c r="X417" s="274">
        <v>416</v>
      </c>
      <c r="Y417" s="274">
        <f t="shared" si="30"/>
        <v>6579</v>
      </c>
      <c r="Z417" s="274">
        <v>75</v>
      </c>
      <c r="AA417" s="274">
        <f>SUM($Z$2:Z417)</f>
        <v>31200</v>
      </c>
      <c r="AC417">
        <f t="shared" si="31"/>
        <v>34</v>
      </c>
    </row>
    <row r="418" spans="23:29">
      <c r="W418" s="274">
        <v>34</v>
      </c>
      <c r="X418" s="274">
        <v>417</v>
      </c>
      <c r="Y418" s="274">
        <f t="shared" si="30"/>
        <v>6613</v>
      </c>
      <c r="Z418" s="274">
        <v>75</v>
      </c>
      <c r="AA418" s="274">
        <f>SUM($Z$2:Z418)</f>
        <v>31275</v>
      </c>
      <c r="AC418">
        <f t="shared" si="31"/>
        <v>34</v>
      </c>
    </row>
    <row r="419" spans="23:29">
      <c r="W419" s="274">
        <v>34</v>
      </c>
      <c r="X419" s="274">
        <v>418</v>
      </c>
      <c r="Y419" s="274">
        <f t="shared" si="30"/>
        <v>6647</v>
      </c>
      <c r="Z419" s="274">
        <v>75</v>
      </c>
      <c r="AA419" s="274">
        <f>SUM($Z$2:Z419)</f>
        <v>31350</v>
      </c>
      <c r="AC419">
        <f t="shared" si="31"/>
        <v>34</v>
      </c>
    </row>
    <row r="420" spans="23:29">
      <c r="W420" s="274">
        <v>34</v>
      </c>
      <c r="X420" s="274">
        <v>419</v>
      </c>
      <c r="Y420" s="274">
        <f t="shared" si="30"/>
        <v>6681</v>
      </c>
      <c r="Z420" s="274">
        <v>75</v>
      </c>
      <c r="AA420" s="274">
        <f>SUM($Z$2:Z420)</f>
        <v>31425</v>
      </c>
      <c r="AC420">
        <f t="shared" si="31"/>
        <v>34</v>
      </c>
    </row>
    <row r="421" spans="23:29">
      <c r="W421" s="274">
        <v>34</v>
      </c>
      <c r="X421" s="274">
        <v>420</v>
      </c>
      <c r="Y421" s="274">
        <f t="shared" si="30"/>
        <v>6715</v>
      </c>
      <c r="Z421" s="274">
        <v>75</v>
      </c>
      <c r="AA421" s="274">
        <f>SUM($Z$2:Z421)</f>
        <v>31500</v>
      </c>
      <c r="AC421">
        <f t="shared" si="31"/>
        <v>34</v>
      </c>
    </row>
    <row r="422" spans="23:29">
      <c r="W422" s="274">
        <v>37</v>
      </c>
      <c r="X422" s="274">
        <v>421</v>
      </c>
      <c r="Y422" s="274">
        <f t="shared" si="30"/>
        <v>6752</v>
      </c>
      <c r="Z422" s="274">
        <v>75</v>
      </c>
      <c r="AA422" s="274">
        <f>SUM($Z$2:Z422)</f>
        <v>31575</v>
      </c>
      <c r="AC422">
        <v>37</v>
      </c>
    </row>
    <row r="423" spans="23:29">
      <c r="W423" s="274">
        <v>37</v>
      </c>
      <c r="X423" s="274">
        <v>422</v>
      </c>
      <c r="Y423" s="274">
        <f t="shared" si="30"/>
        <v>6789</v>
      </c>
      <c r="Z423" s="274">
        <v>75</v>
      </c>
      <c r="AA423" s="274">
        <f>SUM($Z$2:Z423)</f>
        <v>31650</v>
      </c>
      <c r="AC423">
        <v>37</v>
      </c>
    </row>
    <row r="424" spans="23:29">
      <c r="W424" s="274">
        <v>37</v>
      </c>
      <c r="X424" s="274">
        <v>423</v>
      </c>
      <c r="Y424" s="274">
        <f t="shared" si="30"/>
        <v>6826</v>
      </c>
      <c r="Z424" s="274">
        <v>75</v>
      </c>
      <c r="AA424" s="274">
        <f>SUM($Z$2:Z424)</f>
        <v>31725</v>
      </c>
      <c r="AC424">
        <f t="shared" si="31"/>
        <v>37</v>
      </c>
    </row>
    <row r="425" spans="23:29">
      <c r="W425" s="274">
        <v>37</v>
      </c>
      <c r="X425" s="274">
        <v>424</v>
      </c>
      <c r="Y425" s="274">
        <f t="shared" si="30"/>
        <v>6863</v>
      </c>
      <c r="Z425" s="274">
        <v>75</v>
      </c>
      <c r="AA425" s="274">
        <f>SUM($Z$2:Z425)</f>
        <v>31800</v>
      </c>
      <c r="AC425">
        <f t="shared" si="31"/>
        <v>37</v>
      </c>
    </row>
    <row r="426" spans="23:29">
      <c r="W426" s="274">
        <v>37</v>
      </c>
      <c r="X426" s="274">
        <v>425</v>
      </c>
      <c r="Y426" s="274">
        <f t="shared" si="30"/>
        <v>6900</v>
      </c>
      <c r="Z426" s="274">
        <v>75</v>
      </c>
      <c r="AA426" s="274">
        <f>SUM($Z$2:Z426)</f>
        <v>31875</v>
      </c>
      <c r="AC426">
        <f t="shared" si="31"/>
        <v>37</v>
      </c>
    </row>
    <row r="427" spans="23:29">
      <c r="W427" s="274">
        <v>37</v>
      </c>
      <c r="X427" s="274">
        <v>426</v>
      </c>
      <c r="Y427" s="274">
        <f t="shared" si="30"/>
        <v>6937</v>
      </c>
      <c r="Z427" s="274">
        <v>75</v>
      </c>
      <c r="AA427" s="274">
        <f>SUM($Z$2:Z427)</f>
        <v>31950</v>
      </c>
      <c r="AC427">
        <f t="shared" si="31"/>
        <v>37</v>
      </c>
    </row>
    <row r="428" spans="23:29">
      <c r="W428" s="274">
        <v>37</v>
      </c>
      <c r="X428" s="274">
        <v>427</v>
      </c>
      <c r="Y428" s="274">
        <f t="shared" si="30"/>
        <v>6974</v>
      </c>
      <c r="Z428" s="274">
        <v>75</v>
      </c>
      <c r="AA428" s="274">
        <f>SUM($Z$2:Z428)</f>
        <v>32025</v>
      </c>
      <c r="AC428">
        <f t="shared" si="31"/>
        <v>37</v>
      </c>
    </row>
    <row r="429" spans="23:29">
      <c r="W429" s="274">
        <v>37</v>
      </c>
      <c r="X429" s="274">
        <v>428</v>
      </c>
      <c r="Y429" s="274">
        <f t="shared" si="30"/>
        <v>7011</v>
      </c>
      <c r="Z429" s="274">
        <v>75</v>
      </c>
      <c r="AA429" s="274">
        <f>SUM($Z$2:Z429)</f>
        <v>32100</v>
      </c>
      <c r="AC429">
        <f t="shared" si="31"/>
        <v>37</v>
      </c>
    </row>
    <row r="430" spans="23:29">
      <c r="W430" s="274">
        <v>37</v>
      </c>
      <c r="X430" s="274">
        <v>429</v>
      </c>
      <c r="Y430" s="274">
        <f t="shared" si="30"/>
        <v>7048</v>
      </c>
      <c r="Z430" s="274">
        <v>75</v>
      </c>
      <c r="AA430" s="274">
        <f>SUM($Z$2:Z430)</f>
        <v>32175</v>
      </c>
      <c r="AC430">
        <f t="shared" si="31"/>
        <v>37</v>
      </c>
    </row>
    <row r="431" spans="23:29">
      <c r="W431" s="274">
        <v>37</v>
      </c>
      <c r="X431" s="274">
        <v>430</v>
      </c>
      <c r="Y431" s="274">
        <f t="shared" si="30"/>
        <v>7085</v>
      </c>
      <c r="Z431" s="274">
        <v>75</v>
      </c>
      <c r="AA431" s="274">
        <f>SUM($Z$2:Z431)</f>
        <v>32250</v>
      </c>
      <c r="AC431">
        <f t="shared" si="31"/>
        <v>37</v>
      </c>
    </row>
    <row r="432" spans="23:29">
      <c r="W432" s="274">
        <v>37</v>
      </c>
      <c r="X432" s="274">
        <v>431</v>
      </c>
      <c r="Y432" s="274">
        <f t="shared" si="30"/>
        <v>7122</v>
      </c>
      <c r="Z432" s="274">
        <v>75</v>
      </c>
      <c r="AA432" s="274">
        <f>SUM($Z$2:Z432)</f>
        <v>32325</v>
      </c>
      <c r="AC432">
        <f t="shared" si="31"/>
        <v>37</v>
      </c>
    </row>
    <row r="433" spans="23:29">
      <c r="W433" s="274">
        <v>37</v>
      </c>
      <c r="X433" s="274">
        <v>432</v>
      </c>
      <c r="Y433" s="274">
        <f t="shared" si="30"/>
        <v>7159</v>
      </c>
      <c r="Z433" s="274">
        <v>75</v>
      </c>
      <c r="AA433" s="274">
        <f>SUM($Z$2:Z433)</f>
        <v>32400</v>
      </c>
      <c r="AC433">
        <f t="shared" si="31"/>
        <v>37</v>
      </c>
    </row>
    <row r="434" spans="23:29">
      <c r="W434" s="274">
        <v>37</v>
      </c>
      <c r="X434" s="274">
        <v>433</v>
      </c>
      <c r="Y434" s="274">
        <f t="shared" si="30"/>
        <v>7196</v>
      </c>
      <c r="Z434" s="274">
        <v>75</v>
      </c>
      <c r="AA434" s="274">
        <f>SUM($Z$2:Z434)</f>
        <v>32475</v>
      </c>
      <c r="AC434">
        <f t="shared" si="31"/>
        <v>37</v>
      </c>
    </row>
    <row r="435" spans="23:29">
      <c r="W435" s="274">
        <v>37</v>
      </c>
      <c r="X435" s="274">
        <v>434</v>
      </c>
      <c r="Y435" s="274">
        <f t="shared" si="30"/>
        <v>7233</v>
      </c>
      <c r="Z435" s="274">
        <v>75</v>
      </c>
      <c r="AA435" s="274">
        <f>SUM($Z$2:Z435)</f>
        <v>32550</v>
      </c>
      <c r="AC435">
        <f t="shared" si="31"/>
        <v>37</v>
      </c>
    </row>
    <row r="436" spans="23:29">
      <c r="W436" s="274">
        <v>37</v>
      </c>
      <c r="X436" s="274">
        <v>435</v>
      </c>
      <c r="Y436" s="274">
        <f t="shared" si="30"/>
        <v>7270</v>
      </c>
      <c r="Z436" s="274">
        <v>75</v>
      </c>
      <c r="AA436" s="274">
        <f>SUM($Z$2:Z436)</f>
        <v>32625</v>
      </c>
      <c r="AC436">
        <f t="shared" si="31"/>
        <v>37</v>
      </c>
    </row>
    <row r="437" spans="23:29">
      <c r="W437" s="274">
        <v>37</v>
      </c>
      <c r="X437" s="274">
        <v>436</v>
      </c>
      <c r="Y437" s="274">
        <f t="shared" si="30"/>
        <v>7307</v>
      </c>
      <c r="Z437" s="274">
        <v>75</v>
      </c>
      <c r="AA437" s="274">
        <f>SUM($Z$2:Z437)</f>
        <v>32700</v>
      </c>
      <c r="AC437">
        <f t="shared" si="31"/>
        <v>37</v>
      </c>
    </row>
    <row r="438" spans="23:29">
      <c r="W438" s="274">
        <v>37</v>
      </c>
      <c r="X438" s="274">
        <v>437</v>
      </c>
      <c r="Y438" s="274">
        <f t="shared" si="30"/>
        <v>7344</v>
      </c>
      <c r="Z438" s="274">
        <v>75</v>
      </c>
      <c r="AA438" s="274">
        <f>SUM($Z$2:Z438)</f>
        <v>32775</v>
      </c>
      <c r="AC438">
        <f t="shared" si="31"/>
        <v>37</v>
      </c>
    </row>
    <row r="439" spans="23:29">
      <c r="W439" s="274">
        <v>37</v>
      </c>
      <c r="X439" s="274">
        <v>438</v>
      </c>
      <c r="Y439" s="274">
        <f t="shared" si="30"/>
        <v>7381</v>
      </c>
      <c r="Z439" s="274">
        <v>75</v>
      </c>
      <c r="AA439" s="274">
        <f>SUM($Z$2:Z439)</f>
        <v>32850</v>
      </c>
      <c r="AC439">
        <f t="shared" si="31"/>
        <v>37</v>
      </c>
    </row>
    <row r="440" spans="23:29">
      <c r="W440" s="274">
        <v>37</v>
      </c>
      <c r="X440" s="274">
        <v>439</v>
      </c>
      <c r="Y440" s="274">
        <f t="shared" ref="Y440:Y451" si="32">Y439+W440</f>
        <v>7418</v>
      </c>
      <c r="Z440" s="274">
        <v>75</v>
      </c>
      <c r="AA440" s="274">
        <f>SUM($Z$2:Z440)</f>
        <v>32925</v>
      </c>
      <c r="AC440">
        <f t="shared" ref="AC440:AC451" si="33">Y440-Y439</f>
        <v>37</v>
      </c>
    </row>
    <row r="441" spans="23:29">
      <c r="W441" s="274">
        <v>37</v>
      </c>
      <c r="X441" s="274">
        <v>440</v>
      </c>
      <c r="Y441" s="274">
        <f t="shared" si="32"/>
        <v>7455</v>
      </c>
      <c r="Z441" s="274">
        <v>75</v>
      </c>
      <c r="AA441" s="274">
        <f>SUM($Z$2:Z441)</f>
        <v>33000</v>
      </c>
      <c r="AC441">
        <f t="shared" si="33"/>
        <v>37</v>
      </c>
    </row>
    <row r="442" spans="23:29">
      <c r="W442" s="274">
        <v>37</v>
      </c>
      <c r="X442" s="274">
        <v>441</v>
      </c>
      <c r="Y442" s="274">
        <f t="shared" si="32"/>
        <v>7492</v>
      </c>
      <c r="Z442" s="274">
        <v>75</v>
      </c>
      <c r="AA442" s="274">
        <f>SUM($Z$2:Z442)</f>
        <v>33075</v>
      </c>
      <c r="AC442">
        <f t="shared" si="33"/>
        <v>37</v>
      </c>
    </row>
    <row r="443" spans="23:29">
      <c r="W443" s="274">
        <v>37</v>
      </c>
      <c r="X443" s="274">
        <v>442</v>
      </c>
      <c r="Y443" s="274">
        <f t="shared" si="32"/>
        <v>7529</v>
      </c>
      <c r="Z443" s="274">
        <v>75</v>
      </c>
      <c r="AA443" s="274">
        <f>SUM($Z$2:Z443)</f>
        <v>33150</v>
      </c>
      <c r="AC443">
        <f t="shared" si="33"/>
        <v>37</v>
      </c>
    </row>
    <row r="444" spans="23:29">
      <c r="W444" s="274">
        <v>37</v>
      </c>
      <c r="X444" s="274">
        <v>443</v>
      </c>
      <c r="Y444" s="274">
        <f t="shared" si="32"/>
        <v>7566</v>
      </c>
      <c r="Z444" s="274">
        <v>75</v>
      </c>
      <c r="AA444" s="274">
        <f>SUM($Z$2:Z444)</f>
        <v>33225</v>
      </c>
      <c r="AC444">
        <f t="shared" si="33"/>
        <v>37</v>
      </c>
    </row>
    <row r="445" spans="23:29">
      <c r="W445" s="274">
        <v>37</v>
      </c>
      <c r="X445" s="274">
        <v>444</v>
      </c>
      <c r="Y445" s="274">
        <f t="shared" si="32"/>
        <v>7603</v>
      </c>
      <c r="Z445" s="274">
        <v>75</v>
      </c>
      <c r="AA445" s="274">
        <f>SUM($Z$2:Z445)</f>
        <v>33300</v>
      </c>
      <c r="AC445">
        <f t="shared" si="33"/>
        <v>37</v>
      </c>
    </row>
    <row r="446" spans="23:29">
      <c r="W446" s="274">
        <v>37</v>
      </c>
      <c r="X446" s="274">
        <v>445</v>
      </c>
      <c r="Y446" s="274">
        <f t="shared" si="32"/>
        <v>7640</v>
      </c>
      <c r="Z446" s="274">
        <v>75</v>
      </c>
      <c r="AA446" s="274">
        <f>SUM($Z$2:Z446)</f>
        <v>33375</v>
      </c>
      <c r="AC446">
        <f t="shared" si="33"/>
        <v>37</v>
      </c>
    </row>
    <row r="447" spans="23:29">
      <c r="W447" s="274">
        <v>37</v>
      </c>
      <c r="X447" s="274">
        <v>446</v>
      </c>
      <c r="Y447" s="274">
        <f t="shared" si="32"/>
        <v>7677</v>
      </c>
      <c r="Z447" s="274">
        <v>75</v>
      </c>
      <c r="AA447" s="274">
        <f>SUM($Z$2:Z447)</f>
        <v>33450</v>
      </c>
      <c r="AC447">
        <f t="shared" si="33"/>
        <v>37</v>
      </c>
    </row>
    <row r="448" spans="23:29">
      <c r="W448" s="274">
        <v>37</v>
      </c>
      <c r="X448" s="274">
        <v>447</v>
      </c>
      <c r="Y448" s="274">
        <f t="shared" si="32"/>
        <v>7714</v>
      </c>
      <c r="Z448" s="274">
        <v>75</v>
      </c>
      <c r="AA448" s="274">
        <f>SUM($Z$2:Z448)</f>
        <v>33525</v>
      </c>
      <c r="AC448">
        <f t="shared" si="33"/>
        <v>37</v>
      </c>
    </row>
    <row r="449" spans="23:29">
      <c r="W449" s="274">
        <v>37</v>
      </c>
      <c r="X449" s="274">
        <v>448</v>
      </c>
      <c r="Y449" s="274">
        <f t="shared" si="32"/>
        <v>7751</v>
      </c>
      <c r="Z449" s="274">
        <v>75</v>
      </c>
      <c r="AA449" s="274">
        <f>SUM($Z$2:Z449)</f>
        <v>33600</v>
      </c>
      <c r="AC449">
        <f t="shared" si="33"/>
        <v>37</v>
      </c>
    </row>
    <row r="450" spans="23:29">
      <c r="W450" s="274">
        <v>37</v>
      </c>
      <c r="X450" s="274">
        <v>449</v>
      </c>
      <c r="Y450" s="274">
        <f t="shared" si="32"/>
        <v>7788</v>
      </c>
      <c r="Z450" s="274">
        <v>75</v>
      </c>
      <c r="AA450" s="274">
        <f>SUM($Z$2:Z450)</f>
        <v>33675</v>
      </c>
      <c r="AC450">
        <f t="shared" si="33"/>
        <v>37</v>
      </c>
    </row>
    <row r="451" spans="23:29">
      <c r="W451" s="274">
        <v>37</v>
      </c>
      <c r="X451" s="274">
        <v>450</v>
      </c>
      <c r="Y451" s="274">
        <f t="shared" si="32"/>
        <v>7825</v>
      </c>
      <c r="Z451" s="274">
        <v>75</v>
      </c>
      <c r="AA451" s="274">
        <f>SUM($Z$2:Z451)</f>
        <v>33750</v>
      </c>
      <c r="AC451">
        <f t="shared" si="33"/>
        <v>37</v>
      </c>
    </row>
    <row r="452" spans="23:29">
      <c r="W452" s="274">
        <v>40</v>
      </c>
      <c r="X452" s="274">
        <v>451</v>
      </c>
      <c r="Y452" s="274">
        <f t="shared" ref="Y452:Y455" si="34">Y451+W452</f>
        <v>7865</v>
      </c>
      <c r="Z452" s="274">
        <v>75</v>
      </c>
      <c r="AA452" s="274">
        <f>SUM($Z$2:Z452)</f>
        <v>33825</v>
      </c>
      <c r="AC452">
        <f t="shared" ref="AC452:AC455" si="35">Y452-Y451</f>
        <v>40</v>
      </c>
    </row>
    <row r="453" spans="23:29">
      <c r="W453" s="274">
        <v>40</v>
      </c>
      <c r="X453" s="274">
        <v>452</v>
      </c>
      <c r="Y453" s="274">
        <f t="shared" si="34"/>
        <v>7905</v>
      </c>
      <c r="Z453" s="274">
        <v>75</v>
      </c>
      <c r="AA453" s="274">
        <f>SUM($Z$2:Z453)</f>
        <v>33900</v>
      </c>
      <c r="AC453">
        <f t="shared" si="35"/>
        <v>40</v>
      </c>
    </row>
    <row r="454" spans="23:29">
      <c r="W454" s="274">
        <v>40</v>
      </c>
      <c r="X454" s="274">
        <v>453</v>
      </c>
      <c r="Y454" s="274">
        <f t="shared" ref="Y454:Y514" si="36">Y453+W454</f>
        <v>7945</v>
      </c>
      <c r="Z454" s="274">
        <v>75</v>
      </c>
      <c r="AA454" s="274">
        <f>SUM($Z$2:Z454)</f>
        <v>33975</v>
      </c>
      <c r="AC454">
        <f t="shared" ref="AC454:AC514" si="37">Y454-Y453</f>
        <v>40</v>
      </c>
    </row>
    <row r="455" spans="23:29">
      <c r="W455" s="274">
        <v>40</v>
      </c>
      <c r="X455" s="274">
        <v>454</v>
      </c>
      <c r="Y455" s="274">
        <f t="shared" si="36"/>
        <v>7985</v>
      </c>
      <c r="Z455" s="274">
        <v>75</v>
      </c>
      <c r="AA455" s="274">
        <f>SUM($Z$2:Z455)</f>
        <v>34050</v>
      </c>
      <c r="AC455">
        <f t="shared" si="37"/>
        <v>40</v>
      </c>
    </row>
    <row r="456" spans="23:29">
      <c r="W456" s="274">
        <v>40</v>
      </c>
      <c r="X456" s="274">
        <v>455</v>
      </c>
      <c r="Y456" s="274">
        <f t="shared" si="36"/>
        <v>8025</v>
      </c>
      <c r="Z456" s="274">
        <v>75</v>
      </c>
      <c r="AA456" s="274">
        <f>SUM($Z$2:Z456)</f>
        <v>34125</v>
      </c>
      <c r="AC456">
        <f t="shared" si="37"/>
        <v>40</v>
      </c>
    </row>
    <row r="457" spans="23:29">
      <c r="W457" s="274">
        <v>40</v>
      </c>
      <c r="X457" s="274">
        <v>456</v>
      </c>
      <c r="Y457" s="274">
        <f t="shared" si="36"/>
        <v>8065</v>
      </c>
      <c r="Z457" s="274">
        <v>75</v>
      </c>
      <c r="AA457" s="274">
        <f>SUM($Z$2:Z457)</f>
        <v>34200</v>
      </c>
      <c r="AC457">
        <f t="shared" si="37"/>
        <v>40</v>
      </c>
    </row>
    <row r="458" spans="23:29">
      <c r="W458" s="274">
        <v>40</v>
      </c>
      <c r="X458" s="274">
        <v>457</v>
      </c>
      <c r="Y458" s="274">
        <f t="shared" si="36"/>
        <v>8105</v>
      </c>
      <c r="Z458" s="274">
        <v>75</v>
      </c>
      <c r="AA458" s="274">
        <f>SUM($Z$2:Z458)</f>
        <v>34275</v>
      </c>
      <c r="AC458">
        <f t="shared" si="37"/>
        <v>40</v>
      </c>
    </row>
    <row r="459" spans="23:29">
      <c r="W459" s="274">
        <v>40</v>
      </c>
      <c r="X459" s="274">
        <v>458</v>
      </c>
      <c r="Y459" s="274">
        <f t="shared" si="36"/>
        <v>8145</v>
      </c>
      <c r="Z459" s="274">
        <v>75</v>
      </c>
      <c r="AA459" s="274">
        <f>SUM($Z$2:Z459)</f>
        <v>34350</v>
      </c>
      <c r="AC459">
        <f t="shared" si="37"/>
        <v>40</v>
      </c>
    </row>
    <row r="460" spans="23:29">
      <c r="W460" s="274">
        <v>40</v>
      </c>
      <c r="X460" s="274">
        <v>459</v>
      </c>
      <c r="Y460" s="274">
        <f t="shared" si="36"/>
        <v>8185</v>
      </c>
      <c r="Z460" s="274">
        <v>75</v>
      </c>
      <c r="AA460" s="274">
        <f>SUM($Z$2:Z460)</f>
        <v>34425</v>
      </c>
      <c r="AC460">
        <f t="shared" si="37"/>
        <v>40</v>
      </c>
    </row>
    <row r="461" spans="23:29">
      <c r="W461" s="274">
        <v>40</v>
      </c>
      <c r="X461" s="274">
        <v>460</v>
      </c>
      <c r="Y461" s="274">
        <f t="shared" si="36"/>
        <v>8225</v>
      </c>
      <c r="Z461" s="274">
        <v>75</v>
      </c>
      <c r="AA461" s="274">
        <f>SUM($Z$2:Z461)</f>
        <v>34500</v>
      </c>
      <c r="AC461">
        <f t="shared" si="37"/>
        <v>40</v>
      </c>
    </row>
    <row r="462" spans="23:29">
      <c r="W462" s="274">
        <v>40</v>
      </c>
      <c r="X462" s="274">
        <v>461</v>
      </c>
      <c r="Y462" s="274">
        <f t="shared" si="36"/>
        <v>8265</v>
      </c>
      <c r="Z462" s="274">
        <v>75</v>
      </c>
      <c r="AA462" s="274">
        <f>SUM($Z$2:Z462)</f>
        <v>34575</v>
      </c>
      <c r="AC462">
        <f t="shared" si="37"/>
        <v>40</v>
      </c>
    </row>
    <row r="463" spans="23:29">
      <c r="W463" s="274">
        <v>40</v>
      </c>
      <c r="X463" s="274">
        <v>462</v>
      </c>
      <c r="Y463" s="274">
        <f t="shared" si="36"/>
        <v>8305</v>
      </c>
      <c r="Z463" s="274">
        <v>75</v>
      </c>
      <c r="AA463" s="274">
        <f>SUM($Z$2:Z463)</f>
        <v>34650</v>
      </c>
      <c r="AC463">
        <f t="shared" si="37"/>
        <v>40</v>
      </c>
    </row>
    <row r="464" spans="23:29">
      <c r="W464" s="274">
        <v>40</v>
      </c>
      <c r="X464" s="274">
        <v>463</v>
      </c>
      <c r="Y464" s="274">
        <f t="shared" si="36"/>
        <v>8345</v>
      </c>
      <c r="Z464" s="274">
        <v>75</v>
      </c>
      <c r="AA464" s="274">
        <f>SUM($Z$2:Z464)</f>
        <v>34725</v>
      </c>
      <c r="AC464">
        <f t="shared" si="37"/>
        <v>40</v>
      </c>
    </row>
    <row r="465" spans="23:29">
      <c r="W465" s="274">
        <v>40</v>
      </c>
      <c r="X465" s="274">
        <v>464</v>
      </c>
      <c r="Y465" s="274">
        <f t="shared" si="36"/>
        <v>8385</v>
      </c>
      <c r="Z465" s="274">
        <v>75</v>
      </c>
      <c r="AA465" s="274">
        <f>SUM($Z$2:Z465)</f>
        <v>34800</v>
      </c>
      <c r="AC465">
        <f t="shared" si="37"/>
        <v>40</v>
      </c>
    </row>
    <row r="466" spans="23:29">
      <c r="W466" s="274">
        <v>40</v>
      </c>
      <c r="X466" s="274">
        <v>465</v>
      </c>
      <c r="Y466" s="274">
        <f t="shared" si="36"/>
        <v>8425</v>
      </c>
      <c r="Z466" s="274">
        <v>75</v>
      </c>
      <c r="AA466" s="274">
        <f>SUM($Z$2:Z466)</f>
        <v>34875</v>
      </c>
      <c r="AC466">
        <f t="shared" si="37"/>
        <v>40</v>
      </c>
    </row>
    <row r="467" spans="23:29">
      <c r="W467" s="274">
        <v>40</v>
      </c>
      <c r="X467" s="274">
        <v>466</v>
      </c>
      <c r="Y467" s="274">
        <f t="shared" si="36"/>
        <v>8465</v>
      </c>
      <c r="Z467" s="274">
        <v>75</v>
      </c>
      <c r="AA467" s="274">
        <f>SUM($Z$2:Z467)</f>
        <v>34950</v>
      </c>
      <c r="AC467">
        <f t="shared" si="37"/>
        <v>40</v>
      </c>
    </row>
    <row r="468" spans="23:29">
      <c r="W468" s="274">
        <v>40</v>
      </c>
      <c r="X468" s="274">
        <v>467</v>
      </c>
      <c r="Y468" s="274">
        <f t="shared" si="36"/>
        <v>8505</v>
      </c>
      <c r="Z468" s="274">
        <v>75</v>
      </c>
      <c r="AA468" s="274">
        <f>SUM($Z$2:Z468)</f>
        <v>35025</v>
      </c>
      <c r="AC468">
        <f t="shared" si="37"/>
        <v>40</v>
      </c>
    </row>
    <row r="469" spans="23:29">
      <c r="W469" s="274">
        <v>40</v>
      </c>
      <c r="X469" s="274">
        <v>468</v>
      </c>
      <c r="Y469" s="274">
        <f t="shared" si="36"/>
        <v>8545</v>
      </c>
      <c r="Z469" s="274">
        <v>75</v>
      </c>
      <c r="AA469" s="274">
        <f>SUM($Z$2:Z469)</f>
        <v>35100</v>
      </c>
      <c r="AC469">
        <f t="shared" si="37"/>
        <v>40</v>
      </c>
    </row>
    <row r="470" spans="23:29">
      <c r="W470" s="274">
        <v>40</v>
      </c>
      <c r="X470" s="274">
        <v>469</v>
      </c>
      <c r="Y470" s="274">
        <f t="shared" si="36"/>
        <v>8585</v>
      </c>
      <c r="Z470" s="274">
        <v>75</v>
      </c>
      <c r="AA470" s="274">
        <f>SUM($Z$2:Z470)</f>
        <v>35175</v>
      </c>
      <c r="AC470">
        <f t="shared" si="37"/>
        <v>40</v>
      </c>
    </row>
    <row r="471" spans="23:29">
      <c r="W471" s="274">
        <v>40</v>
      </c>
      <c r="X471" s="274">
        <v>470</v>
      </c>
      <c r="Y471" s="274">
        <f t="shared" si="36"/>
        <v>8625</v>
      </c>
      <c r="Z471" s="274">
        <v>75</v>
      </c>
      <c r="AA471" s="274">
        <f>SUM($Z$2:Z471)</f>
        <v>35250</v>
      </c>
      <c r="AC471">
        <f t="shared" si="37"/>
        <v>40</v>
      </c>
    </row>
    <row r="472" spans="23:29">
      <c r="W472" s="274">
        <v>40</v>
      </c>
      <c r="X472" s="274">
        <v>471</v>
      </c>
      <c r="Y472" s="274">
        <f t="shared" si="36"/>
        <v>8665</v>
      </c>
      <c r="Z472" s="274">
        <v>75</v>
      </c>
      <c r="AA472" s="274">
        <f>SUM($Z$2:Z472)</f>
        <v>35325</v>
      </c>
      <c r="AC472">
        <f t="shared" si="37"/>
        <v>40</v>
      </c>
    </row>
    <row r="473" spans="23:29">
      <c r="W473" s="274">
        <v>40</v>
      </c>
      <c r="X473" s="274">
        <v>472</v>
      </c>
      <c r="Y473" s="274">
        <f t="shared" si="36"/>
        <v>8705</v>
      </c>
      <c r="Z473" s="274">
        <v>75</v>
      </c>
      <c r="AA473" s="274">
        <f>SUM($Z$2:Z473)</f>
        <v>35400</v>
      </c>
      <c r="AC473">
        <f t="shared" si="37"/>
        <v>40</v>
      </c>
    </row>
    <row r="474" spans="23:29">
      <c r="W474" s="274">
        <v>40</v>
      </c>
      <c r="X474" s="274">
        <v>473</v>
      </c>
      <c r="Y474" s="274">
        <f t="shared" si="36"/>
        <v>8745</v>
      </c>
      <c r="Z474" s="274">
        <v>75</v>
      </c>
      <c r="AA474" s="274">
        <f>SUM($Z$2:Z474)</f>
        <v>35475</v>
      </c>
      <c r="AC474">
        <f t="shared" si="37"/>
        <v>40</v>
      </c>
    </row>
    <row r="475" spans="23:29">
      <c r="W475" s="274">
        <v>40</v>
      </c>
      <c r="X475" s="274">
        <v>474</v>
      </c>
      <c r="Y475" s="274">
        <f t="shared" si="36"/>
        <v>8785</v>
      </c>
      <c r="Z475" s="274">
        <v>75</v>
      </c>
      <c r="AA475" s="274">
        <f>SUM($Z$2:Z475)</f>
        <v>35550</v>
      </c>
      <c r="AC475">
        <f t="shared" si="37"/>
        <v>40</v>
      </c>
    </row>
    <row r="476" spans="23:29">
      <c r="W476" s="274">
        <v>40</v>
      </c>
      <c r="X476" s="274">
        <v>475</v>
      </c>
      <c r="Y476" s="274">
        <f t="shared" si="36"/>
        <v>8825</v>
      </c>
      <c r="Z476" s="274">
        <v>75</v>
      </c>
      <c r="AA476" s="274">
        <f>SUM($Z$2:Z476)</f>
        <v>35625</v>
      </c>
      <c r="AC476">
        <f t="shared" si="37"/>
        <v>40</v>
      </c>
    </row>
    <row r="477" spans="23:29">
      <c r="W477" s="274">
        <v>40</v>
      </c>
      <c r="X477" s="274">
        <v>476</v>
      </c>
      <c r="Y477" s="274">
        <f t="shared" si="36"/>
        <v>8865</v>
      </c>
      <c r="Z477" s="274">
        <v>75</v>
      </c>
      <c r="AA477" s="274">
        <f>SUM($Z$2:Z477)</f>
        <v>35700</v>
      </c>
      <c r="AC477">
        <f t="shared" si="37"/>
        <v>40</v>
      </c>
    </row>
    <row r="478" spans="23:29">
      <c r="W478" s="274">
        <v>40</v>
      </c>
      <c r="X478" s="274">
        <v>477</v>
      </c>
      <c r="Y478" s="274">
        <f t="shared" si="36"/>
        <v>8905</v>
      </c>
      <c r="Z478" s="274">
        <v>75</v>
      </c>
      <c r="AA478" s="274">
        <f>SUM($Z$2:Z478)</f>
        <v>35775</v>
      </c>
      <c r="AC478">
        <f t="shared" si="37"/>
        <v>40</v>
      </c>
    </row>
    <row r="479" spans="23:29">
      <c r="W479" s="274">
        <v>40</v>
      </c>
      <c r="X479" s="274">
        <v>478</v>
      </c>
      <c r="Y479" s="274">
        <f t="shared" si="36"/>
        <v>8945</v>
      </c>
      <c r="Z479" s="274">
        <v>75</v>
      </c>
      <c r="AA479" s="274">
        <f>SUM($Z$2:Z479)</f>
        <v>35850</v>
      </c>
      <c r="AC479">
        <f t="shared" si="37"/>
        <v>40</v>
      </c>
    </row>
    <row r="480" spans="23:29">
      <c r="W480" s="274">
        <v>40</v>
      </c>
      <c r="X480" s="274">
        <v>479</v>
      </c>
      <c r="Y480" s="274">
        <f t="shared" si="36"/>
        <v>8985</v>
      </c>
      <c r="Z480" s="274">
        <v>75</v>
      </c>
      <c r="AA480" s="274">
        <f>SUM($Z$2:Z480)</f>
        <v>35925</v>
      </c>
      <c r="AC480">
        <f t="shared" si="37"/>
        <v>40</v>
      </c>
    </row>
    <row r="481" spans="23:29">
      <c r="W481" s="274">
        <v>40</v>
      </c>
      <c r="X481" s="274">
        <v>480</v>
      </c>
      <c r="Y481" s="274">
        <f t="shared" si="36"/>
        <v>9025</v>
      </c>
      <c r="Z481" s="274">
        <v>75</v>
      </c>
      <c r="AA481" s="274">
        <f>SUM($Z$2:Z481)</f>
        <v>36000</v>
      </c>
      <c r="AC481">
        <f t="shared" si="37"/>
        <v>40</v>
      </c>
    </row>
    <row r="482" spans="23:29">
      <c r="W482" s="274">
        <v>40</v>
      </c>
      <c r="X482" s="274">
        <v>481</v>
      </c>
      <c r="Y482" s="274">
        <f t="shared" si="36"/>
        <v>9065</v>
      </c>
      <c r="Z482" s="274">
        <v>75</v>
      </c>
      <c r="AA482" s="274">
        <f>SUM($Z$2:Z482)</f>
        <v>36075</v>
      </c>
      <c r="AC482">
        <f t="shared" si="37"/>
        <v>40</v>
      </c>
    </row>
    <row r="483" spans="23:29">
      <c r="W483" s="274">
        <v>40</v>
      </c>
      <c r="X483" s="274">
        <v>482</v>
      </c>
      <c r="Y483" s="274">
        <f t="shared" si="36"/>
        <v>9105</v>
      </c>
      <c r="Z483" s="274">
        <v>75</v>
      </c>
      <c r="AA483" s="274">
        <f>SUM($Z$2:Z483)</f>
        <v>36150</v>
      </c>
      <c r="AC483">
        <f t="shared" si="37"/>
        <v>40</v>
      </c>
    </row>
    <row r="484" spans="23:29">
      <c r="W484" s="274">
        <v>40</v>
      </c>
      <c r="X484" s="274">
        <v>483</v>
      </c>
      <c r="Y484" s="274">
        <f t="shared" si="36"/>
        <v>9145</v>
      </c>
      <c r="Z484" s="274">
        <v>75</v>
      </c>
      <c r="AA484" s="274">
        <f>SUM($Z$2:Z484)</f>
        <v>36225</v>
      </c>
      <c r="AC484">
        <f t="shared" si="37"/>
        <v>40</v>
      </c>
    </row>
    <row r="485" spans="23:29">
      <c r="W485" s="274">
        <v>40</v>
      </c>
      <c r="X485" s="274">
        <v>484</v>
      </c>
      <c r="Y485" s="274">
        <f t="shared" si="36"/>
        <v>9185</v>
      </c>
      <c r="Z485" s="274">
        <v>75</v>
      </c>
      <c r="AA485" s="274">
        <f>SUM($Z$2:Z485)</f>
        <v>36300</v>
      </c>
      <c r="AC485">
        <f t="shared" si="37"/>
        <v>40</v>
      </c>
    </row>
    <row r="486" spans="23:29">
      <c r="W486" s="274">
        <v>40</v>
      </c>
      <c r="X486" s="274">
        <v>485</v>
      </c>
      <c r="Y486" s="274">
        <f t="shared" si="36"/>
        <v>9225</v>
      </c>
      <c r="Z486" s="274">
        <v>75</v>
      </c>
      <c r="AA486" s="274">
        <f>SUM($Z$2:Z486)</f>
        <v>36375</v>
      </c>
      <c r="AC486">
        <f t="shared" si="37"/>
        <v>40</v>
      </c>
    </row>
    <row r="487" spans="23:29">
      <c r="W487" s="274">
        <v>40</v>
      </c>
      <c r="X487" s="274">
        <v>486</v>
      </c>
      <c r="Y487" s="274">
        <f t="shared" si="36"/>
        <v>9265</v>
      </c>
      <c r="Z487" s="274">
        <v>75</v>
      </c>
      <c r="AA487" s="274">
        <f>SUM($Z$2:Z487)</f>
        <v>36450</v>
      </c>
      <c r="AC487">
        <f t="shared" si="37"/>
        <v>40</v>
      </c>
    </row>
    <row r="488" spans="23:29">
      <c r="W488" s="274">
        <v>40</v>
      </c>
      <c r="X488" s="274">
        <v>487</v>
      </c>
      <c r="Y488" s="274">
        <f t="shared" si="36"/>
        <v>9305</v>
      </c>
      <c r="Z488" s="274">
        <v>75</v>
      </c>
      <c r="AA488" s="274">
        <f>SUM($Z$2:Z488)</f>
        <v>36525</v>
      </c>
      <c r="AC488">
        <f t="shared" si="37"/>
        <v>40</v>
      </c>
    </row>
    <row r="489" spans="23:29">
      <c r="W489" s="274">
        <v>40</v>
      </c>
      <c r="X489" s="274">
        <v>488</v>
      </c>
      <c r="Y489" s="274">
        <f t="shared" si="36"/>
        <v>9345</v>
      </c>
      <c r="Z489" s="274">
        <v>75</v>
      </c>
      <c r="AA489" s="274">
        <f>SUM($Z$2:Z489)</f>
        <v>36600</v>
      </c>
      <c r="AC489">
        <f t="shared" si="37"/>
        <v>40</v>
      </c>
    </row>
    <row r="490" spans="23:29">
      <c r="W490" s="274">
        <v>40</v>
      </c>
      <c r="X490" s="274">
        <v>489</v>
      </c>
      <c r="Y490" s="274">
        <f t="shared" si="36"/>
        <v>9385</v>
      </c>
      <c r="Z490" s="274">
        <v>75</v>
      </c>
      <c r="AA490" s="274">
        <f>SUM($Z$2:Z490)</f>
        <v>36675</v>
      </c>
      <c r="AC490">
        <f t="shared" si="37"/>
        <v>40</v>
      </c>
    </row>
    <row r="491" spans="23:29">
      <c r="W491" s="274">
        <v>40</v>
      </c>
      <c r="X491" s="274">
        <v>490</v>
      </c>
      <c r="Y491" s="274">
        <f t="shared" si="36"/>
        <v>9425</v>
      </c>
      <c r="Z491" s="274">
        <v>75</v>
      </c>
      <c r="AA491" s="274">
        <f>SUM($Z$2:Z491)</f>
        <v>36750</v>
      </c>
      <c r="AC491">
        <f t="shared" si="37"/>
        <v>40</v>
      </c>
    </row>
    <row r="492" spans="23:29">
      <c r="W492" s="274">
        <v>40</v>
      </c>
      <c r="X492" s="274">
        <v>491</v>
      </c>
      <c r="Y492" s="274">
        <f t="shared" si="36"/>
        <v>9465</v>
      </c>
      <c r="Z492" s="274">
        <v>75</v>
      </c>
      <c r="AA492" s="274">
        <f>SUM($Z$2:Z492)</f>
        <v>36825</v>
      </c>
      <c r="AC492">
        <f t="shared" si="37"/>
        <v>40</v>
      </c>
    </row>
    <row r="493" spans="23:29">
      <c r="W493" s="274">
        <v>40</v>
      </c>
      <c r="X493" s="274">
        <v>492</v>
      </c>
      <c r="Y493" s="274">
        <f t="shared" si="36"/>
        <v>9505</v>
      </c>
      <c r="Z493" s="274">
        <v>75</v>
      </c>
      <c r="AA493" s="274">
        <f>SUM($Z$2:Z493)</f>
        <v>36900</v>
      </c>
      <c r="AC493">
        <f t="shared" si="37"/>
        <v>40</v>
      </c>
    </row>
    <row r="494" spans="23:29">
      <c r="W494" s="274">
        <v>40</v>
      </c>
      <c r="X494" s="274">
        <v>493</v>
      </c>
      <c r="Y494" s="274">
        <f t="shared" si="36"/>
        <v>9545</v>
      </c>
      <c r="Z494" s="274">
        <v>75</v>
      </c>
      <c r="AA494" s="274">
        <f>SUM($Z$2:Z494)</f>
        <v>36975</v>
      </c>
      <c r="AC494">
        <f t="shared" si="37"/>
        <v>40</v>
      </c>
    </row>
    <row r="495" spans="23:29">
      <c r="W495" s="274">
        <v>40</v>
      </c>
      <c r="X495" s="274">
        <v>494</v>
      </c>
      <c r="Y495" s="274">
        <f t="shared" si="36"/>
        <v>9585</v>
      </c>
      <c r="Z495" s="274">
        <v>75</v>
      </c>
      <c r="AA495" s="274">
        <f>SUM($Z$2:Z495)</f>
        <v>37050</v>
      </c>
      <c r="AC495">
        <f t="shared" si="37"/>
        <v>40</v>
      </c>
    </row>
    <row r="496" spans="23:29">
      <c r="W496" s="274">
        <v>40</v>
      </c>
      <c r="X496" s="274">
        <v>495</v>
      </c>
      <c r="Y496" s="274">
        <f t="shared" si="36"/>
        <v>9625</v>
      </c>
      <c r="Z496" s="274">
        <v>75</v>
      </c>
      <c r="AA496" s="274">
        <f>SUM($Z$2:Z496)</f>
        <v>37125</v>
      </c>
      <c r="AC496">
        <f t="shared" si="37"/>
        <v>40</v>
      </c>
    </row>
    <row r="497" spans="23:29">
      <c r="W497" s="274">
        <v>40</v>
      </c>
      <c r="X497" s="274">
        <v>496</v>
      </c>
      <c r="Y497" s="274">
        <f t="shared" si="36"/>
        <v>9665</v>
      </c>
      <c r="Z497" s="274">
        <v>75</v>
      </c>
      <c r="AA497" s="274">
        <f>SUM($Z$2:Z497)</f>
        <v>37200</v>
      </c>
      <c r="AC497">
        <f t="shared" si="37"/>
        <v>40</v>
      </c>
    </row>
    <row r="498" spans="23:29">
      <c r="W498" s="274">
        <v>40</v>
      </c>
      <c r="X498" s="274">
        <v>497</v>
      </c>
      <c r="Y498" s="274">
        <f t="shared" si="36"/>
        <v>9705</v>
      </c>
      <c r="Z498" s="274">
        <v>75</v>
      </c>
      <c r="AA498" s="274">
        <f>SUM($Z$2:Z498)</f>
        <v>37275</v>
      </c>
      <c r="AC498">
        <f t="shared" si="37"/>
        <v>40</v>
      </c>
    </row>
    <row r="499" spans="23:29">
      <c r="W499" s="274">
        <v>40</v>
      </c>
      <c r="X499" s="274">
        <v>498</v>
      </c>
      <c r="Y499" s="274">
        <f t="shared" si="36"/>
        <v>9745</v>
      </c>
      <c r="Z499" s="274">
        <v>75</v>
      </c>
      <c r="AA499" s="274">
        <f>SUM($Z$2:Z499)</f>
        <v>37350</v>
      </c>
      <c r="AC499">
        <f t="shared" si="37"/>
        <v>40</v>
      </c>
    </row>
    <row r="500" spans="23:29">
      <c r="W500" s="274">
        <v>40</v>
      </c>
      <c r="X500" s="274">
        <v>499</v>
      </c>
      <c r="Y500" s="274">
        <f t="shared" si="36"/>
        <v>9785</v>
      </c>
      <c r="Z500" s="274">
        <v>75</v>
      </c>
      <c r="AA500" s="274">
        <f>SUM($Z$2:Z500)</f>
        <v>37425</v>
      </c>
      <c r="AC500">
        <f t="shared" si="37"/>
        <v>40</v>
      </c>
    </row>
    <row r="501" spans="23:29">
      <c r="W501" s="274">
        <v>40</v>
      </c>
      <c r="X501" s="274">
        <v>500</v>
      </c>
      <c r="Y501" s="274">
        <f t="shared" si="36"/>
        <v>9825</v>
      </c>
      <c r="Z501" s="274">
        <v>75</v>
      </c>
      <c r="AA501" s="274">
        <f>SUM($Z$2:Z501)</f>
        <v>37500</v>
      </c>
      <c r="AC501">
        <f t="shared" si="37"/>
        <v>40</v>
      </c>
    </row>
    <row r="502" spans="23:29">
      <c r="W502" s="274">
        <v>40</v>
      </c>
      <c r="X502" s="274">
        <v>501</v>
      </c>
      <c r="Y502" s="274">
        <f t="shared" si="36"/>
        <v>9865</v>
      </c>
      <c r="Z502" s="274">
        <v>75</v>
      </c>
      <c r="AA502" s="274">
        <f>SUM($Z$2:Z502)</f>
        <v>37575</v>
      </c>
      <c r="AC502">
        <f t="shared" si="37"/>
        <v>40</v>
      </c>
    </row>
    <row r="503" spans="23:29">
      <c r="W503" s="274">
        <v>40</v>
      </c>
      <c r="X503" s="274">
        <v>502</v>
      </c>
      <c r="Y503" s="274">
        <f t="shared" si="36"/>
        <v>9905</v>
      </c>
      <c r="Z503" s="274">
        <v>75</v>
      </c>
      <c r="AA503" s="274">
        <f>SUM($Z$2:Z503)</f>
        <v>37650</v>
      </c>
      <c r="AC503">
        <f t="shared" si="37"/>
        <v>40</v>
      </c>
    </row>
    <row r="504" spans="23:29">
      <c r="W504" s="274">
        <v>40</v>
      </c>
      <c r="X504" s="274">
        <v>503</v>
      </c>
      <c r="Y504" s="274">
        <f t="shared" si="36"/>
        <v>9945</v>
      </c>
      <c r="Z504" s="274">
        <v>75</v>
      </c>
      <c r="AA504" s="274">
        <f>SUM($Z$2:Z504)</f>
        <v>37725</v>
      </c>
      <c r="AC504">
        <f t="shared" si="37"/>
        <v>40</v>
      </c>
    </row>
    <row r="505" spans="23:29">
      <c r="W505" s="274">
        <v>40</v>
      </c>
      <c r="X505" s="274">
        <v>504</v>
      </c>
      <c r="Y505" s="274">
        <f t="shared" si="36"/>
        <v>9985</v>
      </c>
      <c r="Z505" s="274">
        <v>75</v>
      </c>
      <c r="AA505" s="274">
        <f>SUM($Z$2:Z505)</f>
        <v>37800</v>
      </c>
      <c r="AC505">
        <f t="shared" si="37"/>
        <v>40</v>
      </c>
    </row>
    <row r="506" spans="23:29">
      <c r="W506" s="274">
        <v>40</v>
      </c>
      <c r="X506" s="274">
        <v>505</v>
      </c>
      <c r="Y506" s="274">
        <f t="shared" si="36"/>
        <v>10025</v>
      </c>
      <c r="Z506" s="274">
        <v>75</v>
      </c>
      <c r="AA506" s="274">
        <f>SUM($Z$2:Z506)</f>
        <v>37875</v>
      </c>
      <c r="AC506">
        <f t="shared" si="37"/>
        <v>40</v>
      </c>
    </row>
    <row r="507" spans="23:29">
      <c r="W507" s="274">
        <v>40</v>
      </c>
      <c r="X507" s="274">
        <v>506</v>
      </c>
      <c r="Y507" s="274">
        <f t="shared" si="36"/>
        <v>10065</v>
      </c>
      <c r="Z507" s="274">
        <v>75</v>
      </c>
      <c r="AA507" s="274">
        <f>SUM($Z$2:Z507)</f>
        <v>37950</v>
      </c>
      <c r="AC507">
        <f t="shared" si="37"/>
        <v>40</v>
      </c>
    </row>
    <row r="508" spans="23:29">
      <c r="W508" s="274">
        <v>40</v>
      </c>
      <c r="X508" s="274">
        <v>507</v>
      </c>
      <c r="Y508" s="274">
        <f t="shared" si="36"/>
        <v>10105</v>
      </c>
      <c r="Z508" s="274">
        <v>75</v>
      </c>
      <c r="AA508" s="274">
        <f>SUM($Z$2:Z508)</f>
        <v>38025</v>
      </c>
      <c r="AC508">
        <f t="shared" si="37"/>
        <v>40</v>
      </c>
    </row>
    <row r="509" spans="23:29">
      <c r="W509" s="274">
        <v>40</v>
      </c>
      <c r="X509" s="274">
        <v>508</v>
      </c>
      <c r="Y509" s="274">
        <f t="shared" si="36"/>
        <v>10145</v>
      </c>
      <c r="Z509" s="274">
        <v>75</v>
      </c>
      <c r="AA509" s="274">
        <f>SUM($Z$2:Z509)</f>
        <v>38100</v>
      </c>
      <c r="AC509">
        <f t="shared" si="37"/>
        <v>40</v>
      </c>
    </row>
    <row r="510" spans="23:29">
      <c r="W510" s="274">
        <v>40</v>
      </c>
      <c r="X510" s="274">
        <v>509</v>
      </c>
      <c r="Y510" s="274">
        <f t="shared" si="36"/>
        <v>10185</v>
      </c>
      <c r="Z510" s="274">
        <v>75</v>
      </c>
      <c r="AA510" s="274">
        <f>SUM($Z$2:Z510)</f>
        <v>38175</v>
      </c>
      <c r="AC510">
        <f t="shared" si="37"/>
        <v>40</v>
      </c>
    </row>
    <row r="511" spans="23:29">
      <c r="W511" s="274">
        <v>40</v>
      </c>
      <c r="X511" s="274">
        <v>510</v>
      </c>
      <c r="Y511" s="274">
        <f t="shared" si="36"/>
        <v>10225</v>
      </c>
      <c r="Z511" s="274">
        <v>75</v>
      </c>
      <c r="AA511" s="274">
        <f>SUM($Z$2:Z511)</f>
        <v>38250</v>
      </c>
      <c r="AC511">
        <f t="shared" si="37"/>
        <v>40</v>
      </c>
    </row>
    <row r="512" spans="23:29">
      <c r="W512" s="274">
        <v>40</v>
      </c>
      <c r="X512" s="274">
        <v>511</v>
      </c>
      <c r="Y512" s="274">
        <f t="shared" si="36"/>
        <v>10265</v>
      </c>
      <c r="Z512" s="274">
        <v>75</v>
      </c>
      <c r="AA512" s="274">
        <f>SUM($Z$2:Z512)</f>
        <v>38325</v>
      </c>
      <c r="AC512">
        <f t="shared" si="37"/>
        <v>40</v>
      </c>
    </row>
    <row r="513" spans="23:29">
      <c r="W513" s="274">
        <v>40</v>
      </c>
      <c r="X513" s="274">
        <v>512</v>
      </c>
      <c r="Y513" s="274">
        <f t="shared" si="36"/>
        <v>10305</v>
      </c>
      <c r="Z513" s="274">
        <v>75</v>
      </c>
      <c r="AA513" s="274">
        <f>SUM($Z$2:Z513)</f>
        <v>38400</v>
      </c>
      <c r="AC513">
        <f t="shared" si="37"/>
        <v>40</v>
      </c>
    </row>
    <row r="514" spans="23:29">
      <c r="W514" s="274">
        <v>40</v>
      </c>
      <c r="X514" s="274">
        <v>513</v>
      </c>
      <c r="Y514" s="274">
        <f t="shared" si="36"/>
        <v>10345</v>
      </c>
      <c r="Z514" s="274">
        <v>75</v>
      </c>
      <c r="AA514" s="274">
        <f>SUM($Z$2:Z514)</f>
        <v>38475</v>
      </c>
      <c r="AC514">
        <f t="shared" si="37"/>
        <v>40</v>
      </c>
    </row>
    <row r="515" spans="23:29">
      <c r="X515" s="274">
        <v>514</v>
      </c>
    </row>
    <row r="516" spans="23:29">
      <c r="X516" s="274">
        <v>515</v>
      </c>
    </row>
    <row r="517" spans="23:29">
      <c r="X517" s="274">
        <v>516</v>
      </c>
    </row>
    <row r="518" spans="23:29">
      <c r="X518" s="274">
        <v>517</v>
      </c>
    </row>
    <row r="519" spans="23:29">
      <c r="X519" s="274">
        <v>518</v>
      </c>
    </row>
    <row r="520" spans="23:29">
      <c r="X520" s="274">
        <v>519</v>
      </c>
    </row>
    <row r="521" spans="23:29">
      <c r="X521" s="274">
        <v>520</v>
      </c>
    </row>
    <row r="522" spans="23:29">
      <c r="X522" s="274">
        <v>521</v>
      </c>
    </row>
    <row r="523" spans="23:29">
      <c r="X523" s="274">
        <v>522</v>
      </c>
    </row>
    <row r="524" spans="23:29">
      <c r="X524" s="274">
        <v>523</v>
      </c>
    </row>
    <row r="525" spans="23:29">
      <c r="X525" s="274">
        <v>524</v>
      </c>
    </row>
    <row r="526" spans="23:29">
      <c r="X526" s="274">
        <v>525</v>
      </c>
    </row>
    <row r="527" spans="23:29">
      <c r="X527" s="274">
        <v>526</v>
      </c>
    </row>
    <row r="528" spans="23:29">
      <c r="X528" s="274">
        <v>527</v>
      </c>
    </row>
    <row r="529" spans="24:24">
      <c r="X529" s="274">
        <v>528</v>
      </c>
    </row>
    <row r="530" spans="24:24">
      <c r="X530" s="274">
        <v>529</v>
      </c>
    </row>
    <row r="531" spans="24:24">
      <c r="X531" s="274">
        <v>530</v>
      </c>
    </row>
    <row r="532" spans="24:24">
      <c r="X532" s="274">
        <v>531</v>
      </c>
    </row>
    <row r="533" spans="24:24">
      <c r="X533" s="274">
        <v>532</v>
      </c>
    </row>
    <row r="534" spans="24:24">
      <c r="X534" s="274">
        <v>533</v>
      </c>
    </row>
    <row r="535" spans="24:24">
      <c r="X535" s="274">
        <v>534</v>
      </c>
    </row>
    <row r="536" spans="24:24">
      <c r="X536" s="274">
        <v>535</v>
      </c>
    </row>
    <row r="537" spans="24:24">
      <c r="X537" s="274">
        <v>536</v>
      </c>
    </row>
    <row r="538" spans="24:24">
      <c r="X538" s="274">
        <v>537</v>
      </c>
    </row>
    <row r="539" spans="24:24">
      <c r="X539" s="274">
        <v>538</v>
      </c>
    </row>
    <row r="540" spans="24:24">
      <c r="X540" s="274">
        <v>539</v>
      </c>
    </row>
    <row r="541" spans="24:24">
      <c r="X541" s="274">
        <v>540</v>
      </c>
    </row>
    <row r="542" spans="24:24">
      <c r="X542" s="274">
        <v>541</v>
      </c>
    </row>
    <row r="543" spans="24:24">
      <c r="X543" s="274">
        <v>542</v>
      </c>
    </row>
    <row r="544" spans="24:24">
      <c r="X544" s="274">
        <v>543</v>
      </c>
    </row>
    <row r="545" spans="24:24">
      <c r="X545" s="274">
        <v>544</v>
      </c>
    </row>
    <row r="546" spans="24:24">
      <c r="X546" s="274">
        <v>545</v>
      </c>
    </row>
    <row r="547" spans="24:24">
      <c r="X547" s="274">
        <v>546</v>
      </c>
    </row>
    <row r="548" spans="24:24">
      <c r="X548" s="274">
        <v>547</v>
      </c>
    </row>
    <row r="549" spans="24:24">
      <c r="X549" s="274">
        <v>548</v>
      </c>
    </row>
    <row r="550" spans="24:24">
      <c r="X550" s="274">
        <v>549</v>
      </c>
    </row>
    <row r="551" spans="24:24">
      <c r="X551" s="274">
        <v>550</v>
      </c>
    </row>
    <row r="552" spans="24:24">
      <c r="X552" s="274">
        <v>551</v>
      </c>
    </row>
    <row r="553" spans="24:24">
      <c r="X553" s="274">
        <v>552</v>
      </c>
    </row>
    <row r="554" spans="24:24">
      <c r="X554" s="274">
        <v>553</v>
      </c>
    </row>
    <row r="555" spans="24:24">
      <c r="X555" s="274">
        <v>554</v>
      </c>
    </row>
    <row r="556" spans="24:24">
      <c r="X556" s="274">
        <v>555</v>
      </c>
    </row>
    <row r="557" spans="24:24">
      <c r="X557" s="274">
        <v>556</v>
      </c>
    </row>
    <row r="558" spans="24:24">
      <c r="X558" s="274">
        <v>557</v>
      </c>
    </row>
    <row r="559" spans="24:24">
      <c r="X559" s="274">
        <v>558</v>
      </c>
    </row>
    <row r="560" spans="24:24">
      <c r="X560" s="274">
        <v>559</v>
      </c>
    </row>
    <row r="561" spans="24:24">
      <c r="X561" s="274">
        <v>560</v>
      </c>
    </row>
    <row r="562" spans="24:24">
      <c r="X562" s="274">
        <v>561</v>
      </c>
    </row>
    <row r="563" spans="24:24">
      <c r="X563" s="274">
        <v>562</v>
      </c>
    </row>
    <row r="564" spans="24:24">
      <c r="X564" s="274">
        <v>563</v>
      </c>
    </row>
    <row r="565" spans="24:24">
      <c r="X565" s="274">
        <v>564</v>
      </c>
    </row>
    <row r="566" spans="24:24">
      <c r="X566" s="274">
        <v>565</v>
      </c>
    </row>
    <row r="567" spans="24:24">
      <c r="X567" s="274">
        <v>566</v>
      </c>
    </row>
    <row r="568" spans="24:24">
      <c r="X568" s="274">
        <v>567</v>
      </c>
    </row>
    <row r="569" spans="24:24">
      <c r="X569" s="274">
        <v>568</v>
      </c>
    </row>
    <row r="570" spans="24:24">
      <c r="X570" s="274">
        <v>569</v>
      </c>
    </row>
    <row r="571" spans="24:24">
      <c r="X571" s="274">
        <v>570</v>
      </c>
    </row>
    <row r="572" spans="24:24">
      <c r="X572" s="274">
        <v>571</v>
      </c>
    </row>
    <row r="573" spans="24:24">
      <c r="X573" s="274">
        <v>572</v>
      </c>
    </row>
    <row r="574" spans="24:24">
      <c r="X574" s="274">
        <v>573</v>
      </c>
    </row>
    <row r="575" spans="24:24">
      <c r="X575" s="274">
        <v>574</v>
      </c>
    </row>
    <row r="576" spans="24:24">
      <c r="X576" s="274">
        <v>575</v>
      </c>
    </row>
    <row r="577" spans="24:24">
      <c r="X577" s="274">
        <v>576</v>
      </c>
    </row>
    <row r="578" spans="24:24">
      <c r="X578" s="274">
        <v>577</v>
      </c>
    </row>
    <row r="579" spans="24:24">
      <c r="X579" s="274">
        <v>578</v>
      </c>
    </row>
    <row r="580" spans="24:24">
      <c r="X580" s="274">
        <v>579</v>
      </c>
    </row>
    <row r="581" spans="24:24">
      <c r="X581" s="274">
        <v>580</v>
      </c>
    </row>
    <row r="582" spans="24:24">
      <c r="X582" s="274">
        <v>581</v>
      </c>
    </row>
    <row r="583" spans="24:24">
      <c r="X583" s="274">
        <v>582</v>
      </c>
    </row>
    <row r="584" spans="24:24">
      <c r="X584" s="274">
        <v>583</v>
      </c>
    </row>
    <row r="585" spans="24:24">
      <c r="X585" s="274">
        <v>584</v>
      </c>
    </row>
    <row r="586" spans="24:24">
      <c r="X586" s="274">
        <v>585</v>
      </c>
    </row>
    <row r="587" spans="24:24">
      <c r="X587" s="274">
        <v>586</v>
      </c>
    </row>
    <row r="588" spans="24:24">
      <c r="X588" s="274">
        <v>587</v>
      </c>
    </row>
    <row r="589" spans="24:24">
      <c r="X589" s="274">
        <v>588</v>
      </c>
    </row>
    <row r="590" spans="24:24">
      <c r="X590" s="274">
        <v>589</v>
      </c>
    </row>
    <row r="591" spans="24:24">
      <c r="X591" s="274">
        <v>590</v>
      </c>
    </row>
    <row r="592" spans="24:24">
      <c r="X592" s="274">
        <v>591</v>
      </c>
    </row>
    <row r="593" spans="24:24">
      <c r="X593" s="274">
        <v>592</v>
      </c>
    </row>
    <row r="594" spans="24:24">
      <c r="X594" s="274">
        <v>593</v>
      </c>
    </row>
    <row r="595" spans="24:24">
      <c r="X595" s="274">
        <v>594</v>
      </c>
    </row>
    <row r="596" spans="24:24">
      <c r="X596" s="274">
        <v>595</v>
      </c>
    </row>
    <row r="597" spans="24:24">
      <c r="X597" s="274">
        <v>596</v>
      </c>
    </row>
    <row r="598" spans="24:24">
      <c r="X598" s="274">
        <v>597</v>
      </c>
    </row>
    <row r="599" spans="24:24">
      <c r="X599" s="274">
        <v>598</v>
      </c>
    </row>
    <row r="600" spans="24:24">
      <c r="X600" s="274">
        <v>599</v>
      </c>
    </row>
    <row r="601" spans="24:24">
      <c r="X601" s="274">
        <v>600</v>
      </c>
    </row>
  </sheetData>
  <phoneticPr fontId="1" type="noConversion"/>
  <conditionalFormatting sqref="L51:L6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{B11028A2-DC8F-4085-B6E0-13866DF619F4}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{80F1ADE4-E819-4F49-9849-B6D1849736E7}</x14:id>
        </ext>
      </extLst>
    </cfRule>
  </conditionalFormatting>
  <conditionalFormatting sqref="E4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{3B4236B3-BA6A-4FB3-98AC-9781E4500AD8}</x14:id>
        </ext>
      </extLst>
    </cfRule>
  </conditionalFormatting>
  <pageMargins left="0.7" right="0.7" top="0.75" bottom="0.75" header="0.3" footer="0.3"/>
  <ignoredErrors>
    <ignoredError sqref="AA3:AA84 AA85:AA304 AA305:AA400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1028A2-DC8F-4085-B6E0-13866DF619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F1ADE4-E819-4F49-9849-B6D1849736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L51:L60</xm:sqref>
        </x14:conditionalFormatting>
        <x14:conditionalFormatting xmlns:xm="http://schemas.microsoft.com/office/excel/2006/main">
          <x14:cfRule type="dataBar" id="{3B4236B3-BA6A-4FB3-98AC-9781E4500A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E45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25</vt:i4>
      </vt:variant>
      <vt:variant>
        <vt:lpstr>이름 지정된 범위</vt:lpstr>
      </vt:variant>
      <vt:variant>
        <vt:i4>1</vt:i4>
      </vt:variant>
    </vt:vector>
  </HeadingPairs>
  <TitlesOfParts>
    <vt:vector size="26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연구재료</vt:lpstr>
      <vt:lpstr>나무</vt:lpstr>
      <vt:lpstr>사흉수</vt:lpstr>
      <vt:lpstr>정기이벤트(서빙고)</vt:lpstr>
      <vt:lpstr>정기이벤트(감사제)</vt:lpstr>
      <vt:lpstr>정기이벤트(할로윈)</vt:lpstr>
      <vt:lpstr>정기이벤트+30%(새해맞이)</vt:lpstr>
      <vt:lpstr>성장 이벤트</vt:lpstr>
      <vt:lpstr>현충일 이벤트(1500%+10일)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조정기</cp:lastModifiedBy>
  <dcterms:created xsi:type="dcterms:W3CDTF">2023-11-15T07:58:53Z</dcterms:created>
  <dcterms:modified xsi:type="dcterms:W3CDTF">2026-06-06T07:22:11Z</dcterms:modified>
</cp:coreProperties>
</file>