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JJG\엑셀\"/>
    </mc:Choice>
  </mc:AlternateContent>
  <xr:revisionPtr revIDLastSave="0" documentId="13_ncr:1_{3C0027CD-70E0-4592-A988-EF44FDBF9339}" xr6:coauthVersionLast="47" xr6:coauthVersionMax="47" xr10:uidLastSave="{00000000-0000-0000-0000-000000000000}"/>
  <bookViews>
    <workbookView xWindow="-105" yWindow="0" windowWidth="19410" windowHeight="15585" activeTab="1" xr2:uid="{392C83F7-62C7-494A-8A61-050AF5CF3C50}"/>
  </bookViews>
  <sheets>
    <sheet name="재화 기준" sheetId="2" r:id="rId1"/>
    <sheet name="상품구성" sheetId="1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3" i="1" l="1"/>
  <c r="G378" i="1"/>
  <c r="G384" i="1"/>
  <c r="G385" i="1"/>
  <c r="G382" i="1"/>
  <c r="G381" i="1"/>
  <c r="G383" i="1"/>
  <c r="G386" i="1"/>
  <c r="G380" i="1"/>
  <c r="G379" i="1"/>
  <c r="G377" i="1"/>
  <c r="G376" i="1"/>
  <c r="G374" i="1"/>
  <c r="G373" i="1"/>
  <c r="G372" i="1"/>
  <c r="G371" i="1"/>
  <c r="G370" i="1"/>
  <c r="I369" i="1"/>
  <c r="K369" i="1" s="1"/>
  <c r="L369" i="1" l="1"/>
  <c r="I381" i="1" l="1"/>
  <c r="O372" i="1"/>
  <c r="I371" i="1" s="1"/>
  <c r="O373" i="1"/>
  <c r="O374" i="1"/>
  <c r="I386" i="1" s="1"/>
  <c r="O375" i="1"/>
  <c r="I373" i="1" s="1"/>
  <c r="O376" i="1"/>
  <c r="I382" i="1" s="1"/>
  <c r="O377" i="1"/>
  <c r="I384" i="1" s="1"/>
  <c r="O371" i="1"/>
  <c r="I370" i="1" s="1"/>
  <c r="P378" i="1"/>
  <c r="O378" i="1" s="1"/>
  <c r="I372" i="1" l="1"/>
  <c r="I383" i="1"/>
  <c r="I380" i="1"/>
  <c r="I385" i="1"/>
  <c r="I379" i="1"/>
  <c r="I378" i="1"/>
  <c r="I377" i="1"/>
  <c r="I376" i="1"/>
  <c r="I375" i="1"/>
  <c r="I374" i="1"/>
  <c r="I21" i="1"/>
  <c r="I22" i="1"/>
  <c r="I23" i="1"/>
  <c r="I24" i="1"/>
  <c r="I25" i="1"/>
  <c r="I20" i="1"/>
  <c r="O33" i="1"/>
  <c r="I427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8" i="1"/>
  <c r="I410" i="1"/>
  <c r="I406" i="1"/>
  <c r="I407" i="1"/>
  <c r="I408" i="1"/>
  <c r="I404" i="1"/>
  <c r="I405" i="1"/>
  <c r="I359" i="1"/>
  <c r="I360" i="1"/>
  <c r="I361" i="1"/>
  <c r="I362" i="1"/>
  <c r="I364" i="1"/>
  <c r="I365" i="1"/>
  <c r="I366" i="1"/>
  <c r="I367" i="1"/>
  <c r="I358" i="1"/>
  <c r="I319" i="1"/>
  <c r="I318" i="1"/>
  <c r="I317" i="1"/>
  <c r="I316" i="1"/>
  <c r="I315" i="1"/>
  <c r="I314" i="1"/>
  <c r="I313" i="1"/>
  <c r="I312" i="1"/>
  <c r="I310" i="1"/>
  <c r="I304" i="1"/>
  <c r="I305" i="1"/>
  <c r="I306" i="1"/>
  <c r="I307" i="1"/>
  <c r="I308" i="1"/>
  <c r="I309" i="1"/>
  <c r="I30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75" i="1" l="1"/>
  <c r="I74" i="1"/>
  <c r="I73" i="1"/>
  <c r="I72" i="1"/>
  <c r="I71" i="1"/>
  <c r="K24" i="1"/>
  <c r="I17" i="1"/>
  <c r="I18" i="1"/>
  <c r="E18" i="1" s="1"/>
  <c r="I368" i="1" l="1"/>
  <c r="O380" i="1"/>
  <c r="I163" i="1"/>
  <c r="I162" i="1"/>
  <c r="I161" i="1"/>
  <c r="I159" i="1"/>
  <c r="I160" i="1"/>
  <c r="I158" i="1"/>
  <c r="I300" i="1"/>
  <c r="I299" i="1"/>
  <c r="I298" i="1"/>
  <c r="I297" i="1"/>
  <c r="I296" i="1"/>
  <c r="I295" i="1"/>
  <c r="I294" i="1"/>
  <c r="I293" i="1"/>
  <c r="I285" i="1"/>
  <c r="I286" i="1"/>
  <c r="I287" i="1"/>
  <c r="I288" i="1"/>
  <c r="I289" i="1"/>
  <c r="I290" i="1"/>
  <c r="I291" i="1"/>
  <c r="I284" i="1"/>
  <c r="I156" i="1"/>
  <c r="I157" i="1"/>
  <c r="I155" i="1"/>
  <c r="I153" i="1"/>
  <c r="I154" i="1"/>
  <c r="I152" i="1"/>
  <c r="I150" i="1"/>
  <c r="I151" i="1"/>
  <c r="I149" i="1"/>
  <c r="I140" i="1"/>
  <c r="I141" i="1"/>
  <c r="I125" i="1"/>
  <c r="I104" i="1"/>
  <c r="I105" i="1"/>
  <c r="I106" i="1"/>
  <c r="I107" i="1"/>
  <c r="I103" i="1"/>
  <c r="I66" i="1"/>
  <c r="I67" i="1"/>
  <c r="I68" i="1"/>
  <c r="I69" i="1"/>
  <c r="I65" i="1"/>
  <c r="L17" i="1"/>
  <c r="I16" i="1"/>
  <c r="L16" i="1" s="1"/>
  <c r="I15" i="1"/>
  <c r="L15" i="1" s="1"/>
  <c r="I14" i="1"/>
  <c r="L14" i="1" s="1"/>
  <c r="I13" i="1"/>
  <c r="L13" i="1" s="1"/>
  <c r="K12" i="1"/>
  <c r="I7" i="1"/>
  <c r="I8" i="1"/>
  <c r="I9" i="1"/>
  <c r="I10" i="1"/>
  <c r="I6" i="1"/>
  <c r="K411" i="1"/>
  <c r="K412" i="1"/>
  <c r="K413" i="1"/>
  <c r="K414" i="1"/>
  <c r="L414" i="1"/>
  <c r="K415" i="1"/>
  <c r="L416" i="1"/>
  <c r="K416" i="1"/>
  <c r="L417" i="1"/>
  <c r="K418" i="1"/>
  <c r="K419" i="1"/>
  <c r="K420" i="1"/>
  <c r="K421" i="1"/>
  <c r="K422" i="1"/>
  <c r="L423" i="1"/>
  <c r="K424" i="1"/>
  <c r="K425" i="1"/>
  <c r="L425" i="1"/>
  <c r="K426" i="1"/>
  <c r="K427" i="1"/>
  <c r="K428" i="1"/>
  <c r="L410" i="1"/>
  <c r="K390" i="1"/>
  <c r="K391" i="1"/>
  <c r="L392" i="1"/>
  <c r="K392" i="1"/>
  <c r="K393" i="1"/>
  <c r="K394" i="1"/>
  <c r="L395" i="1"/>
  <c r="K396" i="1"/>
  <c r="L396" i="1"/>
  <c r="K397" i="1"/>
  <c r="K398" i="1"/>
  <c r="L389" i="1"/>
  <c r="K405" i="1"/>
  <c r="L406" i="1"/>
  <c r="L407" i="1"/>
  <c r="L408" i="1"/>
  <c r="K401" i="1"/>
  <c r="K402" i="1"/>
  <c r="K403" i="1"/>
  <c r="K404" i="1"/>
  <c r="I172" i="1"/>
  <c r="K172" i="1" s="1"/>
  <c r="I173" i="1"/>
  <c r="K173" i="1" s="1"/>
  <c r="K417" i="1" l="1"/>
  <c r="K423" i="1"/>
  <c r="L402" i="1"/>
  <c r="L420" i="1"/>
  <c r="L418" i="1"/>
  <c r="L393" i="1"/>
  <c r="L398" i="1"/>
  <c r="L421" i="1"/>
  <c r="K14" i="1"/>
  <c r="L413" i="1"/>
  <c r="K15" i="1"/>
  <c r="K17" i="1"/>
  <c r="K13" i="1"/>
  <c r="K16" i="1"/>
  <c r="L391" i="1"/>
  <c r="L424" i="1"/>
  <c r="L428" i="1"/>
  <c r="L427" i="1"/>
  <c r="L426" i="1"/>
  <c r="L419" i="1"/>
  <c r="L412" i="1"/>
  <c r="K395" i="1"/>
  <c r="K410" i="1"/>
  <c r="L422" i="1"/>
  <c r="L415" i="1"/>
  <c r="L411" i="1"/>
  <c r="L394" i="1"/>
  <c r="L390" i="1"/>
  <c r="L401" i="1"/>
  <c r="L397" i="1"/>
  <c r="K389" i="1"/>
  <c r="K407" i="1"/>
  <c r="L405" i="1"/>
  <c r="K406" i="1"/>
  <c r="K408" i="1"/>
  <c r="L403" i="1"/>
  <c r="L404" i="1"/>
  <c r="L172" i="1"/>
  <c r="L173" i="1"/>
  <c r="I331" i="1" l="1"/>
  <c r="L331" i="1" s="1"/>
  <c r="I330" i="1"/>
  <c r="L330" i="1" s="1"/>
  <c r="I329" i="1"/>
  <c r="K329" i="1" s="1"/>
  <c r="I328" i="1"/>
  <c r="L328" i="1" s="1"/>
  <c r="I327" i="1"/>
  <c r="K327" i="1" s="1"/>
  <c r="I322" i="1"/>
  <c r="L322" i="1" s="1"/>
  <c r="I323" i="1"/>
  <c r="K323" i="1" s="1"/>
  <c r="I324" i="1"/>
  <c r="K324" i="1" s="1"/>
  <c r="I325" i="1"/>
  <c r="L325" i="1" s="1"/>
  <c r="I321" i="1"/>
  <c r="L321" i="1" s="1"/>
  <c r="L319" i="1"/>
  <c r="L318" i="1"/>
  <c r="L317" i="1"/>
  <c r="L316" i="1"/>
  <c r="L315" i="1"/>
  <c r="L314" i="1"/>
  <c r="L313" i="1"/>
  <c r="L312" i="1"/>
  <c r="J301" i="1"/>
  <c r="F301" i="1"/>
  <c r="L300" i="1"/>
  <c r="K299" i="1"/>
  <c r="L298" i="1"/>
  <c r="L297" i="1"/>
  <c r="K296" i="1"/>
  <c r="L295" i="1"/>
  <c r="L294" i="1"/>
  <c r="J292" i="1"/>
  <c r="F292" i="1"/>
  <c r="K285" i="1"/>
  <c r="K290" i="1"/>
  <c r="K291" i="1"/>
  <c r="L289" i="1"/>
  <c r="L288" i="1"/>
  <c r="L287" i="1"/>
  <c r="L286" i="1"/>
  <c r="L284" i="1"/>
  <c r="I165" i="1"/>
  <c r="K165" i="1" s="1"/>
  <c r="I281" i="1"/>
  <c r="L281" i="1" s="1"/>
  <c r="I280" i="1"/>
  <c r="K280" i="1" s="1"/>
  <c r="I279" i="1"/>
  <c r="L279" i="1" s="1"/>
  <c r="I278" i="1"/>
  <c r="L278" i="1" s="1"/>
  <c r="I277" i="1"/>
  <c r="L277" i="1" s="1"/>
  <c r="I276" i="1"/>
  <c r="K276" i="1" s="1"/>
  <c r="I275" i="1"/>
  <c r="L275" i="1" s="1"/>
  <c r="I274" i="1"/>
  <c r="L274" i="1" s="1"/>
  <c r="I273" i="1"/>
  <c r="L273" i="1" s="1"/>
  <c r="I272" i="1"/>
  <c r="K272" i="1" s="1"/>
  <c r="I271" i="1"/>
  <c r="L271" i="1" s="1"/>
  <c r="I270" i="1"/>
  <c r="L270" i="1" s="1"/>
  <c r="I269" i="1"/>
  <c r="L269" i="1" s="1"/>
  <c r="I268" i="1"/>
  <c r="L268" i="1" s="1"/>
  <c r="I267" i="1"/>
  <c r="K267" i="1" s="1"/>
  <c r="I266" i="1"/>
  <c r="L266" i="1" s="1"/>
  <c r="I265" i="1"/>
  <c r="L265" i="1" s="1"/>
  <c r="I264" i="1"/>
  <c r="K264" i="1" s="1"/>
  <c r="I263" i="1"/>
  <c r="L263" i="1" s="1"/>
  <c r="I262" i="1"/>
  <c r="L262" i="1" s="1"/>
  <c r="I255" i="1"/>
  <c r="L255" i="1" s="1"/>
  <c r="I250" i="1"/>
  <c r="K250" i="1" s="1"/>
  <c r="I246" i="1"/>
  <c r="J114" i="1"/>
  <c r="F114" i="1"/>
  <c r="I113" i="1"/>
  <c r="L113" i="1" s="1"/>
  <c r="I112" i="1"/>
  <c r="L112" i="1" s="1"/>
  <c r="I111" i="1"/>
  <c r="K111" i="1" s="1"/>
  <c r="I110" i="1"/>
  <c r="L110" i="1" s="1"/>
  <c r="I109" i="1"/>
  <c r="K109" i="1" s="1"/>
  <c r="J101" i="1"/>
  <c r="F101" i="1"/>
  <c r="I100" i="1"/>
  <c r="L100" i="1" s="1"/>
  <c r="I99" i="1"/>
  <c r="K99" i="1" s="1"/>
  <c r="I98" i="1"/>
  <c r="K98" i="1" s="1"/>
  <c r="I97" i="1"/>
  <c r="L97" i="1" s="1"/>
  <c r="I96" i="1"/>
  <c r="L96" i="1" s="1"/>
  <c r="J95" i="1"/>
  <c r="F95" i="1"/>
  <c r="I94" i="1"/>
  <c r="L94" i="1" s="1"/>
  <c r="I93" i="1"/>
  <c r="L93" i="1" s="1"/>
  <c r="I92" i="1"/>
  <c r="K92" i="1" s="1"/>
  <c r="I91" i="1"/>
  <c r="L91" i="1" s="1"/>
  <c r="I90" i="1"/>
  <c r="K90" i="1" s="1"/>
  <c r="J89" i="1"/>
  <c r="F89" i="1"/>
  <c r="I88" i="1"/>
  <c r="L88" i="1" s="1"/>
  <c r="I87" i="1"/>
  <c r="K87" i="1" s="1"/>
  <c r="I86" i="1"/>
  <c r="K86" i="1" s="1"/>
  <c r="I85" i="1"/>
  <c r="L85" i="1" s="1"/>
  <c r="I84" i="1"/>
  <c r="L84" i="1" s="1"/>
  <c r="J82" i="1"/>
  <c r="F82" i="1"/>
  <c r="I81" i="1"/>
  <c r="L81" i="1" s="1"/>
  <c r="I80" i="1"/>
  <c r="K80" i="1" s="1"/>
  <c r="I79" i="1"/>
  <c r="K79" i="1" s="1"/>
  <c r="I78" i="1"/>
  <c r="K78" i="1" s="1"/>
  <c r="I77" i="1"/>
  <c r="L77" i="1" s="1"/>
  <c r="J63" i="1"/>
  <c r="F63" i="1"/>
  <c r="I62" i="1"/>
  <c r="L62" i="1" s="1"/>
  <c r="I61" i="1"/>
  <c r="L61" i="1" s="1"/>
  <c r="I60" i="1"/>
  <c r="K60" i="1" s="1"/>
  <c r="I59" i="1"/>
  <c r="K59" i="1" s="1"/>
  <c r="I58" i="1"/>
  <c r="K58" i="1" s="1"/>
  <c r="J57" i="1"/>
  <c r="F57" i="1"/>
  <c r="I56" i="1"/>
  <c r="L56" i="1" s="1"/>
  <c r="I55" i="1"/>
  <c r="L55" i="1" s="1"/>
  <c r="I54" i="1"/>
  <c r="K54" i="1" s="1"/>
  <c r="I53" i="1"/>
  <c r="L53" i="1" s="1"/>
  <c r="I52" i="1"/>
  <c r="K52" i="1" s="1"/>
  <c r="J51" i="1"/>
  <c r="F51" i="1"/>
  <c r="I50" i="1"/>
  <c r="L50" i="1" s="1"/>
  <c r="I49" i="1"/>
  <c r="K49" i="1" s="1"/>
  <c r="I48" i="1"/>
  <c r="K48" i="1" s="1"/>
  <c r="I47" i="1"/>
  <c r="K47" i="1" s="1"/>
  <c r="I46" i="1"/>
  <c r="K46" i="1" s="1"/>
  <c r="J45" i="1"/>
  <c r="F45" i="1"/>
  <c r="I44" i="1"/>
  <c r="L44" i="1" s="1"/>
  <c r="I43" i="1"/>
  <c r="L43" i="1" s="1"/>
  <c r="I42" i="1"/>
  <c r="K42" i="1" s="1"/>
  <c r="I41" i="1"/>
  <c r="L41" i="1" s="1"/>
  <c r="I40" i="1"/>
  <c r="L40" i="1" s="1"/>
  <c r="J244" i="1"/>
  <c r="I232" i="1"/>
  <c r="L232" i="1" s="1"/>
  <c r="I231" i="1"/>
  <c r="L231" i="1" s="1"/>
  <c r="I230" i="1"/>
  <c r="L230" i="1" s="1"/>
  <c r="I229" i="1"/>
  <c r="K229" i="1" s="1"/>
  <c r="I228" i="1"/>
  <c r="K228" i="1" s="1"/>
  <c r="I227" i="1"/>
  <c r="L227" i="1" s="1"/>
  <c r="I226" i="1"/>
  <c r="L226" i="1" s="1"/>
  <c r="I225" i="1"/>
  <c r="K225" i="1" s="1"/>
  <c r="I224" i="1"/>
  <c r="L224" i="1" s="1"/>
  <c r="I223" i="1"/>
  <c r="K223" i="1" s="1"/>
  <c r="I222" i="1"/>
  <c r="L222" i="1" s="1"/>
  <c r="I221" i="1"/>
  <c r="L221" i="1" s="1"/>
  <c r="I220" i="1"/>
  <c r="L220" i="1" s="1"/>
  <c r="I219" i="1"/>
  <c r="K219" i="1" s="1"/>
  <c r="I218" i="1"/>
  <c r="L218" i="1" s="1"/>
  <c r="J217" i="1"/>
  <c r="J196" i="1"/>
  <c r="I215" i="1"/>
  <c r="K215" i="1" s="1"/>
  <c r="I216" i="1"/>
  <c r="L216" i="1" s="1"/>
  <c r="I207" i="1"/>
  <c r="K207" i="1" s="1"/>
  <c r="I208" i="1"/>
  <c r="K208" i="1" s="1"/>
  <c r="I209" i="1"/>
  <c r="K209" i="1" s="1"/>
  <c r="I210" i="1"/>
  <c r="L210" i="1" s="1"/>
  <c r="I211" i="1"/>
  <c r="K211" i="1" s="1"/>
  <c r="I212" i="1"/>
  <c r="K212" i="1" s="1"/>
  <c r="I213" i="1"/>
  <c r="K213" i="1" s="1"/>
  <c r="I214" i="1"/>
  <c r="L214" i="1" s="1"/>
  <c r="I195" i="1"/>
  <c r="K195" i="1" s="1"/>
  <c r="I186" i="1"/>
  <c r="K186" i="1" s="1"/>
  <c r="I187" i="1"/>
  <c r="K187" i="1" s="1"/>
  <c r="I188" i="1"/>
  <c r="L188" i="1" s="1"/>
  <c r="I189" i="1"/>
  <c r="K189" i="1" s="1"/>
  <c r="I190" i="1"/>
  <c r="K190" i="1" s="1"/>
  <c r="I191" i="1"/>
  <c r="K191" i="1" s="1"/>
  <c r="I192" i="1"/>
  <c r="K192" i="1" s="1"/>
  <c r="I193" i="1"/>
  <c r="L193" i="1" s="1"/>
  <c r="I194" i="1"/>
  <c r="K194" i="1" s="1"/>
  <c r="I243" i="1"/>
  <c r="L243" i="1" s="1"/>
  <c r="I242" i="1"/>
  <c r="K242" i="1" s="1"/>
  <c r="I241" i="1"/>
  <c r="K241" i="1" s="1"/>
  <c r="I240" i="1"/>
  <c r="L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I206" i="1"/>
  <c r="K206" i="1" s="1"/>
  <c r="I205" i="1"/>
  <c r="K205" i="1" s="1"/>
  <c r="I204" i="1"/>
  <c r="K204" i="1" s="1"/>
  <c r="I203" i="1"/>
  <c r="K203" i="1" s="1"/>
  <c r="I202" i="1"/>
  <c r="L202" i="1" s="1"/>
  <c r="I201" i="1"/>
  <c r="K201" i="1" s="1"/>
  <c r="I200" i="1"/>
  <c r="L200" i="1" s="1"/>
  <c r="I199" i="1"/>
  <c r="K199" i="1" s="1"/>
  <c r="I198" i="1"/>
  <c r="K198" i="1" s="1"/>
  <c r="I197" i="1"/>
  <c r="L197" i="1" s="1"/>
  <c r="I176" i="1"/>
  <c r="I185" i="1"/>
  <c r="L185" i="1" s="1"/>
  <c r="I181" i="1"/>
  <c r="K181" i="1" s="1"/>
  <c r="I182" i="1"/>
  <c r="L182" i="1" s="1"/>
  <c r="I183" i="1"/>
  <c r="K183" i="1" s="1"/>
  <c r="I184" i="1"/>
  <c r="K184" i="1" s="1"/>
  <c r="I178" i="1"/>
  <c r="I169" i="1"/>
  <c r="L169" i="1" s="1"/>
  <c r="I168" i="1"/>
  <c r="L168" i="1" s="1"/>
  <c r="J174" i="1"/>
  <c r="I171" i="1"/>
  <c r="I170" i="1"/>
  <c r="I164" i="1"/>
  <c r="K164" i="1" s="1"/>
  <c r="L156" i="1"/>
  <c r="K157" i="1"/>
  <c r="K153" i="1"/>
  <c r="K154" i="1"/>
  <c r="K150" i="1"/>
  <c r="K151" i="1"/>
  <c r="I144" i="1"/>
  <c r="I145" i="1"/>
  <c r="I146" i="1"/>
  <c r="I143" i="1"/>
  <c r="K132" i="1"/>
  <c r="K133" i="1"/>
  <c r="L131" i="1"/>
  <c r="K129" i="1"/>
  <c r="L130" i="1"/>
  <c r="L128" i="1"/>
  <c r="K126" i="1"/>
  <c r="K127" i="1"/>
  <c r="J142" i="1"/>
  <c r="L163" i="1"/>
  <c r="K162" i="1"/>
  <c r="L161" i="1"/>
  <c r="L160" i="1"/>
  <c r="L159" i="1"/>
  <c r="L158" i="1"/>
  <c r="L324" i="1" l="1"/>
  <c r="K325" i="1"/>
  <c r="L290" i="1"/>
  <c r="K331" i="1"/>
  <c r="I292" i="1"/>
  <c r="K316" i="1"/>
  <c r="I301" i="1"/>
  <c r="K319" i="1"/>
  <c r="K328" i="1"/>
  <c r="K313" i="1"/>
  <c r="L323" i="1"/>
  <c r="K330" i="1"/>
  <c r="L327" i="1"/>
  <c r="L329" i="1"/>
  <c r="K321" i="1"/>
  <c r="K322" i="1"/>
  <c r="K317" i="1"/>
  <c r="K312" i="1"/>
  <c r="K315" i="1"/>
  <c r="K318" i="1"/>
  <c r="K314" i="1"/>
  <c r="L296" i="1"/>
  <c r="L299" i="1"/>
  <c r="L293" i="1"/>
  <c r="K294" i="1"/>
  <c r="K297" i="1"/>
  <c r="K300" i="1"/>
  <c r="K293" i="1"/>
  <c r="K295" i="1"/>
  <c r="K298" i="1"/>
  <c r="L285" i="1"/>
  <c r="L291" i="1"/>
  <c r="K288" i="1"/>
  <c r="K284" i="1"/>
  <c r="K287" i="1"/>
  <c r="K286" i="1"/>
  <c r="K289" i="1"/>
  <c r="L280" i="1"/>
  <c r="K281" i="1"/>
  <c r="K279" i="1"/>
  <c r="L276" i="1"/>
  <c r="K277" i="1"/>
  <c r="K275" i="1"/>
  <c r="K278" i="1"/>
  <c r="K273" i="1"/>
  <c r="L272" i="1"/>
  <c r="K271" i="1"/>
  <c r="K274" i="1"/>
  <c r="K270" i="1"/>
  <c r="K268" i="1"/>
  <c r="L267" i="1"/>
  <c r="K266" i="1"/>
  <c r="K269" i="1"/>
  <c r="L264" i="1"/>
  <c r="K263" i="1"/>
  <c r="K262" i="1"/>
  <c r="K265" i="1"/>
  <c r="K255" i="1"/>
  <c r="L250" i="1"/>
  <c r="L60" i="1"/>
  <c r="L111" i="1"/>
  <c r="L48" i="1"/>
  <c r="L79" i="1"/>
  <c r="L98" i="1"/>
  <c r="L54" i="1"/>
  <c r="K50" i="1"/>
  <c r="L92" i="1"/>
  <c r="L86" i="1"/>
  <c r="K112" i="1"/>
  <c r="K110" i="1"/>
  <c r="K113" i="1"/>
  <c r="L109" i="1"/>
  <c r="K96" i="1"/>
  <c r="K97" i="1"/>
  <c r="K100" i="1"/>
  <c r="L99" i="1"/>
  <c r="K91" i="1"/>
  <c r="K94" i="1"/>
  <c r="L90" i="1"/>
  <c r="K93" i="1"/>
  <c r="K84" i="1"/>
  <c r="K85" i="1"/>
  <c r="K88" i="1"/>
  <c r="L87" i="1"/>
  <c r="K81" i="1"/>
  <c r="L80" i="1"/>
  <c r="L78" i="1"/>
  <c r="K77" i="1"/>
  <c r="K62" i="1"/>
  <c r="K61" i="1"/>
  <c r="L58" i="1"/>
  <c r="L59" i="1"/>
  <c r="L52" i="1"/>
  <c r="K53" i="1"/>
  <c r="K56" i="1"/>
  <c r="K55" i="1"/>
  <c r="L49" i="1"/>
  <c r="L46" i="1"/>
  <c r="L47" i="1"/>
  <c r="L42" i="1"/>
  <c r="K43" i="1"/>
  <c r="K41" i="1"/>
  <c r="K44" i="1"/>
  <c r="K40" i="1"/>
  <c r="L211" i="1"/>
  <c r="K214" i="1"/>
  <c r="L208" i="1"/>
  <c r="L194" i="1"/>
  <c r="L213" i="1"/>
  <c r="I217" i="1"/>
  <c r="K231" i="1"/>
  <c r="K232" i="1"/>
  <c r="K222" i="1"/>
  <c r="L225" i="1"/>
  <c r="L223" i="1"/>
  <c r="L229" i="1"/>
  <c r="L219" i="1"/>
  <c r="K220" i="1"/>
  <c r="L228" i="1"/>
  <c r="K226" i="1"/>
  <c r="K218" i="1"/>
  <c r="K221" i="1"/>
  <c r="K224" i="1"/>
  <c r="K227" i="1"/>
  <c r="K230" i="1"/>
  <c r="L190" i="1"/>
  <c r="L212" i="1"/>
  <c r="K210" i="1"/>
  <c r="K188" i="1"/>
  <c r="L209" i="1"/>
  <c r="K193" i="1"/>
  <c r="L186" i="1"/>
  <c r="L207" i="1"/>
  <c r="L191" i="1"/>
  <c r="K216" i="1"/>
  <c r="L215" i="1"/>
  <c r="L187" i="1"/>
  <c r="L189" i="1"/>
  <c r="L235" i="1"/>
  <c r="L192" i="1"/>
  <c r="L195" i="1"/>
  <c r="L241" i="1"/>
  <c r="L204" i="1"/>
  <c r="L198" i="1"/>
  <c r="L238" i="1"/>
  <c r="L201" i="1"/>
  <c r="L239" i="1"/>
  <c r="K243" i="1"/>
  <c r="K240" i="1"/>
  <c r="L234" i="1"/>
  <c r="L237" i="1"/>
  <c r="L236" i="1"/>
  <c r="L242" i="1"/>
  <c r="K234" i="1"/>
  <c r="L206" i="1"/>
  <c r="K202" i="1"/>
  <c r="L205" i="1"/>
  <c r="K200" i="1"/>
  <c r="L199" i="1"/>
  <c r="K197" i="1"/>
  <c r="L203" i="1"/>
  <c r="L184" i="1"/>
  <c r="L181" i="1"/>
  <c r="K185" i="1"/>
  <c r="L183" i="1"/>
  <c r="K182" i="1"/>
  <c r="K168" i="1"/>
  <c r="K169" i="1"/>
  <c r="K156" i="1"/>
  <c r="L157" i="1"/>
  <c r="L165" i="1"/>
  <c r="L164" i="1"/>
  <c r="L151" i="1"/>
  <c r="L154" i="1"/>
  <c r="L153" i="1"/>
  <c r="L150" i="1"/>
  <c r="L133" i="1"/>
  <c r="L132" i="1"/>
  <c r="L129" i="1"/>
  <c r="L126" i="1"/>
  <c r="L127" i="1"/>
  <c r="K130" i="1"/>
  <c r="K131" i="1"/>
  <c r="K128" i="1"/>
  <c r="K163" i="1"/>
  <c r="K160" i="1"/>
  <c r="L162" i="1"/>
  <c r="K158" i="1"/>
  <c r="K161" i="1"/>
  <c r="K159" i="1"/>
  <c r="K135" i="1" l="1"/>
  <c r="L136" i="1"/>
  <c r="L137" i="1"/>
  <c r="L138" i="1"/>
  <c r="L139" i="1"/>
  <c r="K134" i="1"/>
  <c r="K140" i="1"/>
  <c r="K141" i="1"/>
  <c r="P19" i="1"/>
  <c r="Q12" i="1"/>
  <c r="K5" i="1"/>
  <c r="L134" i="1" l="1"/>
  <c r="K138" i="1"/>
  <c r="K139" i="1"/>
  <c r="K137" i="1"/>
  <c r="L140" i="1"/>
  <c r="K136" i="1"/>
  <c r="L135" i="1"/>
  <c r="L141" i="1"/>
  <c r="J76" i="1" l="1"/>
  <c r="F76" i="1"/>
  <c r="L75" i="1"/>
  <c r="L74" i="1"/>
  <c r="K73" i="1"/>
  <c r="L72" i="1"/>
  <c r="K71" i="1"/>
  <c r="F70" i="1"/>
  <c r="J32" i="1"/>
  <c r="F32" i="1"/>
  <c r="I31" i="1"/>
  <c r="K31" i="1" s="1"/>
  <c r="I30" i="1"/>
  <c r="K30" i="1" s="1"/>
  <c r="I29" i="1"/>
  <c r="K29" i="1" s="1"/>
  <c r="I28" i="1"/>
  <c r="L28" i="1" s="1"/>
  <c r="I27" i="1"/>
  <c r="K27" i="1" s="1"/>
  <c r="I34" i="1"/>
  <c r="I35" i="1"/>
  <c r="I36" i="1"/>
  <c r="I37" i="1"/>
  <c r="I33" i="1"/>
  <c r="L73" i="1" l="1"/>
  <c r="L30" i="1"/>
  <c r="K74" i="1"/>
  <c r="K75" i="1"/>
  <c r="K72" i="1"/>
  <c r="L71" i="1"/>
  <c r="L29" i="1"/>
  <c r="L31" i="1"/>
  <c r="L27" i="1"/>
  <c r="K28" i="1"/>
  <c r="J38" i="1" l="1"/>
  <c r="F38" i="1"/>
  <c r="L37" i="1"/>
  <c r="L36" i="1"/>
  <c r="L35" i="1"/>
  <c r="K35" i="1"/>
  <c r="L34" i="1"/>
  <c r="L33" i="1"/>
  <c r="L370" i="1"/>
  <c r="L371" i="1"/>
  <c r="K372" i="1"/>
  <c r="K373" i="1"/>
  <c r="K374" i="1"/>
  <c r="L375" i="1"/>
  <c r="K376" i="1"/>
  <c r="L377" i="1"/>
  <c r="K378" i="1"/>
  <c r="L379" i="1"/>
  <c r="K380" i="1"/>
  <c r="K381" i="1"/>
  <c r="K382" i="1"/>
  <c r="K383" i="1"/>
  <c r="K384" i="1"/>
  <c r="K385" i="1"/>
  <c r="K386" i="1"/>
  <c r="K309" i="1"/>
  <c r="L308" i="1"/>
  <c r="L366" i="1"/>
  <c r="L367" i="1"/>
  <c r="L365" i="1"/>
  <c r="L364" i="1"/>
  <c r="K363" i="1"/>
  <c r="K359" i="1"/>
  <c r="L360" i="1"/>
  <c r="K361" i="1"/>
  <c r="K362" i="1"/>
  <c r="L358" i="1"/>
  <c r="G4" i="3"/>
  <c r="G8" i="3"/>
  <c r="L104" i="1"/>
  <c r="L105" i="1"/>
  <c r="L106" i="1"/>
  <c r="L107" i="1"/>
  <c r="K103" i="1"/>
  <c r="L307" i="1"/>
  <c r="K306" i="1"/>
  <c r="L305" i="1"/>
  <c r="K304" i="1"/>
  <c r="L303" i="1"/>
  <c r="L246" i="1"/>
  <c r="K33" i="1" l="1"/>
  <c r="K36" i="1"/>
  <c r="K34" i="1"/>
  <c r="K37" i="1"/>
  <c r="L383" i="1"/>
  <c r="K379" i="1"/>
  <c r="K366" i="1"/>
  <c r="K370" i="1"/>
  <c r="K375" i="1"/>
  <c r="L386" i="1"/>
  <c r="L380" i="1"/>
  <c r="L378" i="1"/>
  <c r="K377" i="1"/>
  <c r="L384" i="1"/>
  <c r="L372" i="1"/>
  <c r="L382" i="1"/>
  <c r="L385" i="1"/>
  <c r="L376" i="1"/>
  <c r="L373" i="1"/>
  <c r="L381" i="1"/>
  <c r="L374" i="1"/>
  <c r="K371" i="1"/>
  <c r="K308" i="1"/>
  <c r="L309" i="1"/>
  <c r="K367" i="1"/>
  <c r="K365" i="1"/>
  <c r="L363" i="1"/>
  <c r="K364" i="1"/>
  <c r="L362" i="1"/>
  <c r="L361" i="1"/>
  <c r="L359" i="1"/>
  <c r="K360" i="1"/>
  <c r="K358" i="1"/>
  <c r="K105" i="1"/>
  <c r="K106" i="1"/>
  <c r="K104" i="1"/>
  <c r="K107" i="1"/>
  <c r="L103" i="1"/>
  <c r="L306" i="1"/>
  <c r="K305" i="1"/>
  <c r="K307" i="1"/>
  <c r="L304" i="1"/>
  <c r="K303" i="1"/>
  <c r="K246" i="1"/>
  <c r="Q18" i="1" l="1"/>
  <c r="Q17" i="1"/>
  <c r="Q16" i="1"/>
  <c r="Q15" i="1"/>
  <c r="Q14" i="1"/>
  <c r="Q13" i="1"/>
  <c r="Q10" i="1"/>
  <c r="Q9" i="1"/>
  <c r="Q8" i="1"/>
  <c r="Q7" i="1"/>
  <c r="Q6" i="1"/>
  <c r="Q4" i="1"/>
  <c r="P20" i="1"/>
  <c r="L171" i="1"/>
  <c r="L170" i="1"/>
  <c r="K146" i="1"/>
  <c r="K145" i="1"/>
  <c r="K144" i="1"/>
  <c r="K143" i="1"/>
  <c r="L144" i="1" l="1"/>
  <c r="L146" i="1"/>
  <c r="K171" i="1"/>
  <c r="K170" i="1"/>
  <c r="L143" i="1"/>
  <c r="L145" i="1"/>
  <c r="P69" i="1"/>
  <c r="S69" i="1" s="1"/>
  <c r="P68" i="1"/>
  <c r="S68" i="1" s="1"/>
  <c r="P67" i="1"/>
  <c r="S67" i="1" s="1"/>
  <c r="P66" i="1"/>
  <c r="S66" i="1" s="1"/>
  <c r="P65" i="1"/>
  <c r="S65" i="1" s="1"/>
  <c r="J70" i="1"/>
  <c r="K65" i="1"/>
  <c r="L66" i="1"/>
  <c r="K67" i="1"/>
  <c r="L68" i="1"/>
  <c r="L69" i="1"/>
  <c r="K25" i="1"/>
  <c r="I2" i="1"/>
  <c r="I180" i="1"/>
  <c r="L180" i="1" s="1"/>
  <c r="I179" i="1"/>
  <c r="L179" i="1" s="1"/>
  <c r="L178" i="1"/>
  <c r="I177" i="1"/>
  <c r="I167" i="1"/>
  <c r="K167" i="1" s="1"/>
  <c r="I166" i="1"/>
  <c r="L166" i="1" s="1"/>
  <c r="K177" i="1" l="1"/>
  <c r="I196" i="1"/>
  <c r="L176" i="1"/>
  <c r="R68" i="1"/>
  <c r="R67" i="1"/>
  <c r="R66" i="1"/>
  <c r="R69" i="1"/>
  <c r="R65" i="1"/>
  <c r="L25" i="1"/>
  <c r="K69" i="1"/>
  <c r="K68" i="1"/>
  <c r="L67" i="1"/>
  <c r="K66" i="1"/>
  <c r="L65" i="1"/>
  <c r="L177" i="1"/>
  <c r="K179" i="1"/>
  <c r="K176" i="1"/>
  <c r="K178" i="1"/>
  <c r="K180" i="1"/>
  <c r="K166" i="1"/>
  <c r="L167" i="1"/>
  <c r="L152" i="1" l="1"/>
  <c r="L155" i="1"/>
  <c r="L125" i="1"/>
  <c r="K149" i="1"/>
  <c r="I124" i="1"/>
  <c r="K152" i="1" l="1"/>
  <c r="K155" i="1"/>
  <c r="L149" i="1"/>
  <c r="K125" i="1"/>
  <c r="I118" i="1" l="1"/>
  <c r="L118" i="1" s="1"/>
  <c r="I119" i="1"/>
  <c r="K119" i="1" s="1"/>
  <c r="I120" i="1"/>
  <c r="K120" i="1" s="1"/>
  <c r="I121" i="1"/>
  <c r="L121" i="1" s="1"/>
  <c r="I117" i="1"/>
  <c r="K117" i="1" s="1"/>
  <c r="K2" i="1"/>
  <c r="K6" i="1"/>
  <c r="K7" i="1"/>
  <c r="K8" i="1"/>
  <c r="K9" i="1"/>
  <c r="K10" i="1"/>
  <c r="K20" i="1"/>
  <c r="K21" i="1"/>
  <c r="K22" i="1"/>
  <c r="K23" i="1"/>
  <c r="L119" i="1" l="1"/>
  <c r="L7" i="1"/>
  <c r="L21" i="1"/>
  <c r="L8" i="1"/>
  <c r="L20" i="1"/>
  <c r="L24" i="1"/>
  <c r="L23" i="1"/>
  <c r="L10" i="1"/>
  <c r="L2" i="1"/>
  <c r="M369" i="1" s="1"/>
  <c r="L22" i="1"/>
  <c r="L9" i="1"/>
  <c r="L6" i="1"/>
  <c r="L117" i="1"/>
  <c r="L120" i="1"/>
  <c r="K118" i="1"/>
  <c r="K121" i="1"/>
  <c r="I2" i="3"/>
  <c r="M14" i="1" l="1"/>
  <c r="M16" i="1"/>
  <c r="M17" i="1"/>
  <c r="M13" i="1"/>
  <c r="M15" i="1"/>
  <c r="M427" i="1"/>
  <c r="M416" i="1"/>
  <c r="M413" i="1"/>
  <c r="M424" i="1"/>
  <c r="M421" i="1"/>
  <c r="M428" i="1"/>
  <c r="M418" i="1"/>
  <c r="M414" i="1"/>
  <c r="M417" i="1"/>
  <c r="M420" i="1"/>
  <c r="M425" i="1"/>
  <c r="M423" i="1"/>
  <c r="M410" i="1"/>
  <c r="M419" i="1"/>
  <c r="M422" i="1"/>
  <c r="M426" i="1"/>
  <c r="M412" i="1"/>
  <c r="M411" i="1"/>
  <c r="M415" i="1"/>
  <c r="M391" i="1"/>
  <c r="M398" i="1"/>
  <c r="M396" i="1"/>
  <c r="M395" i="1"/>
  <c r="M389" i="1"/>
  <c r="M408" i="1"/>
  <c r="M402" i="1"/>
  <c r="M392" i="1"/>
  <c r="M406" i="1"/>
  <c r="M407" i="1"/>
  <c r="M393" i="1"/>
  <c r="M401" i="1"/>
  <c r="M172" i="1"/>
  <c r="M394" i="1"/>
  <c r="M403" i="1"/>
  <c r="M405" i="1"/>
  <c r="M173" i="1"/>
  <c r="M390" i="1"/>
  <c r="M404" i="1"/>
  <c r="M397" i="1"/>
  <c r="M290" i="1"/>
  <c r="M322" i="1"/>
  <c r="M321" i="1"/>
  <c r="M314" i="1"/>
  <c r="M328" i="1"/>
  <c r="M325" i="1"/>
  <c r="M294" i="1"/>
  <c r="M298" i="1"/>
  <c r="M317" i="1"/>
  <c r="M318" i="1"/>
  <c r="M312" i="1"/>
  <c r="M313" i="1"/>
  <c r="M331" i="1"/>
  <c r="M330" i="1"/>
  <c r="M295" i="1"/>
  <c r="M300" i="1"/>
  <c r="M297" i="1"/>
  <c r="M315" i="1"/>
  <c r="M319" i="1"/>
  <c r="M316" i="1"/>
  <c r="M324" i="1"/>
  <c r="M293" i="1"/>
  <c r="M296" i="1"/>
  <c r="M323" i="1"/>
  <c r="M327" i="1"/>
  <c r="M299" i="1"/>
  <c r="M291" i="1"/>
  <c r="M285" i="1"/>
  <c r="M329" i="1"/>
  <c r="M270" i="1"/>
  <c r="M274" i="1"/>
  <c r="M278" i="1"/>
  <c r="M277" i="1"/>
  <c r="M288" i="1"/>
  <c r="M279" i="1"/>
  <c r="M269" i="1"/>
  <c r="M268" i="1"/>
  <c r="M266" i="1"/>
  <c r="M273" i="1"/>
  <c r="M281" i="1"/>
  <c r="M275" i="1"/>
  <c r="M271" i="1"/>
  <c r="M289" i="1"/>
  <c r="M284" i="1"/>
  <c r="M286" i="1"/>
  <c r="M287" i="1"/>
  <c r="M280" i="1"/>
  <c r="M267" i="1"/>
  <c r="M272" i="1"/>
  <c r="M276" i="1"/>
  <c r="M255" i="1"/>
  <c r="M262" i="1"/>
  <c r="M263" i="1"/>
  <c r="M265" i="1"/>
  <c r="M264" i="1"/>
  <c r="M250" i="1"/>
  <c r="M56" i="1"/>
  <c r="M41" i="1"/>
  <c r="M60" i="1"/>
  <c r="M53" i="1"/>
  <c r="M81" i="1"/>
  <c r="M84" i="1"/>
  <c r="M94" i="1"/>
  <c r="M44" i="1"/>
  <c r="M55" i="1"/>
  <c r="M62" i="1"/>
  <c r="M93" i="1"/>
  <c r="M85" i="1"/>
  <c r="M61" i="1"/>
  <c r="M96" i="1"/>
  <c r="M100" i="1"/>
  <c r="M97" i="1"/>
  <c r="M77" i="1"/>
  <c r="M88" i="1"/>
  <c r="M110" i="1"/>
  <c r="M112" i="1"/>
  <c r="M91" i="1"/>
  <c r="M113" i="1"/>
  <c r="M40" i="1"/>
  <c r="M50" i="1"/>
  <c r="M43" i="1"/>
  <c r="M98" i="1"/>
  <c r="M48" i="1"/>
  <c r="M58" i="1"/>
  <c r="M54" i="1"/>
  <c r="M52" i="1"/>
  <c r="M59" i="1"/>
  <c r="M46" i="1"/>
  <c r="M42" i="1"/>
  <c r="M111" i="1"/>
  <c r="M80" i="1"/>
  <c r="M47" i="1"/>
  <c r="M78" i="1"/>
  <c r="M79" i="1"/>
  <c r="M90" i="1"/>
  <c r="M99" i="1"/>
  <c r="M87" i="1"/>
  <c r="M92" i="1"/>
  <c r="M49" i="1"/>
  <c r="M86" i="1"/>
  <c r="M109" i="1"/>
  <c r="M226" i="1"/>
  <c r="M232" i="1"/>
  <c r="M224" i="1"/>
  <c r="M222" i="1"/>
  <c r="M221" i="1"/>
  <c r="M227" i="1"/>
  <c r="M218" i="1"/>
  <c r="M231" i="1"/>
  <c r="M230" i="1"/>
  <c r="M220" i="1"/>
  <c r="M223" i="1"/>
  <c r="M229" i="1"/>
  <c r="M225" i="1"/>
  <c r="M228" i="1"/>
  <c r="M219" i="1"/>
  <c r="M208" i="1"/>
  <c r="M211" i="1"/>
  <c r="M214" i="1"/>
  <c r="M212" i="1"/>
  <c r="M207" i="1"/>
  <c r="M216" i="1"/>
  <c r="M213" i="1"/>
  <c r="M209" i="1"/>
  <c r="M210" i="1"/>
  <c r="M215" i="1"/>
  <c r="M190" i="1"/>
  <c r="M194" i="1"/>
  <c r="M193" i="1"/>
  <c r="M189" i="1"/>
  <c r="M187" i="1"/>
  <c r="M188" i="1"/>
  <c r="M186" i="1"/>
  <c r="M191" i="1"/>
  <c r="M195" i="1"/>
  <c r="M192" i="1"/>
  <c r="M202" i="1"/>
  <c r="M243" i="1"/>
  <c r="M197" i="1"/>
  <c r="M240" i="1"/>
  <c r="M235" i="1"/>
  <c r="M200" i="1"/>
  <c r="M201" i="1"/>
  <c r="M199" i="1"/>
  <c r="M206" i="1"/>
  <c r="M198" i="1"/>
  <c r="M241" i="1"/>
  <c r="M242" i="1"/>
  <c r="M237" i="1"/>
  <c r="M205" i="1"/>
  <c r="M239" i="1"/>
  <c r="M236" i="1"/>
  <c r="M204" i="1"/>
  <c r="M234" i="1"/>
  <c r="M238" i="1"/>
  <c r="M203" i="1"/>
  <c r="M184" i="1"/>
  <c r="M181" i="1"/>
  <c r="M185" i="1"/>
  <c r="M182" i="1"/>
  <c r="M183" i="1"/>
  <c r="M168" i="1"/>
  <c r="M169" i="1"/>
  <c r="M165" i="1"/>
  <c r="M164" i="1"/>
  <c r="M157" i="1"/>
  <c r="M156" i="1"/>
  <c r="M153" i="1"/>
  <c r="M150" i="1"/>
  <c r="M151" i="1"/>
  <c r="M154" i="1"/>
  <c r="M131" i="1"/>
  <c r="M128" i="1"/>
  <c r="M130" i="1"/>
  <c r="M126" i="1"/>
  <c r="M132" i="1"/>
  <c r="M133" i="1"/>
  <c r="M127" i="1"/>
  <c r="M129" i="1"/>
  <c r="M161" i="1"/>
  <c r="M158" i="1"/>
  <c r="M159" i="1"/>
  <c r="M160" i="1"/>
  <c r="M163" i="1"/>
  <c r="M162" i="1"/>
  <c r="M139" i="1"/>
  <c r="M138" i="1"/>
  <c r="M137" i="1"/>
  <c r="M134" i="1"/>
  <c r="M140" i="1"/>
  <c r="M135" i="1"/>
  <c r="M136" i="1"/>
  <c r="M141" i="1"/>
  <c r="M74" i="1"/>
  <c r="M75" i="1"/>
  <c r="M72" i="1"/>
  <c r="M71" i="1"/>
  <c r="M73" i="1"/>
  <c r="M30" i="1"/>
  <c r="M28" i="1"/>
  <c r="M27" i="1"/>
  <c r="M31" i="1"/>
  <c r="M29" i="1"/>
  <c r="M36" i="1"/>
  <c r="M35" i="1"/>
  <c r="M37" i="1"/>
  <c r="M33" i="1"/>
  <c r="M34" i="1"/>
  <c r="M6" i="1"/>
  <c r="M379" i="1"/>
  <c r="M365" i="1"/>
  <c r="M371" i="1"/>
  <c r="M366" i="1"/>
  <c r="M367" i="1"/>
  <c r="M360" i="1"/>
  <c r="M364" i="1"/>
  <c r="M308" i="1"/>
  <c r="M375" i="1"/>
  <c r="M377" i="1"/>
  <c r="M383" i="1"/>
  <c r="M370" i="1"/>
  <c r="M358" i="1"/>
  <c r="M359" i="1"/>
  <c r="M382" i="1"/>
  <c r="M380" i="1"/>
  <c r="M384" i="1"/>
  <c r="M361" i="1"/>
  <c r="M386" i="1"/>
  <c r="M362" i="1"/>
  <c r="M373" i="1"/>
  <c r="M385" i="1"/>
  <c r="M376" i="1"/>
  <c r="M372" i="1"/>
  <c r="M378" i="1"/>
  <c r="M309" i="1"/>
  <c r="M374" i="1"/>
  <c r="M381" i="1"/>
  <c r="M363" i="1"/>
  <c r="M106" i="1"/>
  <c r="M105" i="1"/>
  <c r="M104" i="1"/>
  <c r="M107" i="1"/>
  <c r="M103" i="1"/>
  <c r="M307" i="1"/>
  <c r="M305" i="1"/>
  <c r="M303" i="1"/>
  <c r="M306" i="1"/>
  <c r="M304" i="1"/>
  <c r="M246" i="1"/>
  <c r="M144" i="1"/>
  <c r="M170" i="1"/>
  <c r="M171" i="1"/>
  <c r="M146" i="1"/>
  <c r="M145" i="1"/>
  <c r="M143" i="1"/>
  <c r="T65" i="1"/>
  <c r="T67" i="1"/>
  <c r="T68" i="1"/>
  <c r="T66" i="1"/>
  <c r="T69" i="1"/>
  <c r="M25" i="1"/>
  <c r="M176" i="1"/>
  <c r="M180" i="1"/>
  <c r="M178" i="1"/>
  <c r="M179" i="1"/>
  <c r="M177" i="1"/>
  <c r="M166" i="1"/>
  <c r="M167" i="1"/>
  <c r="M155" i="1"/>
  <c r="M152" i="1"/>
  <c r="M149" i="1"/>
  <c r="M125" i="1"/>
  <c r="M65" i="1"/>
  <c r="M10" i="1"/>
  <c r="M23" i="1"/>
  <c r="M66" i="1"/>
  <c r="M22" i="1"/>
  <c r="M21" i="1"/>
  <c r="M121" i="1"/>
  <c r="M69" i="1"/>
  <c r="M119" i="1"/>
  <c r="M120" i="1"/>
  <c r="M7" i="1"/>
  <c r="M20" i="1"/>
  <c r="M118" i="1"/>
  <c r="M117" i="1"/>
  <c r="M24" i="1"/>
  <c r="M68" i="1"/>
  <c r="M2" i="1"/>
  <c r="M9" i="1"/>
  <c r="M67" i="1"/>
  <c r="M8" i="1"/>
  <c r="L310" i="1" l="1"/>
  <c r="M310" i="1" s="1"/>
  <c r="K310" i="1"/>
  <c r="L400" i="1" l="1"/>
  <c r="M400" i="1" s="1"/>
  <c r="K400" i="1"/>
</calcChain>
</file>

<file path=xl/sharedStrings.xml><?xml version="1.0" encoding="utf-8"?>
<sst xmlns="http://schemas.openxmlformats.org/spreadsheetml/2006/main" count="1362" uniqueCount="617">
  <si>
    <t>개수</t>
    <phoneticPr fontId="1" type="noConversion"/>
  </si>
  <si>
    <t>다이아 가치(기존)</t>
    <phoneticPr fontId="1" type="noConversion"/>
  </si>
  <si>
    <t>다이아 가치(New)</t>
    <phoneticPr fontId="1" type="noConversion"/>
  </si>
  <si>
    <t>골드</t>
  </si>
  <si>
    <t>다이아</t>
  </si>
  <si>
    <t>1개</t>
    <phoneticPr fontId="1" type="noConversion"/>
  </si>
  <si>
    <t>경험치</t>
    <phoneticPr fontId="1" type="noConversion"/>
  </si>
  <si>
    <t>강화석</t>
  </si>
  <si>
    <t>초월석</t>
  </si>
  <si>
    <t>어빌석</t>
  </si>
  <si>
    <t>룬석</t>
  </si>
  <si>
    <t>연구석</t>
    <phoneticPr fontId="1" type="noConversion"/>
  </si>
  <si>
    <t>묘목석</t>
    <phoneticPr fontId="1" type="noConversion"/>
  </si>
  <si>
    <t>마일리지</t>
  </si>
  <si>
    <t xml:space="preserve"> </t>
    <phoneticPr fontId="1" type="noConversion"/>
  </si>
  <si>
    <t>무기</t>
    <phoneticPr fontId="1" type="noConversion"/>
  </si>
  <si>
    <t>갑옷</t>
    <phoneticPr fontId="1" type="noConversion"/>
  </si>
  <si>
    <t>가속</t>
    <phoneticPr fontId="1" type="noConversion"/>
  </si>
  <si>
    <t>1시간</t>
    <phoneticPr fontId="1" type="noConversion"/>
  </si>
  <si>
    <t>무기 소환권</t>
    <phoneticPr fontId="1" type="noConversion"/>
  </si>
  <si>
    <t>의류 소환권</t>
    <phoneticPr fontId="1" type="noConversion"/>
  </si>
  <si>
    <t>고려 영웅 소환권</t>
    <phoneticPr fontId="1" type="noConversion"/>
  </si>
  <si>
    <t>조선 영웅 소환권</t>
    <phoneticPr fontId="1" type="noConversion"/>
  </si>
  <si>
    <t>근현대 영웅 소환권</t>
    <phoneticPr fontId="1" type="noConversion"/>
  </si>
  <si>
    <t>가속 소환권</t>
    <phoneticPr fontId="1" type="noConversion"/>
  </si>
  <si>
    <t>150+a</t>
    <phoneticPr fontId="1" type="noConversion"/>
  </si>
  <si>
    <t>점령전 입장권</t>
    <phoneticPr fontId="4" type="noConversion"/>
  </si>
  <si>
    <t>무릉전 입장권</t>
    <phoneticPr fontId="1" type="noConversion"/>
  </si>
  <si>
    <t>퇴마전 입장권</t>
  </si>
  <si>
    <t>노다지 입장권</t>
    <phoneticPr fontId="1" type="noConversion"/>
  </si>
  <si>
    <t>묘목산 소탕권</t>
    <phoneticPr fontId="1" type="noConversion"/>
  </si>
  <si>
    <t>고려 영웅 조각</t>
    <phoneticPr fontId="1" type="noConversion"/>
  </si>
  <si>
    <t>조선 영웅 조각</t>
    <phoneticPr fontId="1" type="noConversion"/>
  </si>
  <si>
    <t>근현대 영웅 조각</t>
    <phoneticPr fontId="1" type="noConversion"/>
  </si>
  <si>
    <t>고려 영웅 선택권</t>
    <phoneticPr fontId="1" type="noConversion"/>
  </si>
  <si>
    <t>조선 영웅 선택권</t>
    <phoneticPr fontId="1" type="noConversion"/>
  </si>
  <si>
    <t>근현대 영웅 선택권</t>
    <phoneticPr fontId="1" type="noConversion"/>
  </si>
  <si>
    <t>유물방어권</t>
    <phoneticPr fontId="1" type="noConversion"/>
  </si>
  <si>
    <t>영웅소환권</t>
    <phoneticPr fontId="1" type="noConversion"/>
  </si>
  <si>
    <t>박범</t>
    <phoneticPr fontId="1" type="noConversion"/>
  </si>
  <si>
    <t>50조각</t>
    <phoneticPr fontId="1" type="noConversion"/>
  </si>
  <si>
    <t>1000마일리지</t>
    <phoneticPr fontId="1" type="noConversion"/>
  </si>
  <si>
    <t>상품</t>
    <phoneticPr fontId="1" type="noConversion"/>
  </si>
  <si>
    <t>상품구성</t>
    <phoneticPr fontId="1" type="noConversion"/>
  </si>
  <si>
    <t>다이아 가치</t>
    <phoneticPr fontId="1" type="noConversion"/>
  </si>
  <si>
    <t>현금 가치</t>
    <phoneticPr fontId="1" type="noConversion"/>
  </si>
  <si>
    <t>깡다 기준 효율</t>
    <phoneticPr fontId="1" type="noConversion"/>
  </si>
  <si>
    <t>다이아 수레</t>
    <phoneticPr fontId="1" type="noConversion"/>
  </si>
  <si>
    <t>다이아</t>
    <phoneticPr fontId="1" type="noConversion"/>
  </si>
  <si>
    <t>장비 강화 패키지</t>
    <phoneticPr fontId="1" type="noConversion"/>
  </si>
  <si>
    <t>무기 패키지 1</t>
    <phoneticPr fontId="1" type="noConversion"/>
  </si>
  <si>
    <t>무기소환권</t>
    <phoneticPr fontId="1" type="noConversion"/>
  </si>
  <si>
    <t>무기 패키지 2</t>
  </si>
  <si>
    <t>무기 패키지 3</t>
  </si>
  <si>
    <t>무기 패키지 4</t>
  </si>
  <si>
    <t>무기 패키지 5</t>
    <phoneticPr fontId="1" type="noConversion"/>
  </si>
  <si>
    <t>갑옷 패키지 1</t>
    <phoneticPr fontId="1" type="noConversion"/>
  </si>
  <si>
    <t>갑옷소환권</t>
    <phoneticPr fontId="1" type="noConversion"/>
  </si>
  <si>
    <t>갑옷 패키지 2</t>
  </si>
  <si>
    <t>갑옷 패키지 3</t>
  </si>
  <si>
    <t>갑옷 패키지 4</t>
  </si>
  <si>
    <t>갑옷 패키지 5</t>
  </si>
  <si>
    <t>장비 패키지 1</t>
    <phoneticPr fontId="1" type="noConversion"/>
  </si>
  <si>
    <t>장비 패키지 2</t>
  </si>
  <si>
    <t>장비 패키지 3</t>
  </si>
  <si>
    <t>장비 패키지 4</t>
  </si>
  <si>
    <t>장비 패키지 5</t>
  </si>
  <si>
    <t>던전 공략 패키지</t>
    <phoneticPr fontId="1" type="noConversion"/>
  </si>
  <si>
    <t>어빌석</t>
    <phoneticPr fontId="1" type="noConversion"/>
  </si>
  <si>
    <t>총합 다이가</t>
    <phoneticPr fontId="1" type="noConversion"/>
  </si>
  <si>
    <t>위인&amp;유물 패키지</t>
    <phoneticPr fontId="1" type="noConversion"/>
  </si>
  <si>
    <t>고려 영웅 패키지 1</t>
    <phoneticPr fontId="1" type="noConversion"/>
  </si>
  <si>
    <t>고려 영웅 패키지 2</t>
  </si>
  <si>
    <t>고려 영웅 패키지 3</t>
  </si>
  <si>
    <t>고려 영웅 패키지 4</t>
  </si>
  <si>
    <t>고려 영웅 패키지 5</t>
  </si>
  <si>
    <t>고려영웅소환권</t>
    <phoneticPr fontId="1" type="noConversion"/>
  </si>
  <si>
    <t>조선 영웅 패키지 1</t>
    <phoneticPr fontId="1" type="noConversion"/>
  </si>
  <si>
    <t>조선 영웅 패키지 2</t>
  </si>
  <si>
    <t>조선 영웅 패키지 3</t>
  </si>
  <si>
    <t>조선 영웅 패키지 4</t>
  </si>
  <si>
    <t>조선 영웅 패키지 5</t>
  </si>
  <si>
    <t>조선영웅소환권</t>
    <phoneticPr fontId="1" type="noConversion"/>
  </si>
  <si>
    <t>무기 지원 패키지 1</t>
    <phoneticPr fontId="1" type="noConversion"/>
  </si>
  <si>
    <t>무기 지원 패키지 2</t>
  </si>
  <si>
    <t>무기 지원 패키지 3</t>
  </si>
  <si>
    <t>무기 지원 패키지 4</t>
  </si>
  <si>
    <t>무기 지원 패키지 5</t>
  </si>
  <si>
    <t>갑옷 지원 패키지 1</t>
    <phoneticPr fontId="1" type="noConversion"/>
  </si>
  <si>
    <t>갑옷 지원 패키지 2</t>
  </si>
  <si>
    <t>갑옷 지원 패키지 3</t>
  </si>
  <si>
    <t>갑옷 지원 패키지 4</t>
  </si>
  <si>
    <t>갑옷 지원 패키지 5</t>
  </si>
  <si>
    <t>점령전 지원 패키지 1</t>
    <phoneticPr fontId="1" type="noConversion"/>
  </si>
  <si>
    <t>무릉전 지원 패키지 2</t>
  </si>
  <si>
    <t>퇴마전 지원 패키지 3</t>
  </si>
  <si>
    <t>무릉전 지원 패키지 1</t>
    <phoneticPr fontId="1" type="noConversion"/>
  </si>
  <si>
    <t>퇴마전 지원 패키지 1</t>
    <phoneticPr fontId="1" type="noConversion"/>
  </si>
  <si>
    <t>고려 영웅 지원 1</t>
    <phoneticPr fontId="1" type="noConversion"/>
  </si>
  <si>
    <t>조선 영웅 지원 1</t>
    <phoneticPr fontId="1" type="noConversion"/>
  </si>
  <si>
    <t>성균관 연구 패키지</t>
    <phoneticPr fontId="1" type="noConversion"/>
  </si>
  <si>
    <t>성균관 지원 패키지 1</t>
    <phoneticPr fontId="1" type="noConversion"/>
  </si>
  <si>
    <t>성균관 지원 패키지 2</t>
  </si>
  <si>
    <t>성균관 지원 패키지 3</t>
  </si>
  <si>
    <t>성균관 지원 패키지 5</t>
  </si>
  <si>
    <t>다이아 한줌</t>
    <phoneticPr fontId="1" type="noConversion"/>
  </si>
  <si>
    <t>다이아 무더기</t>
    <phoneticPr fontId="1" type="noConversion"/>
  </si>
  <si>
    <t>다이아 자루</t>
    <phoneticPr fontId="1" type="noConversion"/>
  </si>
  <si>
    <t>다이아 드럼통</t>
    <phoneticPr fontId="1" type="noConversion"/>
  </si>
  <si>
    <t>무기소환권,갑옷소환권</t>
    <phoneticPr fontId="1" type="noConversion"/>
  </si>
  <si>
    <t>1,2,3입장권</t>
    <phoneticPr fontId="1" type="noConversion"/>
  </si>
  <si>
    <t>성장 강화 패키지</t>
    <phoneticPr fontId="1" type="noConversion"/>
  </si>
  <si>
    <t>육성 지원 패키지 1</t>
    <phoneticPr fontId="1" type="noConversion"/>
  </si>
  <si>
    <t>육성 지원 패키지 2</t>
  </si>
  <si>
    <t>육성 지원 패키지 3</t>
  </si>
  <si>
    <t>육성 지원 패키지 4</t>
  </si>
  <si>
    <t>육성 지원 패키지 5</t>
  </si>
  <si>
    <t>초월 지원 패키지 1</t>
    <phoneticPr fontId="1" type="noConversion"/>
  </si>
  <si>
    <t>초월 지원 패키지 2</t>
  </si>
  <si>
    <t>초월 지원 패키지 3</t>
  </si>
  <si>
    <t>초월 지원 패키지 4</t>
  </si>
  <si>
    <t>초월 지원 패키지 5</t>
  </si>
  <si>
    <t>어빌리티 지원 패키지 1</t>
    <phoneticPr fontId="1" type="noConversion"/>
  </si>
  <si>
    <t>어빌리티 지원 패키지 2</t>
  </si>
  <si>
    <t>어빌리티 지원 패키지 3</t>
  </si>
  <si>
    <t>어빌리티 지원 패키지 4</t>
  </si>
  <si>
    <t>어빌리티 지원 패키지 5</t>
  </si>
  <si>
    <t>룬 지원 패키지 1</t>
    <phoneticPr fontId="1" type="noConversion"/>
  </si>
  <si>
    <t>룬 지원 패키지 2</t>
  </si>
  <si>
    <t>룬 지원 패키지 3</t>
  </si>
  <si>
    <t>룬 지원 패키지 4</t>
  </si>
  <si>
    <t>룬 지원 패키지 5</t>
  </si>
  <si>
    <t>점령전 지원 패키지 2</t>
  </si>
  <si>
    <t>점령전 지원 패키지 3</t>
  </si>
  <si>
    <t>점령전 지원 패키지 4</t>
  </si>
  <si>
    <t>점령전 지원 패키지 5</t>
  </si>
  <si>
    <t>무릉전 지원 패키지 3</t>
  </si>
  <si>
    <t>무릉전 지원 패키지 4</t>
  </si>
  <si>
    <t>무릉전 지원 패키지 5</t>
  </si>
  <si>
    <t>퇴마전 지원 패키지 2</t>
  </si>
  <si>
    <t>퇴마전 지원 패키지 4</t>
  </si>
  <si>
    <t>퇴마전 지원 패키지 5</t>
  </si>
  <si>
    <t>한정</t>
    <phoneticPr fontId="1" type="noConversion"/>
  </si>
  <si>
    <t>종류</t>
    <phoneticPr fontId="1" type="noConversion"/>
  </si>
  <si>
    <t>일일</t>
    <phoneticPr fontId="1" type="noConversion"/>
  </si>
  <si>
    <t>주간</t>
    <phoneticPr fontId="1" type="noConversion"/>
  </si>
  <si>
    <t>월간</t>
    <phoneticPr fontId="1" type="noConversion"/>
  </si>
  <si>
    <t>광고 무료 패키지</t>
    <phoneticPr fontId="1" type="noConversion"/>
  </si>
  <si>
    <t>구독권</t>
    <phoneticPr fontId="1" type="noConversion"/>
  </si>
  <si>
    <t>무기소환권+갑옷소환권</t>
    <phoneticPr fontId="1" type="noConversion"/>
  </si>
  <si>
    <t>고려소환권+조선소환권</t>
    <phoneticPr fontId="1" type="noConversion"/>
  </si>
  <si>
    <t>다이아 패키지1</t>
    <phoneticPr fontId="1" type="noConversion"/>
  </si>
  <si>
    <t>다이아 패키지2</t>
    <phoneticPr fontId="1" type="noConversion"/>
  </si>
  <si>
    <t>일간/주간/월간 패키지</t>
    <phoneticPr fontId="1" type="noConversion"/>
  </si>
  <si>
    <t>필드(위인) 지원 패키지 1</t>
    <phoneticPr fontId="1" type="noConversion"/>
  </si>
  <si>
    <t>필드(위인) 지원 패키지 2</t>
  </si>
  <si>
    <t>필드(위인) 지원 패키지 3</t>
  </si>
  <si>
    <t>필드(위인) 지원 패키지 4</t>
  </si>
  <si>
    <t>필드(위인) 지원 패키지 5</t>
  </si>
  <si>
    <t>다이아1개 원화가격</t>
    <phoneticPr fontId="1" type="noConversion"/>
  </si>
  <si>
    <t>현금1원당 다이아</t>
    <phoneticPr fontId="1" type="noConversion"/>
  </si>
  <si>
    <t>패스 패키지</t>
    <phoneticPr fontId="1" type="noConversion"/>
  </si>
  <si>
    <t>레벨 패스 1</t>
    <phoneticPr fontId="1" type="noConversion"/>
  </si>
  <si>
    <t>레벨 패스 2</t>
  </si>
  <si>
    <t>레벨 패스 3</t>
  </si>
  <si>
    <t>레벨 패스 4</t>
  </si>
  <si>
    <t>레벨 패스 5</t>
  </si>
  <si>
    <t>스테이지 패스 2</t>
  </si>
  <si>
    <t>스테이지 패스 3</t>
  </si>
  <si>
    <t>스테이지 패스 4</t>
  </si>
  <si>
    <t>스테이지 패스 5</t>
  </si>
  <si>
    <t>다이아 (5스테이지당) x 25 = 250</t>
    <phoneticPr fontId="1" type="noConversion"/>
  </si>
  <si>
    <t>다이아 (5스테이지당) x 25 = 125</t>
    <phoneticPr fontId="1" type="noConversion"/>
  </si>
  <si>
    <t>다이아 (5스테이지당) x 25 = 375</t>
    <phoneticPr fontId="1" type="noConversion"/>
  </si>
  <si>
    <t>다이아 (5스테이지당) x 25 = 500</t>
    <phoneticPr fontId="1" type="noConversion"/>
  </si>
  <si>
    <t>다이아 (5스테이지당) x 25 = 625</t>
  </si>
  <si>
    <t>다이아 (5스테이지당) x 25 = 750</t>
  </si>
  <si>
    <t>다이아 (5스테이지당) x 25 = 875</t>
  </si>
  <si>
    <t>스테이지 패스 6</t>
  </si>
  <si>
    <t>스테이지 패스 7</t>
  </si>
  <si>
    <t>스테이지 패스 8</t>
  </si>
  <si>
    <t>무한</t>
    <phoneticPr fontId="1" type="noConversion"/>
  </si>
  <si>
    <t>레벨 패스 6</t>
  </si>
  <si>
    <t>레벨 패스 7</t>
  </si>
  <si>
    <t>레벨 패스 8</t>
  </si>
  <si>
    <t>돌발 상품</t>
    <phoneticPr fontId="1" type="noConversion"/>
  </si>
  <si>
    <t>다이아 (10레벨당) x 25 = 250</t>
    <phoneticPr fontId="1" type="noConversion"/>
  </si>
  <si>
    <t>다이아 (10레벨당) x 25 = 500</t>
    <phoneticPr fontId="1" type="noConversion"/>
  </si>
  <si>
    <t>다이아 (10레벨당) x 25 = 750</t>
  </si>
  <si>
    <t>다이아 (10레벨당) x 25 = 1000</t>
  </si>
  <si>
    <t>다이아 (10레벨당) x 25 = 1250</t>
  </si>
  <si>
    <t>다이아 (10레벨당) x 25 = 1500</t>
  </si>
  <si>
    <t>다이아 (10레벨당) x 25 = 1750</t>
  </si>
  <si>
    <t>다이아 (10레벨당) x 25 = 2000</t>
  </si>
  <si>
    <t>평생</t>
    <phoneticPr fontId="1" type="noConversion"/>
  </si>
  <si>
    <t>한정:800%</t>
    <phoneticPr fontId="1" type="noConversion"/>
  </si>
  <si>
    <t>패키지1:400%</t>
    <phoneticPr fontId="1" type="noConversion"/>
  </si>
  <si>
    <t>패키지2:500%</t>
    <phoneticPr fontId="1" type="noConversion"/>
  </si>
  <si>
    <t>패키지3:600%</t>
    <phoneticPr fontId="1" type="noConversion"/>
  </si>
  <si>
    <t>패키지4:700%</t>
    <phoneticPr fontId="1" type="noConversion"/>
  </si>
  <si>
    <t>패키지5:800%</t>
    <phoneticPr fontId="1" type="noConversion"/>
  </si>
  <si>
    <t>장비 패키지 6</t>
  </si>
  <si>
    <t>깡 다이아 패키지</t>
    <phoneticPr fontId="1" type="noConversion"/>
  </si>
  <si>
    <t>주간:500%</t>
    <phoneticPr fontId="1" type="noConversion"/>
  </si>
  <si>
    <t>영웅:1300%</t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</si>
  <si>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계백</t>
    </r>
    <r>
      <rPr>
        <sz val="11"/>
        <rFont val="맑은 고딕"/>
        <family val="3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주몽</t>
    </r>
    <r>
      <rPr>
        <sz val="11"/>
        <rFont val="맑은 고딕"/>
        <family val="3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김유신</t>
    </r>
    <r>
      <rPr>
        <sz val="11"/>
        <rFont val="맑은 고딕"/>
        <family val="3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선덕여왕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</si>
  <si>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을지문덕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양만춘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임상옥</t>
    </r>
    <r>
      <rPr>
        <sz val="11"/>
        <color theme="1"/>
        <rFont val="맑은 고딕"/>
        <family val="2"/>
        <charset val="129"/>
        <scheme val="minor"/>
      </rPr>
      <t>,김준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</si>
  <si>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비담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대조영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정몽주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황진이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</si>
  <si>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강감찬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왕건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백광현</t>
    </r>
    <r>
      <rPr>
        <sz val="11"/>
        <color theme="1"/>
        <rFont val="맑은 고딕"/>
        <family val="2"/>
        <charset val="129"/>
        <scheme val="minor"/>
      </rPr>
      <t>,안설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</si>
  <si>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신돈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동이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박문수</t>
    </r>
    <r>
      <rPr>
        <sz val="11"/>
        <color theme="1"/>
        <rFont val="맑은 고딕"/>
        <family val="2"/>
        <charset val="129"/>
        <scheme val="minor"/>
      </rPr>
      <t>,인봉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</si>
  <si>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궁예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연산군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허준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장희빈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</si>
  <si>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이성계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광해군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김광택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견훤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</si>
  <si>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수양대군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이순신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김체건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유금필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</si>
  <si>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홍길동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전우치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백동수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척준경</t>
    </r>
    <phoneticPr fontId="1" type="noConversion"/>
  </si>
  <si>
    <t>고려 영웅 지원 2</t>
    <phoneticPr fontId="1" type="noConversion"/>
  </si>
  <si>
    <t>조선 영웅 지원 2</t>
  </si>
  <si>
    <t>진화 조각 개수</t>
  </si>
  <si>
    <t>★승급</t>
    <phoneticPr fontId="1" type="noConversion"/>
  </si>
  <si>
    <t>누적 개수</t>
    <phoneticPr fontId="1" type="noConversion"/>
  </si>
  <si>
    <t>스테이지 클리어 패키지 1</t>
    <phoneticPr fontId="1" type="noConversion"/>
  </si>
  <si>
    <t>스테이지 클리어 패키지 4</t>
  </si>
  <si>
    <t>스테이지 클리어 패키지 5</t>
  </si>
  <si>
    <t>스테이지 클리어 패키지 6</t>
  </si>
  <si>
    <t>스테이지 클리어 패키지 7</t>
  </si>
  <si>
    <t>스테이지 클리어 패키지 8</t>
  </si>
  <si>
    <t>스테이지 클리어 패키지 9</t>
  </si>
  <si>
    <t>스테이지 클리어 패키지 10</t>
  </si>
  <si>
    <t>스테이지 클리어 패키지 11</t>
  </si>
  <si>
    <t>스테이지 클리어 패키지 12</t>
  </si>
  <si>
    <t>스테이지 클리어 패키지 13</t>
  </si>
  <si>
    <t>스테이지 클리어 패키지 14</t>
  </si>
  <si>
    <t>스테이지 클리어 패키지 15</t>
  </si>
  <si>
    <t>스테이지 클리어 패키지 16</t>
  </si>
  <si>
    <t>스테이지 클리어 패키지 17</t>
  </si>
  <si>
    <t>스테이지 클리어 패키지 18</t>
  </si>
  <si>
    <t>스테이지 클리어 패키지 19</t>
  </si>
  <si>
    <t>스테이지 클리어 패키지 20</t>
  </si>
  <si>
    <t>스테이지 클리어 패키지 3</t>
    <phoneticPr fontId="1" type="noConversion"/>
  </si>
  <si>
    <t>스테이지 클리어 패키지 2</t>
    <phoneticPr fontId="1" type="noConversion"/>
  </si>
  <si>
    <t>해금 조건</t>
    <phoneticPr fontId="1" type="noConversion"/>
  </si>
  <si>
    <t>50 Stage</t>
    <phoneticPr fontId="1" type="noConversion"/>
  </si>
  <si>
    <t>150 Stage</t>
  </si>
  <si>
    <t>200 Stage</t>
  </si>
  <si>
    <t>250 Stage</t>
  </si>
  <si>
    <t>300 Stage</t>
  </si>
  <si>
    <t>350 Stage</t>
  </si>
  <si>
    <t>400 Stage</t>
  </si>
  <si>
    <t>450 Stage</t>
  </si>
  <si>
    <t>550 Stage</t>
  </si>
  <si>
    <t>600 Stage</t>
  </si>
  <si>
    <t>650 Stage</t>
  </si>
  <si>
    <t>700 Stage</t>
  </si>
  <si>
    <t>750 Stage</t>
  </si>
  <si>
    <t>800 Stage</t>
  </si>
  <si>
    <t>850 Stage</t>
  </si>
  <si>
    <t>900 Stage</t>
  </si>
  <si>
    <t>950 Stage</t>
  </si>
  <si>
    <t>1000 Stage</t>
  </si>
  <si>
    <t>100 Stage</t>
    <phoneticPr fontId="1" type="noConversion"/>
  </si>
  <si>
    <t>성균관 지원 패키지 4</t>
    <phoneticPr fontId="1" type="noConversion"/>
  </si>
  <si>
    <t>500 Stage</t>
    <phoneticPr fontId="1" type="noConversion"/>
  </si>
  <si>
    <t>무기 소환 레벨 달성 패키지 1</t>
    <phoneticPr fontId="1" type="noConversion"/>
  </si>
  <si>
    <t>무기 소환 레벨 달성 패키지 2</t>
  </si>
  <si>
    <t>무기 소환 레벨 달성 패키지 3</t>
  </si>
  <si>
    <t>무기 소환 레벨 달성 패키지 4</t>
  </si>
  <si>
    <t>무기 소환 레벨 달성 패키지 5</t>
  </si>
  <si>
    <t>무기 소환 레벨 달성 패키지 6</t>
  </si>
  <si>
    <t>무기 소환 레벨 달성 패키지 7</t>
  </si>
  <si>
    <t>무기 소환 레벨 달성 패키지 8</t>
  </si>
  <si>
    <t>의류 소환 레벨 달성 패키지 1</t>
    <phoneticPr fontId="1" type="noConversion"/>
  </si>
  <si>
    <t>의류 소환 레벨 달성 패키지 2</t>
  </si>
  <si>
    <t>의류 소환 레벨 달성 패키지 3</t>
  </si>
  <si>
    <t>의류 소환 레벨 달성 패키지 4</t>
  </si>
  <si>
    <t>의류 소환 레벨 달성 패키지 5</t>
  </si>
  <si>
    <t>의류 소환 레벨 달성 패키지 6</t>
  </si>
  <si>
    <t>의류 소환 레벨 달성 패키지 7</t>
  </si>
  <si>
    <t>의류 소환 레벨 달성 패키지 8</t>
  </si>
  <si>
    <t>의류소환권</t>
    <phoneticPr fontId="1" type="noConversion"/>
  </si>
  <si>
    <t>고려 영웅 소환 레벨 달성 패키지 1</t>
    <phoneticPr fontId="1" type="noConversion"/>
  </si>
  <si>
    <t>고려 영웅 소환 레벨 달성 패키지 2</t>
  </si>
  <si>
    <t>고려 영웅 소환 레벨 달성 패키지 3</t>
  </si>
  <si>
    <t>고려 영웅 소환 레벨 달성 패키지 4</t>
  </si>
  <si>
    <t>고려 영웅 소환 레벨 달성 패키지 5</t>
  </si>
  <si>
    <t>고려 영웅 소환 레벨 달성 패키지 6</t>
  </si>
  <si>
    <t>고려 영웅 소환 레벨 달성 패키지 7</t>
  </si>
  <si>
    <t>고려 영웅 소환 레벨 달성 패키지 8</t>
  </si>
  <si>
    <t>조선 영웅 소환 레벨 달성 패키지 1</t>
    <phoneticPr fontId="1" type="noConversion"/>
  </si>
  <si>
    <t>조선 영웅 소환 레벨 달성 패키지 2</t>
  </si>
  <si>
    <t>조선 영웅 소환 레벨 달성 패키지 3</t>
  </si>
  <si>
    <t>조선 영웅 소환 레벨 달성 패키지 4</t>
  </si>
  <si>
    <t>조선 영웅 소환 레벨 달성 패키지 5</t>
  </si>
  <si>
    <t>조선 영웅 소환 레벨 달성 패키지 6</t>
  </si>
  <si>
    <t>조선 영웅 소환 레벨 달성 패키지 7</t>
  </si>
  <si>
    <t>조선 영웅 소환 레벨 달성 패키지 8</t>
  </si>
  <si>
    <t>가속 소환 횟수 달성 패키지 1</t>
    <phoneticPr fontId="1" type="noConversion"/>
  </si>
  <si>
    <t>가속 소환 횟수 달성 패키지 2</t>
  </si>
  <si>
    <t>가속 소환 횟수 달성 패키지 3</t>
  </si>
  <si>
    <t>가속 소환 횟수 달성 패키지 4</t>
  </si>
  <si>
    <t>가속 소환 횟수 달성 패키지 5</t>
  </si>
  <si>
    <t>가속 소환 횟수 달성 패키지 6</t>
  </si>
  <si>
    <t>가속 소환 횟수 달성 패키지 7</t>
  </si>
  <si>
    <t>가속 소환 횟수 달성 패키지 8</t>
  </si>
  <si>
    <t>가속 소환 횟수 달성 패키지 9</t>
  </si>
  <si>
    <t>가속 소환 횟수 달성 패키지 10</t>
  </si>
  <si>
    <t>10000회</t>
    <phoneticPr fontId="1" type="noConversion"/>
  </si>
  <si>
    <t>20000회</t>
    <phoneticPr fontId="1" type="noConversion"/>
  </si>
  <si>
    <t>30000회</t>
  </si>
  <si>
    <t>40000회</t>
  </si>
  <si>
    <t>50000회</t>
  </si>
  <si>
    <t>60000회</t>
  </si>
  <si>
    <t>70000회</t>
  </si>
  <si>
    <t>80000회</t>
  </si>
  <si>
    <t>90000회</t>
  </si>
  <si>
    <t>100000회</t>
  </si>
  <si>
    <t>연구 강화 패키지 1</t>
    <phoneticPr fontId="1" type="noConversion"/>
  </si>
  <si>
    <t>연구 강화 패키지 2</t>
  </si>
  <si>
    <t>연구 강화 패키지 3</t>
  </si>
  <si>
    <t>연구 강화 패키지 4</t>
  </si>
  <si>
    <t>연구 강화 패키지 5</t>
  </si>
  <si>
    <t>가속소환권</t>
    <phoneticPr fontId="1" type="noConversion"/>
  </si>
  <si>
    <t>가속 계산기</t>
    <phoneticPr fontId="1" type="noConversion"/>
  </si>
  <si>
    <t>시간</t>
    <phoneticPr fontId="1" type="noConversion"/>
  </si>
  <si>
    <t>일</t>
    <phoneticPr fontId="1" type="noConversion"/>
  </si>
  <si>
    <t>판매가</t>
    <phoneticPr fontId="1" type="noConversion"/>
  </si>
  <si>
    <t>성균관 연구 달성 패키지 1</t>
    <phoneticPr fontId="1" type="noConversion"/>
  </si>
  <si>
    <t>성균관 연구 달성 패키지 2</t>
  </si>
  <si>
    <t>성균관 연구 달성 패키지 3</t>
  </si>
  <si>
    <t>성균관 연구 달성 패키지 4</t>
  </si>
  <si>
    <t>성균관 연구 달성 패키지 5</t>
  </si>
  <si>
    <t>성균관 연구 달성 패키지 6</t>
  </si>
  <si>
    <t>성균관 연구 달성 패키지 7</t>
  </si>
  <si>
    <t>성균관 연구 달성 패키지 8</t>
  </si>
  <si>
    <t>성균관 연구 달성 패키지 9</t>
  </si>
  <si>
    <t>성균관 연구 달성 패키지 10</t>
  </si>
  <si>
    <t>고대1</t>
    <phoneticPr fontId="1" type="noConversion"/>
  </si>
  <si>
    <t>고대2</t>
    <phoneticPr fontId="1" type="noConversion"/>
  </si>
  <si>
    <t>고대3</t>
    <phoneticPr fontId="1" type="noConversion"/>
  </si>
  <si>
    <t>중세1</t>
    <phoneticPr fontId="1" type="noConversion"/>
  </si>
  <si>
    <t>중세2</t>
    <phoneticPr fontId="1" type="noConversion"/>
  </si>
  <si>
    <t>중세3</t>
    <phoneticPr fontId="1" type="noConversion"/>
  </si>
  <si>
    <t>근세1</t>
    <phoneticPr fontId="1" type="noConversion"/>
  </si>
  <si>
    <t>근세2</t>
    <phoneticPr fontId="1" type="noConversion"/>
  </si>
  <si>
    <t>근세3</t>
    <phoneticPr fontId="1" type="noConversion"/>
  </si>
  <si>
    <t>성균관 연구 달성 패키지 11</t>
  </si>
  <si>
    <t>성균관 연구 달성 패키지 12</t>
  </si>
  <si>
    <t>성균관 연구 달성 패키지 13</t>
  </si>
  <si>
    <t>성균관 연구 달성 패키지 14</t>
  </si>
  <si>
    <t>성균관 연구 달성 패키지 15</t>
  </si>
  <si>
    <t>성균관 연구 달성 패키지 16</t>
  </si>
  <si>
    <t>성균관 연구 달성 패키지 17</t>
  </si>
  <si>
    <t>성균관 연구 달성 패키지 18</t>
  </si>
  <si>
    <t>스테이지 돌발</t>
    <phoneticPr fontId="1" type="noConversion"/>
  </si>
  <si>
    <t>장비 돌발</t>
    <phoneticPr fontId="1" type="noConversion"/>
  </si>
  <si>
    <t>연구 돌발</t>
    <phoneticPr fontId="1" type="noConversion"/>
  </si>
  <si>
    <t>성장 돌발</t>
    <phoneticPr fontId="1" type="noConversion"/>
  </si>
  <si>
    <t>육성 달성 패키지 1</t>
    <phoneticPr fontId="1" type="noConversion"/>
  </si>
  <si>
    <t>육성 달성 패키지 2</t>
  </si>
  <si>
    <t>육성 달성 패키지 3</t>
  </si>
  <si>
    <t>육성 달성 패키지 4</t>
  </si>
  <si>
    <t>육성 달성 패키지 5</t>
  </si>
  <si>
    <t>육성 달성 패키지 6</t>
  </si>
  <si>
    <t>육성 달성 패키지 7</t>
  </si>
  <si>
    <t>육성 달성 패키지 8</t>
  </si>
  <si>
    <t>육성 달성 패키지 9</t>
  </si>
  <si>
    <t>육성 달성 패키지 10</t>
  </si>
  <si>
    <t>승급 달성 패키지 1</t>
    <phoneticPr fontId="1" type="noConversion"/>
  </si>
  <si>
    <t>승급 달성 패키지 2</t>
  </si>
  <si>
    <t>승급 달성 패키지 3</t>
  </si>
  <si>
    <t>승급 달성 패키지 4</t>
  </si>
  <si>
    <t>승급 달성 패키지 5</t>
  </si>
  <si>
    <t>승급 달성 패키지 6</t>
  </si>
  <si>
    <t>승급 달성 패키지 7</t>
  </si>
  <si>
    <t>승급 달성 패키지 8</t>
  </si>
  <si>
    <t>승급 달성 패키지 9</t>
  </si>
  <si>
    <t>표류자</t>
    <phoneticPr fontId="1" type="noConversion"/>
  </si>
  <si>
    <t>무사</t>
    <phoneticPr fontId="1" type="noConversion"/>
  </si>
  <si>
    <t>검객</t>
    <phoneticPr fontId="1" type="noConversion"/>
  </si>
  <si>
    <t>투사</t>
    <phoneticPr fontId="1" type="noConversion"/>
  </si>
  <si>
    <t>검제</t>
    <phoneticPr fontId="1" type="noConversion"/>
  </si>
  <si>
    <t>투신</t>
    <phoneticPr fontId="1" type="noConversion"/>
  </si>
  <si>
    <t>패왕</t>
    <phoneticPr fontId="1" type="noConversion"/>
  </si>
  <si>
    <t>검선</t>
    <phoneticPr fontId="1" type="noConversion"/>
  </si>
  <si>
    <t>아수라</t>
    <phoneticPr fontId="1" type="noConversion"/>
  </si>
  <si>
    <t>뿌리</t>
  </si>
  <si>
    <t>새싹</t>
  </si>
  <si>
    <t>잎새</t>
  </si>
  <si>
    <t>가지</t>
  </si>
  <si>
    <t>묘목</t>
  </si>
  <si>
    <t>견목</t>
  </si>
  <si>
    <t>성목</t>
  </si>
  <si>
    <t>거목</t>
  </si>
  <si>
    <t>신목</t>
  </si>
  <si>
    <t>영목</t>
  </si>
  <si>
    <t>천목</t>
  </si>
  <si>
    <t>태초목</t>
  </si>
  <si>
    <t>창조목</t>
  </si>
  <si>
    <t>수호목</t>
  </si>
  <si>
    <t>세계목</t>
  </si>
  <si>
    <t>세계수</t>
  </si>
  <si>
    <t>신화수</t>
  </si>
  <si>
    <t>무한수</t>
  </si>
  <si>
    <t>영겁수</t>
  </si>
  <si>
    <t>나무 진화 달성 패키지 1</t>
    <phoneticPr fontId="1" type="noConversion"/>
  </si>
  <si>
    <t>나무 진화 달성 패키지 2</t>
  </si>
  <si>
    <t>나무 진화 달성 패키지 3</t>
  </si>
  <si>
    <t>나무 진화 달성 패키지 4</t>
  </si>
  <si>
    <t>나무 진화 달성 패키지 5</t>
  </si>
  <si>
    <t>나무 진화 달성 패키지 6</t>
  </si>
  <si>
    <t>나무 진화 달성 패키지 7</t>
  </si>
  <si>
    <t>나무 진화 달성 패키지 8</t>
  </si>
  <si>
    <t>나무 진화 달성 패키지 9</t>
  </si>
  <si>
    <t>나무 진화 달성 패키지 10</t>
  </si>
  <si>
    <t>나무 진화 달성 패키지 11</t>
  </si>
  <si>
    <t>나무 진화 달성 패키지 12</t>
  </si>
  <si>
    <t>나무 진화 달성 패키지 13</t>
  </si>
  <si>
    <t>나무 진화 달성 패키지 14</t>
  </si>
  <si>
    <t>나무 진화 달성 패키지 15</t>
  </si>
  <si>
    <t>나무 진화 달성 패키지 16</t>
  </si>
  <si>
    <t>나무 진화 달성 패키지 17</t>
  </si>
  <si>
    <t>나무 진화 달성 패키지 18</t>
  </si>
  <si>
    <t>나무 진화 달성 패키지 19</t>
  </si>
  <si>
    <t>고려강석 달성 패키지 1</t>
    <phoneticPr fontId="1" type="noConversion"/>
  </si>
  <si>
    <t>영웅&amp;유물 돌발</t>
    <phoneticPr fontId="1" type="noConversion"/>
  </si>
  <si>
    <t>고려강석 달성 패키지 2</t>
  </si>
  <si>
    <t>고려강석 달성 패키지 3</t>
  </si>
  <si>
    <t>고려강석 달성 패키지 4</t>
  </si>
  <si>
    <t>고려강석 달성 패키지 5</t>
  </si>
  <si>
    <t>3 레벨</t>
    <phoneticPr fontId="1" type="noConversion"/>
  </si>
  <si>
    <t>4 레벨</t>
  </si>
  <si>
    <t>5 레벨</t>
  </si>
  <si>
    <t>6 레벨</t>
  </si>
  <si>
    <t>7 레벨</t>
  </si>
  <si>
    <t>8 레벨</t>
  </si>
  <si>
    <t>9 레벨</t>
  </si>
  <si>
    <t>10 레벨</t>
  </si>
  <si>
    <t>5 강</t>
    <phoneticPr fontId="1" type="noConversion"/>
  </si>
  <si>
    <t>7 강</t>
    <phoneticPr fontId="1" type="noConversion"/>
  </si>
  <si>
    <t>8 강</t>
    <phoneticPr fontId="1" type="noConversion"/>
  </si>
  <si>
    <t>9 강</t>
    <phoneticPr fontId="1" type="noConversion"/>
  </si>
  <si>
    <t>10 강</t>
    <phoneticPr fontId="1" type="noConversion"/>
  </si>
  <si>
    <t>고려수석 달성 패키지 1</t>
    <phoneticPr fontId="1" type="noConversion"/>
  </si>
  <si>
    <t>고려수석 달성 패키지 2</t>
  </si>
  <si>
    <t>고려수석 달성 패키지 3</t>
  </si>
  <si>
    <t>고려수석 달성 패키지 4</t>
  </si>
  <si>
    <t>고려수석 달성 패키지 5</t>
  </si>
  <si>
    <t>조선강석 달성 패키지 1</t>
    <phoneticPr fontId="1" type="noConversion"/>
  </si>
  <si>
    <t>조선강석 달성 패키지 2</t>
  </si>
  <si>
    <t>조선강석 달성 패키지 3</t>
  </si>
  <si>
    <t>조선강석 달성 패키지 4</t>
  </si>
  <si>
    <t>조선강석 달성 패키지 5</t>
  </si>
  <si>
    <t>조선수석 달성 패키지 1</t>
    <phoneticPr fontId="1" type="noConversion"/>
  </si>
  <si>
    <t>조선수석 달성 패키지 2</t>
  </si>
  <si>
    <t>조선수석 달성 패키지 3</t>
  </si>
  <si>
    <t>조선수석 달성 패키지 4</t>
  </si>
  <si>
    <t>조선수석 달성 패키지 5</t>
  </si>
  <si>
    <t>근현대강석 달성 패키지 1</t>
    <phoneticPr fontId="1" type="noConversion"/>
  </si>
  <si>
    <t>근현대강석 달성 패키지 2</t>
  </si>
  <si>
    <t>근현대강석 달성 패키지 3</t>
  </si>
  <si>
    <t>근현대강석 달성 패키지 4</t>
  </si>
  <si>
    <t>근현대강석 달성 패키지 5</t>
  </si>
  <si>
    <t>근현대수석 달성 패키지 1</t>
    <phoneticPr fontId="1" type="noConversion"/>
  </si>
  <si>
    <t>근현대수석 달성 패키지 2</t>
  </si>
  <si>
    <t>근현대수석 달성 패키지 3</t>
  </si>
  <si>
    <t>근현대수석 달성 패키지 4</t>
  </si>
  <si>
    <t>근현대수석 달성 패키지 5</t>
  </si>
  <si>
    <r>
      <rPr>
        <b/>
        <sz val="11"/>
        <color theme="5"/>
        <rFont val="맑은 고딕"/>
        <family val="3"/>
        <charset val="129"/>
        <scheme val="minor"/>
      </rPr>
      <t>광개토태왕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장보고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이방원</t>
    </r>
    <r>
      <rPr>
        <sz val="11"/>
        <color theme="1"/>
        <rFont val="맑은 고딕"/>
        <family val="2"/>
        <charset val="129"/>
        <scheme val="minor"/>
      </rPr>
      <t>,박범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</si>
  <si>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세종대왕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장영실</t>
    </r>
    <r>
      <rPr>
        <sz val="11"/>
        <color theme="1"/>
        <rFont val="맑은 고딕"/>
        <family val="2"/>
        <charset val="129"/>
        <scheme val="minor"/>
      </rPr>
      <t>,</t>
    </r>
    <r>
      <rPr>
        <b/>
        <sz val="11"/>
        <color rgb="FFFF0000"/>
        <rFont val="맑은 고딕"/>
        <family val="3"/>
        <charset val="129"/>
        <scheme val="minor"/>
      </rPr>
      <t>장금</t>
    </r>
    <r>
      <rPr>
        <sz val="11"/>
        <color theme="1"/>
        <rFont val="맑은 고딕"/>
        <family val="2"/>
        <charset val="129"/>
        <scheme val="minor"/>
      </rPr>
      <t>,</t>
    </r>
    <r>
      <rPr>
        <b/>
        <sz val="11"/>
        <color rgb="FFFF0000"/>
        <rFont val="맑은 고딕"/>
        <family val="3"/>
        <charset val="129"/>
        <scheme val="minor"/>
      </rPr>
      <t>정조</t>
    </r>
    <phoneticPr fontId="1" type="noConversion"/>
  </si>
  <si>
    <t>광고 무료 패키지 (2/2)</t>
    <phoneticPr fontId="1" type="noConversion"/>
  </si>
  <si>
    <t xml:space="preserve">다이아 </t>
    <phoneticPr fontId="1" type="noConversion"/>
  </si>
  <si>
    <t>무기 패키지 0 [무료]</t>
    <phoneticPr fontId="1" type="noConversion"/>
  </si>
  <si>
    <t>갑옷 패키지 0 [무료]</t>
    <phoneticPr fontId="1" type="noConversion"/>
  </si>
  <si>
    <t>장비 패키지 0 [무료]</t>
    <phoneticPr fontId="1" type="noConversion"/>
  </si>
  <si>
    <t>4,5입장권</t>
    <phoneticPr fontId="1" type="noConversion"/>
  </si>
  <si>
    <t>입장권 패키지II</t>
    <phoneticPr fontId="1" type="noConversion"/>
  </si>
  <si>
    <t>어빌석 패키지 1</t>
    <phoneticPr fontId="1" type="noConversion"/>
  </si>
  <si>
    <t>어빌석 패키지 2</t>
    <phoneticPr fontId="1" type="noConversion"/>
  </si>
  <si>
    <t>어빌석 패키지 3</t>
    <phoneticPr fontId="1" type="noConversion"/>
  </si>
  <si>
    <t>연구석 패키지 1</t>
    <phoneticPr fontId="1" type="noConversion"/>
  </si>
  <si>
    <t>연구석 패키지 2</t>
    <phoneticPr fontId="1" type="noConversion"/>
  </si>
  <si>
    <t>연구석 패키지 3</t>
    <phoneticPr fontId="1" type="noConversion"/>
  </si>
  <si>
    <t>장비 패키지 2</t>
    <phoneticPr fontId="1" type="noConversion"/>
  </si>
  <si>
    <t>장비 패키지 3</t>
    <phoneticPr fontId="1" type="noConversion"/>
  </si>
  <si>
    <t>영웅 패키지 1</t>
    <phoneticPr fontId="1" type="noConversion"/>
  </si>
  <si>
    <t>영웅 패키지 2</t>
    <phoneticPr fontId="1" type="noConversion"/>
  </si>
  <si>
    <t>영웅 패키지 3</t>
    <phoneticPr fontId="1" type="noConversion"/>
  </si>
  <si>
    <t>가속 패키지 1</t>
    <phoneticPr fontId="1" type="noConversion"/>
  </si>
  <si>
    <t>가속 패키지 2</t>
    <phoneticPr fontId="1" type="noConversion"/>
  </si>
  <si>
    <t>가속 패키지 3</t>
    <phoneticPr fontId="1" type="noConversion"/>
  </si>
  <si>
    <t>일간:500%</t>
    <phoneticPr fontId="1" type="noConversion"/>
  </si>
  <si>
    <t>월간:500%</t>
    <phoneticPr fontId="1" type="noConversion"/>
  </si>
  <si>
    <t>입장권 패키지I</t>
    <phoneticPr fontId="1" type="noConversion"/>
  </si>
  <si>
    <t>입장권 패키지I 1</t>
    <phoneticPr fontId="1" type="noConversion"/>
  </si>
  <si>
    <t>입장권 패키지I 2</t>
    <phoneticPr fontId="1" type="noConversion"/>
  </si>
  <si>
    <t>1,2,3,5입장권</t>
    <phoneticPr fontId="1" type="noConversion"/>
  </si>
  <si>
    <t>다이아 패키지3</t>
    <phoneticPr fontId="1" type="noConversion"/>
  </si>
  <si>
    <t>다이아 패키지4</t>
    <phoneticPr fontId="1" type="noConversion"/>
  </si>
  <si>
    <t>레벨 패스 9</t>
    <phoneticPr fontId="1" type="noConversion"/>
  </si>
  <si>
    <t>다이아 (10레벨당) x 25 = 2250</t>
  </si>
  <si>
    <t>다이아 (10레벨당) x 25 = 2500</t>
  </si>
  <si>
    <t>레벨 패스 10</t>
    <phoneticPr fontId="1" type="noConversion"/>
  </si>
  <si>
    <t>사냥 패스 1</t>
    <phoneticPr fontId="1" type="noConversion"/>
  </si>
  <si>
    <t>사냥 패스 2</t>
  </si>
  <si>
    <t>사냥 패스 3</t>
  </si>
  <si>
    <t>사냥 패스 4</t>
  </si>
  <si>
    <t>사냥 패스 5</t>
  </si>
  <si>
    <t>사냥 패스 6</t>
  </si>
  <si>
    <t>사냥 패스 7</t>
  </si>
  <si>
    <t>사냥 패스 9</t>
  </si>
  <si>
    <t>사냥 패스 10</t>
  </si>
  <si>
    <t>사냥 패스 8</t>
    <phoneticPr fontId="1" type="noConversion"/>
  </si>
  <si>
    <t>육성 패스 1</t>
    <phoneticPr fontId="1" type="noConversion"/>
  </si>
  <si>
    <t>육성 패스 2</t>
  </si>
  <si>
    <t>육성 패스 3</t>
  </si>
  <si>
    <t>육성 패스 4</t>
  </si>
  <si>
    <t>육성 패스 5</t>
  </si>
  <si>
    <t>육성 패스 6</t>
  </si>
  <si>
    <t>육성 패스 7</t>
  </si>
  <si>
    <t>육성 패스 8</t>
  </si>
  <si>
    <t>육성 패스 9</t>
  </si>
  <si>
    <t>육성 패스 10</t>
  </si>
  <si>
    <t>스테이지 패스 9</t>
  </si>
  <si>
    <t>다이아 (5스테이지당) x 25 = 1125</t>
  </si>
  <si>
    <t>스테이지 패스 10</t>
  </si>
  <si>
    <t>다이아 (5스테이지당) x 25 = 1250</t>
  </si>
  <si>
    <t>돌발:1000%</t>
    <phoneticPr fontId="1" type="noConversion"/>
  </si>
  <si>
    <t>다이아 (5스테이지당) x 25 = 1000</t>
    <phoneticPr fontId="1" type="noConversion"/>
  </si>
  <si>
    <t>레벨 패스 11</t>
  </si>
  <si>
    <t>다이아 (10레벨당) x 25 = 2750</t>
  </si>
  <si>
    <t>레벨 패스 12</t>
  </si>
  <si>
    <t>다이아 (10레벨당) x 25 = 3000</t>
  </si>
  <si>
    <t>레벨 패스 13</t>
  </si>
  <si>
    <t>다이아 (10레벨당) x 25 = 3250</t>
  </si>
  <si>
    <t>레벨 패스 14</t>
  </si>
  <si>
    <t>다이아 (10레벨당) x 25 = 3500</t>
  </si>
  <si>
    <t>레벨 패스 15</t>
  </si>
  <si>
    <t>다이아 (10레벨당) x 25 = 3750</t>
  </si>
  <si>
    <t>레벨 패스 16</t>
  </si>
  <si>
    <t>다이아 (10레벨당) x 25 = 4000</t>
  </si>
  <si>
    <t>레벨 패스 17</t>
  </si>
  <si>
    <t>다이아 (10레벨당) x 25 = 4250</t>
  </si>
  <si>
    <t>레벨 패스 18</t>
  </si>
  <si>
    <t>다이아 (10레벨당) x 25 = 4500</t>
  </si>
  <si>
    <t>레벨 패스 19</t>
  </si>
  <si>
    <t>다이아 (10레벨당) x 25 = 4750</t>
  </si>
  <si>
    <t>레벨 패스 20</t>
  </si>
  <si>
    <t>다이아 (10레벨당) x 25 = 5000</t>
  </si>
  <si>
    <t>스테이지 패스 11</t>
  </si>
  <si>
    <t>다이아 (5스테이지당) x 25 = 1375</t>
  </si>
  <si>
    <t>스테이지 패스 12</t>
  </si>
  <si>
    <t>다이아 (5스테이지당) x 25 = 1500</t>
  </si>
  <si>
    <t>스테이지 패스 13</t>
  </si>
  <si>
    <t>다이아 (5스테이지당) x 25 = 1625</t>
  </si>
  <si>
    <t>스테이지 패스 14</t>
  </si>
  <si>
    <t>다이아 (5스테이지당) x 25 = 1750</t>
  </si>
  <si>
    <t>스테이지 패스 15</t>
  </si>
  <si>
    <t>다이아 (5스테이지당) x 25 = 1875</t>
  </si>
  <si>
    <t>스테이지 패스 16</t>
  </si>
  <si>
    <t>다이아 (5스테이지당) x 25 = 2000</t>
  </si>
  <si>
    <t>스테이지 패스 17</t>
  </si>
  <si>
    <t>다이아 (5스테이지당) x 25 = 2125</t>
  </si>
  <si>
    <t>스테이지 패스 18</t>
  </si>
  <si>
    <t>다이아 (5스테이지당) x 25 = 2250</t>
  </si>
  <si>
    <t>스테이지 패스 19</t>
  </si>
  <si>
    <t>다이아 (5스테이지당) x 25 = 2375</t>
  </si>
  <si>
    <t>스테이지 패스 20</t>
  </si>
  <si>
    <t>다이아 (5스테이지당) x 25 = 2500</t>
  </si>
  <si>
    <t>스테이지 패스 1</t>
    <phoneticPr fontId="1" type="noConversion"/>
  </si>
  <si>
    <t>다이아 (50육성당) x 25 = 1250</t>
  </si>
  <si>
    <t>다이아 (50육성당) x 25 = 1250</t>
    <phoneticPr fontId="1" type="noConversion"/>
  </si>
  <si>
    <t>육성 패스 11</t>
  </si>
  <si>
    <t>육성 패스 12</t>
  </si>
  <si>
    <t>육성 패스 13</t>
  </si>
  <si>
    <t>육성 패스 14</t>
  </si>
  <si>
    <t>육성 패스 15</t>
  </si>
  <si>
    <t>다이아 (1000마리당) x 25 = 75000</t>
    <phoneticPr fontId="1" type="noConversion"/>
  </si>
  <si>
    <t>월구독</t>
    <phoneticPr fontId="1" type="noConversion"/>
  </si>
  <si>
    <t>다이아(즉시 지급) : 10000개
다이아(매일 지급) : 1000개
박범 조각 : 20조각
김준 조각 : 20조각
골드 : 4H</t>
    <phoneticPr fontId="1" type="noConversion"/>
  </si>
  <si>
    <t>다이아(즉시 지급) : 30000
다이아(매일 지급) : 1000
던전 입장권 충전 최대치 증가(+1)</t>
    <phoneticPr fontId="1" type="noConversion"/>
  </si>
  <si>
    <t>다이아(즉시 지급) : 15000개
다이아(매일 지급) : 1000개
무기 소환권 : 30장
의류 소환권 : 30장
고려 소환권 : 30장</t>
    <phoneticPr fontId="1" type="noConversion"/>
  </si>
  <si>
    <t>소환권 보따리</t>
    <phoneticPr fontId="1" type="noConversion"/>
  </si>
  <si>
    <t>스페셜 보따리</t>
    <phoneticPr fontId="1" type="noConversion"/>
  </si>
  <si>
    <t>30일 특권</t>
    <phoneticPr fontId="1" type="noConversion"/>
  </si>
  <si>
    <t>평생 프리미엄 보따리</t>
    <phoneticPr fontId="1" type="noConversion"/>
  </si>
  <si>
    <t>영구 활성화 특권</t>
    <phoneticPr fontId="1" type="noConversion"/>
  </si>
  <si>
    <t>골드+다이아</t>
    <phoneticPr fontId="1" type="noConversion"/>
  </si>
  <si>
    <t>무기소환권+다이아</t>
    <phoneticPr fontId="1" type="noConversion"/>
  </si>
  <si>
    <t>5소탕권+다이아</t>
    <phoneticPr fontId="1" type="noConversion"/>
  </si>
  <si>
    <t>마일리지 상품</t>
    <phoneticPr fontId="1" type="noConversion"/>
  </si>
  <si>
    <t>점령전 입장권</t>
    <phoneticPr fontId="1" type="noConversion"/>
  </si>
  <si>
    <t>퇴마전 입장권</t>
    <phoneticPr fontId="1" type="noConversion"/>
  </si>
  <si>
    <t>금화가속 [12H]</t>
    <phoneticPr fontId="1" type="noConversion"/>
  </si>
  <si>
    <t>가속 [3D]</t>
    <phoneticPr fontId="1" type="noConversion"/>
  </si>
  <si>
    <t>영웅 조각 [박범]</t>
    <phoneticPr fontId="1" type="noConversion"/>
  </si>
  <si>
    <t>영웅 조각 [김준]</t>
    <phoneticPr fontId="1" type="noConversion"/>
  </si>
  <si>
    <t>계림로보검</t>
    <phoneticPr fontId="1" type="noConversion"/>
  </si>
  <si>
    <t>홍련의갑옷</t>
    <phoneticPr fontId="1" type="noConversion"/>
  </si>
  <si>
    <t>무기소환권+갑옷소환권+다이아</t>
    <phoneticPr fontId="1" type="noConversion"/>
  </si>
  <si>
    <t>가속소환권+다이아</t>
    <phoneticPr fontId="1" type="noConversion"/>
  </si>
  <si>
    <t>어빌석+다이아</t>
    <phoneticPr fontId="1" type="noConversion"/>
  </si>
  <si>
    <t>연구석+다이아</t>
    <phoneticPr fontId="1" type="noConversion"/>
  </si>
  <si>
    <t>1,2,3,4 입장권+다이아</t>
    <phoneticPr fontId="1" type="noConversion"/>
  </si>
  <si>
    <t>골드+다이아 1,790,994,981</t>
    <phoneticPr fontId="1" type="noConversion"/>
  </si>
  <si>
    <t>가속 시간</t>
  </si>
  <si>
    <t>개수</t>
  </si>
  <si>
    <t>1H</t>
  </si>
  <si>
    <t>2H</t>
  </si>
  <si>
    <t>3H</t>
  </si>
  <si>
    <t>5H</t>
  </si>
  <si>
    <t>9H</t>
  </si>
  <si>
    <t>12H</t>
  </si>
  <si>
    <t>16H</t>
  </si>
  <si>
    <t>24H</t>
  </si>
  <si>
    <t>5D</t>
  </si>
  <si>
    <t>가속개수</t>
    <phoneticPr fontId="1" type="noConversion"/>
  </si>
  <si>
    <t>현재 가속 연구석 4:1비율 다이아 가치기준</t>
    <phoneticPr fontId="1" type="noConversion"/>
  </si>
  <si>
    <t>500스테이지 70%</t>
    <phoneticPr fontId="1" type="noConversion"/>
  </si>
  <si>
    <t>소탕권 5개 보스데미지 하면 3.5퍼 오름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</si>
</sst>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00"/>
    <numFmt numFmtId="177" formatCode="0_);[Red]\(0\)"/>
    <numFmt numFmtId="178" formatCode="0\ &quot;개&quot;"/>
    <numFmt numFmtId="179" formatCode="_-* #,##0.0_-;\-* #,##0.0_-;_-* &quot;-&quot;?_-;_-@_-"/>
    <numFmt numFmtId="180" formatCode="_-* #,##0_-;\-* #,##0_-;_-* &quot;-&quot;?_-;_-@_-"/>
    <numFmt numFmtId="181" formatCode="_-* #,##0_-;\-* #,##0_-;_-* &quot;-&quot;??_-;_-@_-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0"/>
  </cellStyleXfs>
  <cellXfs count="18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/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2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2" fontId="7" fillId="0" borderId="1" xfId="0" applyNumberFormat="1" applyFont="1" applyBorder="1">
      <alignment vertical="center"/>
    </xf>
    <xf numFmtId="0" fontId="5" fillId="3" borderId="1" xfId="1" applyBorder="1">
      <alignment vertical="center"/>
    </xf>
    <xf numFmtId="0" fontId="6" fillId="4" borderId="1" xfId="2" applyBorder="1">
      <alignment vertical="center"/>
    </xf>
    <xf numFmtId="0" fontId="0" fillId="6" borderId="1" xfId="0" applyFill="1" applyBorder="1">
      <alignment vertical="center"/>
    </xf>
    <xf numFmtId="41" fontId="0" fillId="2" borderId="1" xfId="3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41" fontId="0" fillId="5" borderId="1" xfId="3" applyFont="1" applyFill="1" applyBorder="1">
      <alignment vertical="center"/>
    </xf>
    <xf numFmtId="42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center" wrapText="1"/>
    </xf>
    <xf numFmtId="41" fontId="0" fillId="0" borderId="1" xfId="3" applyFont="1" applyBorder="1" applyAlignment="1">
      <alignment horizontal="right" vertical="center"/>
    </xf>
    <xf numFmtId="41" fontId="0" fillId="0" borderId="1" xfId="3" applyFont="1" applyFill="1" applyBorder="1" applyAlignment="1">
      <alignment horizontal="right" vertical="center"/>
    </xf>
    <xf numFmtId="41" fontId="7" fillId="0" borderId="1" xfId="3" applyFont="1" applyBorder="1" applyAlignment="1">
      <alignment horizontal="right" vertical="center"/>
    </xf>
    <xf numFmtId="177" fontId="0" fillId="2" borderId="1" xfId="3" applyNumberFormat="1" applyFont="1" applyFill="1" applyBorder="1" applyAlignment="1">
      <alignment horizontal="left" vertical="center"/>
    </xf>
    <xf numFmtId="178" fontId="0" fillId="0" borderId="1" xfId="3" applyNumberFormat="1" applyFont="1" applyBorder="1">
      <alignment vertical="center"/>
    </xf>
    <xf numFmtId="178" fontId="0" fillId="0" borderId="1" xfId="3" applyNumberFormat="1" applyFont="1" applyFill="1" applyBorder="1">
      <alignment vertical="center"/>
    </xf>
    <xf numFmtId="178" fontId="7" fillId="0" borderId="1" xfId="3" applyNumberFormat="1" applyFont="1" applyFill="1" applyBorder="1">
      <alignment vertical="center"/>
    </xf>
    <xf numFmtId="178" fontId="7" fillId="0" borderId="1" xfId="3" applyNumberFormat="1" applyFont="1" applyBorder="1">
      <alignment vertical="center"/>
    </xf>
    <xf numFmtId="0" fontId="7" fillId="0" borderId="1" xfId="0" applyFont="1" applyBorder="1">
      <alignment vertical="center"/>
    </xf>
    <xf numFmtId="178" fontId="0" fillId="9" borderId="1" xfId="3" applyNumberFormat="1" applyFont="1" applyFill="1" applyBorder="1">
      <alignment vertical="center"/>
    </xf>
    <xf numFmtId="41" fontId="0" fillId="9" borderId="1" xfId="3" applyFont="1" applyFill="1" applyBorder="1" applyAlignment="1">
      <alignment horizontal="right" vertical="center"/>
    </xf>
    <xf numFmtId="0" fontId="0" fillId="10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6" fillId="0" borderId="1" xfId="0" applyFont="1" applyBorder="1">
      <alignment vertical="center"/>
    </xf>
    <xf numFmtId="178" fontId="3" fillId="0" borderId="1" xfId="3" applyNumberFormat="1" applyFont="1" applyBorder="1">
      <alignment vertical="center"/>
    </xf>
    <xf numFmtId="41" fontId="3" fillId="0" borderId="1" xfId="3" applyFont="1" applyBorder="1" applyAlignment="1">
      <alignment horizontal="right" vertical="center"/>
    </xf>
    <xf numFmtId="0" fontId="0" fillId="11" borderId="1" xfId="0" applyFill="1" applyBorder="1">
      <alignment vertical="center"/>
    </xf>
    <xf numFmtId="41" fontId="3" fillId="8" borderId="1" xfId="3" applyFont="1" applyFill="1" applyBorder="1" applyAlignment="1">
      <alignment horizontal="right" vertical="center"/>
    </xf>
    <xf numFmtId="42" fontId="3" fillId="8" borderId="1" xfId="0" applyNumberFormat="1" applyFont="1" applyFill="1" applyBorder="1">
      <alignment vertical="center"/>
    </xf>
    <xf numFmtId="176" fontId="3" fillId="8" borderId="1" xfId="0" applyNumberFormat="1" applyFont="1" applyFill="1" applyBorder="1">
      <alignment vertical="center"/>
    </xf>
    <xf numFmtId="41" fontId="3" fillId="11" borderId="1" xfId="3" applyFont="1" applyFill="1" applyBorder="1" applyAlignment="1">
      <alignment horizontal="right" vertical="center"/>
    </xf>
    <xf numFmtId="42" fontId="3" fillId="11" borderId="1" xfId="0" applyNumberFormat="1" applyFont="1" applyFill="1" applyBorder="1">
      <alignment vertical="center"/>
    </xf>
    <xf numFmtId="176" fontId="3" fillId="11" borderId="1" xfId="0" applyNumberFormat="1" applyFont="1" applyFill="1" applyBorder="1">
      <alignment vertical="center"/>
    </xf>
    <xf numFmtId="42" fontId="3" fillId="12" borderId="1" xfId="0" applyNumberFormat="1" applyFont="1" applyFill="1" applyBorder="1">
      <alignment vertical="center"/>
    </xf>
    <xf numFmtId="176" fontId="3" fillId="12" borderId="1" xfId="0" applyNumberFormat="1" applyFont="1" applyFill="1" applyBorder="1">
      <alignment vertical="center"/>
    </xf>
    <xf numFmtId="42" fontId="3" fillId="13" borderId="1" xfId="0" applyNumberFormat="1" applyFont="1" applyFill="1" applyBorder="1">
      <alignment vertical="center"/>
    </xf>
    <xf numFmtId="176" fontId="3" fillId="13" borderId="1" xfId="0" applyNumberFormat="1" applyFont="1" applyFill="1" applyBorder="1">
      <alignment vertical="center"/>
    </xf>
    <xf numFmtId="42" fontId="3" fillId="14" borderId="1" xfId="0" applyNumberFormat="1" applyFont="1" applyFill="1" applyBorder="1">
      <alignment vertical="center"/>
    </xf>
    <xf numFmtId="176" fontId="3" fillId="14" borderId="1" xfId="0" applyNumberFormat="1" applyFont="1" applyFill="1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2" fontId="0" fillId="0" borderId="1" xfId="0" applyNumberFormat="1" applyBorder="1">
      <alignment vertical="center"/>
    </xf>
    <xf numFmtId="2" fontId="0" fillId="9" borderId="1" xfId="0" applyNumberFormat="1" applyFill="1" applyBorder="1">
      <alignment vertical="center"/>
    </xf>
    <xf numFmtId="2" fontId="10" fillId="0" borderId="1" xfId="0" applyNumberFormat="1" applyFont="1" applyBorder="1">
      <alignment vertical="center"/>
    </xf>
    <xf numFmtId="2" fontId="3" fillId="8" borderId="1" xfId="0" applyNumberFormat="1" applyFont="1" applyFill="1" applyBorder="1">
      <alignment vertical="center"/>
    </xf>
    <xf numFmtId="2" fontId="3" fillId="11" borderId="1" xfId="0" applyNumberFormat="1" applyFont="1" applyFill="1" applyBorder="1">
      <alignment vertical="center"/>
    </xf>
    <xf numFmtId="2" fontId="3" fillId="12" borderId="1" xfId="0" applyNumberFormat="1" applyFont="1" applyFill="1" applyBorder="1">
      <alignment vertical="center"/>
    </xf>
    <xf numFmtId="2" fontId="3" fillId="13" borderId="1" xfId="0" applyNumberFormat="1" applyFont="1" applyFill="1" applyBorder="1">
      <alignment vertical="center"/>
    </xf>
    <xf numFmtId="2" fontId="3" fillId="14" borderId="1" xfId="0" applyNumberFormat="1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5" borderId="1" xfId="0" applyFill="1" applyBorder="1">
      <alignment vertical="center"/>
    </xf>
    <xf numFmtId="0" fontId="0" fillId="0" borderId="5" xfId="0" applyBorder="1">
      <alignment vertical="center"/>
    </xf>
    <xf numFmtId="178" fontId="0" fillId="0" borderId="5" xfId="3" applyNumberFormat="1" applyFont="1" applyBorder="1">
      <alignment vertical="center"/>
    </xf>
    <xf numFmtId="41" fontId="0" fillId="0" borderId="5" xfId="3" applyFont="1" applyBorder="1" applyAlignment="1">
      <alignment horizontal="right" vertical="center"/>
    </xf>
    <xf numFmtId="2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178" fontId="0" fillId="0" borderId="7" xfId="3" applyNumberFormat="1" applyFont="1" applyBorder="1">
      <alignment vertical="center"/>
    </xf>
    <xf numFmtId="41" fontId="0" fillId="0" borderId="7" xfId="3" applyFont="1" applyBorder="1" applyAlignment="1">
      <alignment horizontal="right" vertical="center"/>
    </xf>
    <xf numFmtId="42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11" borderId="12" xfId="0" applyFill="1" applyBorder="1">
      <alignment vertical="center"/>
    </xf>
    <xf numFmtId="0" fontId="0" fillId="0" borderId="12" xfId="0" applyBorder="1" applyAlignment="1">
      <alignment horizontal="left" vertical="center"/>
    </xf>
    <xf numFmtId="2" fontId="0" fillId="11" borderId="10" xfId="0" applyNumberFormat="1" applyFill="1" applyBorder="1">
      <alignment vertical="center"/>
    </xf>
    <xf numFmtId="2" fontId="0" fillId="11" borderId="13" xfId="0" applyNumberFormat="1" applyFill="1" applyBorder="1">
      <alignment vertical="center"/>
    </xf>
    <xf numFmtId="0" fontId="0" fillId="11" borderId="7" xfId="0" applyFill="1" applyBorder="1">
      <alignment vertical="center"/>
    </xf>
    <xf numFmtId="2" fontId="0" fillId="11" borderId="1" xfId="0" applyNumberFormat="1" applyFill="1" applyBorder="1">
      <alignment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left" vertical="center"/>
    </xf>
    <xf numFmtId="178" fontId="0" fillId="0" borderId="14" xfId="3" applyNumberFormat="1" applyFont="1" applyBorder="1">
      <alignment vertical="center"/>
    </xf>
    <xf numFmtId="41" fontId="0" fillId="0" borderId="14" xfId="3" applyFont="1" applyBorder="1" applyAlignment="1">
      <alignment horizontal="right" vertical="center"/>
    </xf>
    <xf numFmtId="2" fontId="0" fillId="0" borderId="14" xfId="0" applyNumberFormat="1" applyBorder="1">
      <alignment vertical="center"/>
    </xf>
    <xf numFmtId="42" fontId="7" fillId="0" borderId="5" xfId="0" applyNumberFormat="1" applyFont="1" applyBorder="1">
      <alignment vertical="center"/>
    </xf>
    <xf numFmtId="178" fontId="0" fillId="11" borderId="1" xfId="3" applyNumberFormat="1" applyFont="1" applyFill="1" applyBorder="1">
      <alignment vertical="center"/>
    </xf>
    <xf numFmtId="41" fontId="0" fillId="11" borderId="1" xfId="3" applyFont="1" applyFill="1" applyBorder="1" applyAlignment="1">
      <alignment horizontal="right" vertical="center"/>
    </xf>
    <xf numFmtId="42" fontId="0" fillId="11" borderId="1" xfId="0" applyNumberFormat="1" applyFill="1" applyBorder="1">
      <alignment vertical="center"/>
    </xf>
    <xf numFmtId="176" fontId="0" fillId="11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41" fontId="0" fillId="11" borderId="12" xfId="3" applyFont="1" applyFill="1" applyBorder="1" applyAlignment="1">
      <alignment horizontal="right" vertical="center"/>
    </xf>
    <xf numFmtId="42" fontId="0" fillId="11" borderId="12" xfId="0" applyNumberFormat="1" applyFill="1" applyBorder="1">
      <alignment vertical="center"/>
    </xf>
    <xf numFmtId="176" fontId="0" fillId="11" borderId="12" xfId="0" applyNumberFormat="1" applyFill="1" applyBorder="1">
      <alignment vertical="center"/>
    </xf>
    <xf numFmtId="2" fontId="0" fillId="0" borderId="10" xfId="0" applyNumberFormat="1" applyBorder="1">
      <alignment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178" fontId="0" fillId="16" borderId="1" xfId="3" applyNumberFormat="1" applyFont="1" applyFill="1" applyBorder="1" applyAlignment="1">
      <alignment horizontal="left" vertical="center"/>
    </xf>
    <xf numFmtId="178" fontId="0" fillId="16" borderId="1" xfId="3" applyNumberFormat="1" applyFont="1" applyFill="1" applyBorder="1">
      <alignment vertical="center"/>
    </xf>
    <xf numFmtId="41" fontId="0" fillId="16" borderId="1" xfId="3" applyFont="1" applyFill="1" applyBorder="1" applyAlignment="1">
      <alignment horizontal="right" vertical="center"/>
    </xf>
    <xf numFmtId="42" fontId="0" fillId="16" borderId="1" xfId="0" applyNumberFormat="1" applyFill="1" applyBorder="1">
      <alignment vertical="center"/>
    </xf>
    <xf numFmtId="176" fontId="0" fillId="16" borderId="1" xfId="0" applyNumberFormat="1" applyFill="1" applyBorder="1">
      <alignment vertical="center"/>
    </xf>
    <xf numFmtId="2" fontId="0" fillId="16" borderId="1" xfId="0" applyNumberFormat="1" applyFill="1" applyBorder="1">
      <alignment vertical="center"/>
    </xf>
    <xf numFmtId="178" fontId="0" fillId="15" borderId="1" xfId="3" applyNumberFormat="1" applyFont="1" applyFill="1" applyBorder="1">
      <alignment vertical="center"/>
    </xf>
    <xf numFmtId="41" fontId="0" fillId="15" borderId="1" xfId="3" applyFont="1" applyFill="1" applyBorder="1" applyAlignment="1">
      <alignment horizontal="right" vertical="center"/>
    </xf>
    <xf numFmtId="42" fontId="0" fillId="15" borderId="1" xfId="0" applyNumberFormat="1" applyFill="1" applyBorder="1">
      <alignment vertical="center"/>
    </xf>
    <xf numFmtId="176" fontId="0" fillId="15" borderId="1" xfId="0" applyNumberFormat="1" applyFill="1" applyBorder="1">
      <alignment vertical="center"/>
    </xf>
    <xf numFmtId="2" fontId="0" fillId="15" borderId="1" xfId="0" applyNumberFormat="1" applyFill="1" applyBorder="1">
      <alignment vertical="center"/>
    </xf>
    <xf numFmtId="178" fontId="14" fillId="0" borderId="1" xfId="3" applyNumberFormat="1" applyFont="1" applyBorder="1">
      <alignment vertical="center"/>
    </xf>
    <xf numFmtId="42" fontId="14" fillId="0" borderId="1" xfId="0" applyNumberFormat="1" applyFont="1" applyBorder="1">
      <alignment vertical="center"/>
    </xf>
    <xf numFmtId="41" fontId="14" fillId="0" borderId="1" xfId="3" applyFont="1" applyBorder="1" applyAlignment="1">
      <alignment horizontal="right" vertical="center"/>
    </xf>
    <xf numFmtId="0" fontId="0" fillId="15" borderId="12" xfId="0" applyFill="1" applyBorder="1">
      <alignment vertical="center"/>
    </xf>
    <xf numFmtId="2" fontId="0" fillId="15" borderId="10" xfId="0" applyNumberFormat="1" applyFill="1" applyBorder="1">
      <alignment vertical="center"/>
    </xf>
    <xf numFmtId="41" fontId="0" fillId="15" borderId="12" xfId="3" applyFont="1" applyFill="1" applyBorder="1" applyAlignment="1">
      <alignment horizontal="right" vertical="center"/>
    </xf>
    <xf numFmtId="176" fontId="0" fillId="15" borderId="12" xfId="0" applyNumberFormat="1" applyFill="1" applyBorder="1">
      <alignment vertical="center"/>
    </xf>
    <xf numFmtId="2" fontId="0" fillId="15" borderId="13" xfId="0" applyNumberFormat="1" applyFill="1" applyBorder="1">
      <alignment vertical="center"/>
    </xf>
    <xf numFmtId="0" fontId="0" fillId="11" borderId="1" xfId="0" applyFill="1" applyBorder="1" applyAlignment="1">
      <alignment vertical="center" wrapText="1"/>
    </xf>
    <xf numFmtId="0" fontId="0" fillId="15" borderId="1" xfId="0" applyFill="1" applyBorder="1" applyAlignment="1">
      <alignment horizontal="left" vertical="center"/>
    </xf>
    <xf numFmtId="178" fontId="3" fillId="15" borderId="1" xfId="3" applyNumberFormat="1" applyFont="1" applyFill="1" applyBorder="1">
      <alignment vertical="center"/>
    </xf>
    <xf numFmtId="41" fontId="3" fillId="15" borderId="1" xfId="3" applyFont="1" applyFill="1" applyBorder="1" applyAlignment="1">
      <alignment horizontal="right" vertical="center"/>
    </xf>
    <xf numFmtId="176" fontId="3" fillId="15" borderId="1" xfId="0" applyNumberFormat="1" applyFont="1" applyFill="1" applyBorder="1">
      <alignment vertical="center"/>
    </xf>
    <xf numFmtId="2" fontId="3" fillId="15" borderId="1" xfId="0" applyNumberFormat="1" applyFont="1" applyFill="1" applyBorder="1">
      <alignment vertical="center"/>
    </xf>
    <xf numFmtId="0" fontId="0" fillId="15" borderId="9" xfId="0" applyFill="1" applyBorder="1">
      <alignment vertical="center"/>
    </xf>
    <xf numFmtId="0" fontId="0" fillId="15" borderId="11" xfId="0" applyFill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0" fillId="9" borderId="4" xfId="0" applyFill="1" applyBorder="1">
      <alignment vertical="center"/>
    </xf>
    <xf numFmtId="0" fontId="17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left" vertical="center"/>
    </xf>
    <xf numFmtId="178" fontId="0" fillId="9" borderId="4" xfId="3" applyNumberFormat="1" applyFont="1" applyFill="1" applyBorder="1">
      <alignment vertical="center"/>
    </xf>
    <xf numFmtId="41" fontId="0" fillId="9" borderId="4" xfId="3" applyFont="1" applyFill="1" applyBorder="1" applyAlignment="1">
      <alignment horizontal="right" vertical="center"/>
    </xf>
    <xf numFmtId="2" fontId="0" fillId="9" borderId="4" xfId="0" applyNumberFormat="1" applyFill="1" applyBorder="1">
      <alignment vertical="center"/>
    </xf>
    <xf numFmtId="178" fontId="7" fillId="9" borderId="1" xfId="3" applyNumberFormat="1" applyFont="1" applyFill="1" applyBorder="1">
      <alignment vertical="center"/>
    </xf>
    <xf numFmtId="42" fontId="7" fillId="9" borderId="1" xfId="0" applyNumberFormat="1" applyFont="1" applyFill="1" applyBorder="1">
      <alignment vertical="center"/>
    </xf>
    <xf numFmtId="0" fontId="0" fillId="15" borderId="4" xfId="0" applyFill="1" applyBorder="1">
      <alignment vertical="center"/>
    </xf>
    <xf numFmtId="0" fontId="0" fillId="11" borderId="4" xfId="0" applyFill="1" applyBorder="1">
      <alignment vertical="center"/>
    </xf>
    <xf numFmtId="0" fontId="0" fillId="17" borderId="1" xfId="0" applyFill="1" applyBorder="1">
      <alignment vertical="center"/>
    </xf>
    <xf numFmtId="0" fontId="18" fillId="0" borderId="0" xfId="4"/>
    <xf numFmtId="0" fontId="19" fillId="0" borderId="15" xfId="4" applyFont="1" applyBorder="1" applyAlignment="1">
      <alignment horizontal="center" vertical="top"/>
    </xf>
    <xf numFmtId="41" fontId="3" fillId="8" borderId="1" xfId="3" applyFont="1" applyFill="1" applyBorder="1">
      <alignment vertical="center"/>
    </xf>
    <xf numFmtId="41" fontId="0" fillId="0" borderId="0" xfId="0" applyNumberFormat="1">
      <alignment vertical="center"/>
    </xf>
    <xf numFmtId="0" fontId="0" fillId="0" borderId="0" xfId="3" applyNumberFormat="1" applyFont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18" borderId="1" xfId="0" applyFill="1" applyBorder="1">
      <alignment vertical="center"/>
    </xf>
    <xf numFmtId="1" fontId="0" fillId="0" borderId="1" xfId="0" applyNumberFormat="1" applyBorder="1">
      <alignment vertical="center"/>
    </xf>
    <xf numFmtId="41" fontId="3" fillId="11" borderId="14" xfId="3" applyFont="1" applyFill="1" applyBorder="1" applyAlignment="1">
      <alignment horizontal="right" vertical="center"/>
    </xf>
    <xf numFmtId="178" fontId="0" fillId="15" borderId="4" xfId="3" applyNumberFormat="1" applyFont="1" applyFill="1" applyBorder="1">
      <alignment vertical="center"/>
    </xf>
    <xf numFmtId="178" fontId="0" fillId="11" borderId="4" xfId="3" applyNumberFormat="1" applyFont="1" applyFill="1" applyBorder="1">
      <alignment vertical="center"/>
    </xf>
    <xf numFmtId="177" fontId="0" fillId="2" borderId="14" xfId="3" applyNumberFormat="1" applyFont="1" applyFill="1" applyBorder="1" applyAlignment="1">
      <alignment horizontal="left" vertical="center"/>
    </xf>
    <xf numFmtId="179" fontId="0" fillId="0" borderId="0" xfId="0" applyNumberFormat="1">
      <alignment vertical="center"/>
    </xf>
    <xf numFmtId="43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0" fillId="11" borderId="1" xfId="0" applyNumberFormat="1" applyFill="1" applyBorder="1">
      <alignment vertical="center"/>
    </xf>
    <xf numFmtId="0" fontId="0" fillId="19" borderId="2" xfId="0" applyFill="1" applyBorder="1">
      <alignment vertical="center"/>
    </xf>
    <xf numFmtId="0" fontId="0" fillId="19" borderId="1" xfId="0" applyFill="1" applyBorder="1" applyAlignment="1">
      <alignment horizontal="left" vertical="center"/>
    </xf>
    <xf numFmtId="0" fontId="0" fillId="19" borderId="3" xfId="0" applyFill="1" applyBorder="1">
      <alignment vertical="center"/>
    </xf>
    <xf numFmtId="0" fontId="0" fillId="19" borderId="1" xfId="3" applyNumberFormat="1" applyFont="1" applyFill="1" applyBorder="1" applyAlignment="1">
      <alignment horizontal="right" vertical="center"/>
    </xf>
    <xf numFmtId="178" fontId="0" fillId="19" borderId="1" xfId="3" applyNumberFormat="1" applyFont="1" applyFill="1" applyBorder="1">
      <alignment vertical="center"/>
    </xf>
    <xf numFmtId="41" fontId="0" fillId="19" borderId="1" xfId="3" applyFont="1" applyFill="1" applyBorder="1" applyAlignment="1">
      <alignment horizontal="right" vertical="center"/>
    </xf>
    <xf numFmtId="42" fontId="3" fillId="19" borderId="1" xfId="0" applyNumberFormat="1" applyFont="1" applyFill="1" applyBorder="1">
      <alignment vertical="center"/>
    </xf>
    <xf numFmtId="176" fontId="0" fillId="19" borderId="1" xfId="0" applyNumberFormat="1" applyFill="1" applyBorder="1">
      <alignment vertical="center"/>
    </xf>
    <xf numFmtId="2" fontId="0" fillId="19" borderId="10" xfId="0" applyNumberFormat="1" applyFill="1" applyBorder="1">
      <alignment vertical="center"/>
    </xf>
    <xf numFmtId="0" fontId="0" fillId="19" borderId="1" xfId="0" applyNumberFormat="1" applyFill="1" applyBorder="1">
      <alignment vertical="center"/>
    </xf>
    <xf numFmtId="42" fontId="0" fillId="19" borderId="1" xfId="0" applyNumberFormat="1" applyFill="1" applyBorder="1">
      <alignment vertical="center"/>
    </xf>
  </cellXfs>
  <cellStyles count="5">
    <cellStyle name="나쁨" xfId="1" builtinId="27"/>
    <cellStyle name="보통" xfId="2" builtinId="28"/>
    <cellStyle name="쉼표 [0]" xfId="3" builtinId="6"/>
    <cellStyle name="표준" xfId="0" builtinId="0"/>
    <cellStyle name="표준 2" xfId="4" xr:uid="{2760A635-AD49-4A1D-B5C2-9BEB38892944}"/>
  </cellStyles>
  <dxfs count="0"/>
  <tableStyles count="0" defaultTableStyle="TableStyleMedium2" defaultPivotStyle="PivotStyleLight16"/>
  <colors>
    <mruColors>
      <color rgb="FFFF3300"/>
      <color rgb="FF8000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5FD8-AE86-4E70-8ECF-30FCFF4B3E4D}">
  <dimension ref="A1:K42"/>
  <sheetViews>
    <sheetView workbookViewId="0">
      <selection activeCell="A9" sqref="A9"/>
    </sheetView>
  </sheetViews>
  <sheetFormatPr defaultRowHeight="16.5"/>
  <cols>
    <col min="1" max="1" width="18.625" bestFit="1" customWidth="1"/>
    <col min="2" max="2" width="7.25" bestFit="1" customWidth="1"/>
    <col min="3" max="4" width="17.25" bestFit="1" customWidth="1"/>
    <col min="6" max="6" width="11.625" bestFit="1" customWidth="1"/>
  </cols>
  <sheetData>
    <row r="1" spans="1:11">
      <c r="A1" s="1"/>
      <c r="B1" s="1" t="s">
        <v>0</v>
      </c>
      <c r="C1" s="1" t="s">
        <v>1</v>
      </c>
      <c r="D1" s="1" t="s">
        <v>2</v>
      </c>
    </row>
    <row r="2" spans="1:11">
      <c r="A2" s="2" t="s">
        <v>3</v>
      </c>
      <c r="B2" s="1"/>
      <c r="C2" s="1"/>
      <c r="D2" s="15"/>
      <c r="J2">
        <v>2.1190000000000002</v>
      </c>
    </row>
    <row r="3" spans="1:11">
      <c r="A3" s="2" t="s">
        <v>4</v>
      </c>
      <c r="B3" s="1" t="s">
        <v>5</v>
      </c>
      <c r="C3" s="1">
        <v>1</v>
      </c>
    </row>
    <row r="4" spans="1:11">
      <c r="A4" s="3" t="s">
        <v>6</v>
      </c>
      <c r="B4" s="1"/>
      <c r="C4" s="1"/>
      <c r="D4" s="15"/>
    </row>
    <row r="5" spans="1:11">
      <c r="A5" s="2" t="s">
        <v>7</v>
      </c>
      <c r="B5" s="1"/>
      <c r="C5" s="1"/>
      <c r="D5" s="15"/>
    </row>
    <row r="6" spans="1:11">
      <c r="A6" s="2" t="s">
        <v>8</v>
      </c>
      <c r="B6" s="1"/>
      <c r="C6" s="1"/>
      <c r="D6" s="15"/>
    </row>
    <row r="7" spans="1:11">
      <c r="A7" s="2" t="s">
        <v>9</v>
      </c>
      <c r="B7" s="1" t="s">
        <v>5</v>
      </c>
      <c r="C7" s="1">
        <v>0.5</v>
      </c>
      <c r="D7" s="1"/>
    </row>
    <row r="8" spans="1:11">
      <c r="A8" s="2" t="s">
        <v>10</v>
      </c>
      <c r="B8" s="1"/>
      <c r="C8" s="1"/>
      <c r="D8" s="15"/>
    </row>
    <row r="9" spans="1:11">
      <c r="A9" s="2" t="s">
        <v>11</v>
      </c>
      <c r="B9" s="1" t="s">
        <v>5</v>
      </c>
      <c r="C9" s="1">
        <v>0.5</v>
      </c>
      <c r="D9" s="1"/>
    </row>
    <row r="10" spans="1:11">
      <c r="A10" s="2" t="s">
        <v>12</v>
      </c>
      <c r="B10" s="1"/>
      <c r="C10" s="1"/>
      <c r="D10" s="15"/>
    </row>
    <row r="11" spans="1:11">
      <c r="A11" s="2" t="s">
        <v>13</v>
      </c>
      <c r="B11" s="1"/>
      <c r="C11" s="1"/>
      <c r="D11" s="15" t="s">
        <v>14</v>
      </c>
    </row>
    <row r="12" spans="1:11">
      <c r="A12" s="1"/>
      <c r="B12" s="1"/>
      <c r="C12" s="1"/>
      <c r="D12" s="1"/>
    </row>
    <row r="13" spans="1:11">
      <c r="A13" s="3" t="s">
        <v>15</v>
      </c>
      <c r="B13" s="1" t="s">
        <v>5</v>
      </c>
      <c r="C13" s="1"/>
      <c r="D13" s="1"/>
    </row>
    <row r="14" spans="1:11">
      <c r="A14" s="3" t="s">
        <v>16</v>
      </c>
      <c r="B14" s="1" t="s">
        <v>5</v>
      </c>
      <c r="C14" s="1"/>
      <c r="D14" s="1"/>
    </row>
    <row r="15" spans="1:11">
      <c r="A15" s="2" t="s">
        <v>17</v>
      </c>
      <c r="B15" s="1" t="s">
        <v>18</v>
      </c>
      <c r="C15" s="1">
        <v>800</v>
      </c>
      <c r="D15" s="1">
        <v>800</v>
      </c>
    </row>
    <row r="16" spans="1:11">
      <c r="A16" s="1"/>
      <c r="B16" s="1"/>
      <c r="C16" s="1"/>
      <c r="D16" s="1"/>
      <c r="F16" s="29"/>
      <c r="G16" s="25"/>
      <c r="H16" s="9"/>
      <c r="I16" s="6"/>
      <c r="J16" s="6"/>
      <c r="K16" s="6"/>
    </row>
    <row r="17" spans="1:4">
      <c r="A17" s="2" t="s">
        <v>19</v>
      </c>
      <c r="B17" s="1" t="s">
        <v>5</v>
      </c>
      <c r="C17" s="1">
        <v>100</v>
      </c>
      <c r="D17" s="1">
        <v>100</v>
      </c>
    </row>
    <row r="18" spans="1:4">
      <c r="A18" s="2" t="s">
        <v>20</v>
      </c>
      <c r="B18" s="1" t="s">
        <v>5</v>
      </c>
      <c r="C18" s="1">
        <v>100</v>
      </c>
      <c r="D18" s="1">
        <v>100</v>
      </c>
    </row>
    <row r="19" spans="1:4">
      <c r="A19" s="2" t="s">
        <v>21</v>
      </c>
      <c r="B19" s="1" t="s">
        <v>5</v>
      </c>
      <c r="C19" s="1">
        <v>150</v>
      </c>
      <c r="D19" s="1">
        <v>150</v>
      </c>
    </row>
    <row r="20" spans="1:4">
      <c r="A20" s="2" t="s">
        <v>22</v>
      </c>
      <c r="B20" s="1" t="s">
        <v>5</v>
      </c>
      <c r="C20" s="1">
        <v>150</v>
      </c>
      <c r="D20" s="1">
        <v>150</v>
      </c>
    </row>
    <row r="21" spans="1:4">
      <c r="A21" s="2" t="s">
        <v>23</v>
      </c>
      <c r="B21" s="1"/>
      <c r="C21" s="1"/>
      <c r="D21" s="1"/>
    </row>
    <row r="22" spans="1:4">
      <c r="A22" s="2" t="s">
        <v>24</v>
      </c>
      <c r="B22" s="1" t="s">
        <v>5</v>
      </c>
      <c r="C22" s="1" t="s">
        <v>25</v>
      </c>
      <c r="D22" s="1"/>
    </row>
    <row r="23" spans="1:4">
      <c r="A23" s="4"/>
      <c r="B23" s="1"/>
      <c r="C23" s="1"/>
      <c r="D23" s="1"/>
    </row>
    <row r="24" spans="1:4">
      <c r="A24" s="2" t="s">
        <v>26</v>
      </c>
      <c r="B24" s="1" t="s">
        <v>5</v>
      </c>
      <c r="C24" s="1">
        <v>5000</v>
      </c>
      <c r="D24" s="16">
        <v>10000</v>
      </c>
    </row>
    <row r="25" spans="1:4">
      <c r="A25" s="2" t="s">
        <v>27</v>
      </c>
      <c r="B25" s="1" t="s">
        <v>5</v>
      </c>
      <c r="C25" s="1">
        <v>5000</v>
      </c>
      <c r="D25" s="16">
        <v>10000</v>
      </c>
    </row>
    <row r="26" spans="1:4">
      <c r="A26" s="2" t="s">
        <v>28</v>
      </c>
      <c r="B26" s="1" t="s">
        <v>5</v>
      </c>
      <c r="C26" s="1">
        <v>5000</v>
      </c>
      <c r="D26" s="16">
        <v>10000</v>
      </c>
    </row>
    <row r="27" spans="1:4">
      <c r="A27" s="2" t="s">
        <v>29</v>
      </c>
      <c r="B27" s="1" t="s">
        <v>5</v>
      </c>
      <c r="C27" s="1">
        <v>5000</v>
      </c>
      <c r="D27" s="16">
        <v>10000</v>
      </c>
    </row>
    <row r="28" spans="1:4">
      <c r="A28" s="2" t="s">
        <v>30</v>
      </c>
      <c r="B28" s="1" t="s">
        <v>5</v>
      </c>
      <c r="C28" s="1">
        <v>5000</v>
      </c>
      <c r="D28" s="16">
        <v>10000</v>
      </c>
    </row>
    <row r="29" spans="1:4">
      <c r="A29" s="1"/>
      <c r="B29" s="1"/>
      <c r="C29" s="1"/>
      <c r="D29" s="1"/>
    </row>
    <row r="30" spans="1:4">
      <c r="A30" s="2" t="s">
        <v>31</v>
      </c>
      <c r="B30" s="1"/>
      <c r="C30" s="5"/>
      <c r="D30" s="1"/>
    </row>
    <row r="31" spans="1:4">
      <c r="A31" s="2" t="s">
        <v>32</v>
      </c>
      <c r="B31" s="1" t="s">
        <v>14</v>
      </c>
      <c r="C31" s="1" t="s">
        <v>14</v>
      </c>
      <c r="D31" s="1"/>
    </row>
    <row r="32" spans="1:4">
      <c r="A32" s="2" t="s">
        <v>33</v>
      </c>
      <c r="B32" s="1"/>
      <c r="C32" s="1"/>
    </row>
    <row r="33" spans="1:4">
      <c r="A33" s="4"/>
      <c r="B33" s="1"/>
      <c r="C33" s="1"/>
      <c r="D33" s="1"/>
    </row>
    <row r="34" spans="1:4">
      <c r="A34" s="2" t="s">
        <v>34</v>
      </c>
      <c r="B34" s="1"/>
      <c r="C34" s="1"/>
      <c r="D34" s="16"/>
    </row>
    <row r="35" spans="1:4">
      <c r="A35" s="2" t="s">
        <v>35</v>
      </c>
      <c r="B35" s="1"/>
      <c r="C35" s="1"/>
      <c r="D35" s="16"/>
    </row>
    <row r="36" spans="1:4">
      <c r="A36" s="2" t="s">
        <v>36</v>
      </c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 t="s">
        <v>37</v>
      </c>
      <c r="B40" s="1"/>
      <c r="C40" s="1"/>
      <c r="D40" s="1"/>
    </row>
    <row r="41" spans="1:4">
      <c r="A41" s="1" t="s">
        <v>38</v>
      </c>
      <c r="B41" s="1"/>
      <c r="C41" s="1"/>
      <c r="D41" s="1"/>
    </row>
    <row r="42" spans="1:4">
      <c r="A42" s="1" t="s">
        <v>39</v>
      </c>
      <c r="B42" s="1" t="s">
        <v>40</v>
      </c>
      <c r="C42" s="1" t="s">
        <v>41</v>
      </c>
      <c r="D4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DA42-0C04-487B-9406-B23AFF762709}">
  <dimension ref="A1:T446"/>
  <sheetViews>
    <sheetView tabSelected="1" zoomScaleNormal="100" workbookViewId="0">
      <pane ySplit="1" topLeftCell="A381" activePane="bottomLeft" state="frozen"/>
      <selection pane="bottomLeft" activeCell="G390" sqref="G390"/>
    </sheetView>
  </sheetViews>
  <sheetFormatPr defaultRowHeight="16.5"/>
  <cols>
    <col min="1" max="1" width="5.25" style="1" bestFit="1" customWidth="1"/>
    <col min="2" max="2" width="32.875" style="1" bestFit="1" customWidth="1"/>
    <col min="3" max="3" width="11" style="13" bestFit="1" customWidth="1"/>
    <col min="4" max="4" width="37.875" style="1" customWidth="1"/>
    <col min="5" max="5" width="10.75" style="1" customWidth="1"/>
    <col min="6" max="8" width="12.5" style="29" customWidth="1"/>
    <col min="9" max="9" width="12.375" style="25" bestFit="1" customWidth="1"/>
    <col min="10" max="10" width="12.125" style="1" bestFit="1" customWidth="1"/>
    <col min="11" max="11" width="9.875" style="1" customWidth="1"/>
    <col min="12" max="12" width="9.25" style="1" customWidth="1"/>
    <col min="13" max="13" width="7" style="62" customWidth="1"/>
    <col min="14" max="14" width="13.5" style="1" bestFit="1" customWidth="1"/>
    <col min="15" max="15" width="11.375" style="1" customWidth="1"/>
    <col min="16" max="16" width="14.375" style="1" bestFit="1" customWidth="1"/>
    <col min="17" max="17" width="12.125" style="1" bestFit="1" customWidth="1"/>
    <col min="18" max="18" width="6.125" style="1" bestFit="1" customWidth="1"/>
    <col min="19" max="19" width="7.25" style="1" bestFit="1" customWidth="1"/>
    <col min="20" max="20" width="6.125" style="1" bestFit="1" customWidth="1"/>
    <col min="21" max="16384" width="9" style="1"/>
  </cols>
  <sheetData>
    <row r="1" spans="1:17">
      <c r="A1" s="10" t="s">
        <v>143</v>
      </c>
      <c r="B1" s="10" t="s">
        <v>42</v>
      </c>
      <c r="C1" s="56" t="s">
        <v>239</v>
      </c>
      <c r="D1" s="10" t="s">
        <v>43</v>
      </c>
      <c r="E1" s="10" t="s">
        <v>48</v>
      </c>
      <c r="F1" s="18" t="s">
        <v>0</v>
      </c>
      <c r="G1" s="18"/>
      <c r="H1" s="18"/>
      <c r="I1" s="28" t="s">
        <v>44</v>
      </c>
      <c r="J1" s="10" t="s">
        <v>45</v>
      </c>
      <c r="K1" s="10" t="s">
        <v>159</v>
      </c>
      <c r="L1" s="10" t="s">
        <v>160</v>
      </c>
      <c r="M1" s="10" t="s">
        <v>46</v>
      </c>
      <c r="O1" s="1" t="s">
        <v>217</v>
      </c>
      <c r="P1" s="1" t="s">
        <v>216</v>
      </c>
      <c r="Q1" s="1" t="s">
        <v>218</v>
      </c>
    </row>
    <row r="2" spans="1:17">
      <c r="B2" s="1" t="s">
        <v>47</v>
      </c>
      <c r="D2" s="1" t="s">
        <v>48</v>
      </c>
      <c r="I2" s="25">
        <f>250000/2</f>
        <v>125000</v>
      </c>
      <c r="J2" s="1">
        <v>59000</v>
      </c>
      <c r="K2" s="1">
        <f>J2/I2</f>
        <v>0.47199999999999998</v>
      </c>
      <c r="L2" s="6">
        <f>I2/J2</f>
        <v>2.1186440677966103</v>
      </c>
      <c r="M2" s="62">
        <f>L2/L$2</f>
        <v>1</v>
      </c>
      <c r="O2" s="1">
        <v>1</v>
      </c>
      <c r="P2" s="1">
        <v>10</v>
      </c>
      <c r="Q2" s="1">
        <v>0</v>
      </c>
    </row>
    <row r="3" spans="1:17">
      <c r="B3" s="11"/>
      <c r="C3" s="11"/>
    </row>
    <row r="4" spans="1:17" s="139" customFormat="1">
      <c r="B4" s="140" t="s">
        <v>49</v>
      </c>
      <c r="C4" s="141"/>
      <c r="F4" s="34"/>
      <c r="G4" s="34"/>
      <c r="H4" s="34"/>
      <c r="I4" s="35"/>
      <c r="M4" s="63"/>
      <c r="O4" s="139">
        <v>3</v>
      </c>
      <c r="P4" s="139">
        <v>60</v>
      </c>
      <c r="Q4" s="139">
        <f>SUM(P2:P4)</f>
        <v>70</v>
      </c>
    </row>
    <row r="5" spans="1:17">
      <c r="A5" s="1" t="s">
        <v>142</v>
      </c>
      <c r="B5" s="42" t="s">
        <v>469</v>
      </c>
      <c r="C5" s="11"/>
      <c r="D5" s="8" t="s">
        <v>585</v>
      </c>
      <c r="E5" s="8" t="s">
        <v>14</v>
      </c>
      <c r="F5" s="29">
        <v>30</v>
      </c>
      <c r="I5" s="25">
        <v>0</v>
      </c>
      <c r="J5" s="9">
        <v>0</v>
      </c>
      <c r="K5" s="6" t="e">
        <f>J5/I5</f>
        <v>#DIV/0!</v>
      </c>
      <c r="L5" s="6"/>
    </row>
    <row r="6" spans="1:17">
      <c r="A6" s="1" t="s">
        <v>142</v>
      </c>
      <c r="B6" s="42" t="s">
        <v>50</v>
      </c>
      <c r="D6" s="8" t="s">
        <v>585</v>
      </c>
      <c r="E6" s="8">
        <v>4000</v>
      </c>
      <c r="F6" s="98">
        <v>160</v>
      </c>
      <c r="G6" s="98"/>
      <c r="H6" s="98"/>
      <c r="I6" s="99">
        <f>F6*100+E6</f>
        <v>20000</v>
      </c>
      <c r="J6" s="100">
        <v>1100</v>
      </c>
      <c r="K6" s="101">
        <f>J6/I6</f>
        <v>5.5E-2</v>
      </c>
      <c r="L6" s="101">
        <f>I6/J6</f>
        <v>18.181818181818183</v>
      </c>
      <c r="M6" s="91">
        <f>L6/L$2</f>
        <v>8.581818181818182</v>
      </c>
      <c r="O6" s="1">
        <v>4</v>
      </c>
      <c r="P6" s="1">
        <v>120</v>
      </c>
      <c r="Q6" s="1">
        <f>SUM(P2:P6)</f>
        <v>190</v>
      </c>
    </row>
    <row r="7" spans="1:17">
      <c r="A7" s="1" t="s">
        <v>142</v>
      </c>
      <c r="B7" s="42" t="s">
        <v>52</v>
      </c>
      <c r="D7" s="8" t="s">
        <v>585</v>
      </c>
      <c r="E7" s="8">
        <v>20000</v>
      </c>
      <c r="F7" s="98">
        <v>800</v>
      </c>
      <c r="G7" s="98"/>
      <c r="H7" s="98"/>
      <c r="I7" s="99">
        <f t="shared" ref="I7:I10" si="0">F7*100+E7</f>
        <v>100000</v>
      </c>
      <c r="J7" s="100">
        <v>5500</v>
      </c>
      <c r="K7" s="101">
        <f t="shared" ref="K7:K10" si="1">J7/I7</f>
        <v>5.5E-2</v>
      </c>
      <c r="L7" s="101">
        <f t="shared" ref="L7:L10" si="2">I7/J7</f>
        <v>18.181818181818183</v>
      </c>
      <c r="M7" s="91">
        <f>L7/L$2</f>
        <v>8.581818181818182</v>
      </c>
      <c r="O7" s="1">
        <v>5</v>
      </c>
      <c r="P7" s="1">
        <v>200</v>
      </c>
      <c r="Q7" s="1">
        <f>SUM(P2:P7)</f>
        <v>390</v>
      </c>
    </row>
    <row r="8" spans="1:17">
      <c r="A8" s="1" t="s">
        <v>142</v>
      </c>
      <c r="B8" s="42" t="s">
        <v>53</v>
      </c>
      <c r="D8" s="8" t="s">
        <v>585</v>
      </c>
      <c r="E8" s="8">
        <v>40000</v>
      </c>
      <c r="F8" s="98">
        <v>1600</v>
      </c>
      <c r="G8" s="98"/>
      <c r="H8" s="98"/>
      <c r="I8" s="99">
        <f t="shared" si="0"/>
        <v>200000</v>
      </c>
      <c r="J8" s="100">
        <v>11000</v>
      </c>
      <c r="K8" s="101">
        <f t="shared" si="1"/>
        <v>5.5E-2</v>
      </c>
      <c r="L8" s="101">
        <f t="shared" si="2"/>
        <v>18.181818181818183</v>
      </c>
      <c r="M8" s="91">
        <f>L8/L$2</f>
        <v>8.581818181818182</v>
      </c>
      <c r="N8" s="1" t="s">
        <v>488</v>
      </c>
      <c r="O8" s="1">
        <v>6</v>
      </c>
      <c r="P8" s="1">
        <v>300</v>
      </c>
      <c r="Q8" s="1">
        <f>SUM(P2:P8)</f>
        <v>690</v>
      </c>
    </row>
    <row r="9" spans="1:17">
      <c r="A9" s="1" t="s">
        <v>142</v>
      </c>
      <c r="B9" s="42" t="s">
        <v>54</v>
      </c>
      <c r="D9" s="8" t="s">
        <v>585</v>
      </c>
      <c r="E9" s="8">
        <v>120000</v>
      </c>
      <c r="F9" s="98">
        <v>4800</v>
      </c>
      <c r="G9" s="98"/>
      <c r="H9" s="98"/>
      <c r="I9" s="99">
        <f t="shared" si="0"/>
        <v>600000</v>
      </c>
      <c r="J9" s="100">
        <v>33000</v>
      </c>
      <c r="K9" s="101">
        <f t="shared" si="1"/>
        <v>5.5E-2</v>
      </c>
      <c r="L9" s="101">
        <f t="shared" si="2"/>
        <v>18.181818181818183</v>
      </c>
      <c r="M9" s="91">
        <f>L9/L$2</f>
        <v>8.581818181818182</v>
      </c>
      <c r="N9" s="1" t="s">
        <v>203</v>
      </c>
      <c r="O9" s="1">
        <v>7</v>
      </c>
      <c r="P9" s="1">
        <v>400</v>
      </c>
      <c r="Q9" s="1">
        <f>SUM(P2:P9)</f>
        <v>1090</v>
      </c>
    </row>
    <row r="10" spans="1:17">
      <c r="A10" s="1" t="s">
        <v>142</v>
      </c>
      <c r="B10" s="42" t="s">
        <v>55</v>
      </c>
      <c r="D10" s="8" t="s">
        <v>585</v>
      </c>
      <c r="E10" s="8">
        <v>200000</v>
      </c>
      <c r="F10" s="98">
        <v>8000</v>
      </c>
      <c r="G10" s="98"/>
      <c r="H10" s="98"/>
      <c r="I10" s="99">
        <f t="shared" si="0"/>
        <v>1000000</v>
      </c>
      <c r="J10" s="100">
        <v>55000</v>
      </c>
      <c r="K10" s="101">
        <f t="shared" si="1"/>
        <v>5.5E-2</v>
      </c>
      <c r="L10" s="101">
        <f t="shared" si="2"/>
        <v>18.181818181818183</v>
      </c>
      <c r="M10" s="91">
        <f>L10/L$2</f>
        <v>8.581818181818182</v>
      </c>
      <c r="N10" s="1" t="s">
        <v>489</v>
      </c>
      <c r="O10" s="1">
        <v>8</v>
      </c>
      <c r="P10" s="1">
        <v>500</v>
      </c>
      <c r="Q10" s="1">
        <f>SUM(P2:P10)</f>
        <v>1590</v>
      </c>
    </row>
    <row r="11" spans="1:17">
      <c r="B11" s="42"/>
      <c r="D11" s="8"/>
      <c r="E11" s="8"/>
      <c r="J11" s="9"/>
      <c r="K11" s="6"/>
      <c r="L11" s="6"/>
    </row>
    <row r="12" spans="1:17">
      <c r="A12" s="1" t="s">
        <v>142</v>
      </c>
      <c r="B12" s="42" t="s">
        <v>470</v>
      </c>
      <c r="D12" s="8" t="s">
        <v>57</v>
      </c>
      <c r="E12" s="8" t="s">
        <v>14</v>
      </c>
      <c r="F12" s="29">
        <v>30</v>
      </c>
      <c r="I12" s="25">
        <v>0</v>
      </c>
      <c r="J12" s="9">
        <v>0</v>
      </c>
      <c r="K12" s="6" t="e">
        <f>J12/I12</f>
        <v>#DIV/0!</v>
      </c>
      <c r="L12" s="6"/>
      <c r="O12" s="1">
        <v>10</v>
      </c>
      <c r="P12" s="1">
        <v>700</v>
      </c>
      <c r="Q12" s="1">
        <f>SUM(P1:P12)</f>
        <v>2290</v>
      </c>
    </row>
    <row r="13" spans="1:17">
      <c r="A13" s="1" t="s">
        <v>142</v>
      </c>
      <c r="B13" s="42" t="s">
        <v>56</v>
      </c>
      <c r="D13" s="8" t="s">
        <v>57</v>
      </c>
      <c r="E13" s="8">
        <v>4000</v>
      </c>
      <c r="F13" s="98">
        <v>160</v>
      </c>
      <c r="G13" s="98"/>
      <c r="H13" s="98"/>
      <c r="I13" s="99">
        <f>F13*100+E13</f>
        <v>20000</v>
      </c>
      <c r="J13" s="100">
        <v>1100</v>
      </c>
      <c r="K13" s="101">
        <f>J13/I13</f>
        <v>5.5E-2</v>
      </c>
      <c r="L13" s="101">
        <f>I13/J13</f>
        <v>18.181818181818183</v>
      </c>
      <c r="M13" s="91">
        <f>L13/L$2</f>
        <v>8.581818181818182</v>
      </c>
      <c r="O13" s="1">
        <v>10</v>
      </c>
      <c r="P13" s="1">
        <v>700</v>
      </c>
      <c r="Q13" s="1">
        <f>SUM(P2:P13)</f>
        <v>2990</v>
      </c>
    </row>
    <row r="14" spans="1:17">
      <c r="A14" s="1" t="s">
        <v>142</v>
      </c>
      <c r="B14" s="42" t="s">
        <v>58</v>
      </c>
      <c r="D14" s="8" t="s">
        <v>57</v>
      </c>
      <c r="E14" s="8">
        <v>20000</v>
      </c>
      <c r="F14" s="98">
        <v>800</v>
      </c>
      <c r="G14" s="98"/>
      <c r="H14" s="98"/>
      <c r="I14" s="99">
        <f t="shared" ref="I14:I17" si="3">F14*100+E14</f>
        <v>100000</v>
      </c>
      <c r="J14" s="100">
        <v>5500</v>
      </c>
      <c r="K14" s="101">
        <f t="shared" ref="K14:K17" si="4">J14/I14</f>
        <v>5.5E-2</v>
      </c>
      <c r="L14" s="101">
        <f t="shared" ref="L14:L17" si="5">I14/J14</f>
        <v>18.181818181818183</v>
      </c>
      <c r="M14" s="91">
        <f>L14/L$2</f>
        <v>8.581818181818182</v>
      </c>
      <c r="N14" s="1" t="s">
        <v>195</v>
      </c>
      <c r="O14" s="1">
        <v>11</v>
      </c>
      <c r="P14" s="1">
        <v>800</v>
      </c>
      <c r="Q14" s="1">
        <f>SUM(P2:P14)</f>
        <v>3790</v>
      </c>
    </row>
    <row r="15" spans="1:17">
      <c r="A15" s="1" t="s">
        <v>142</v>
      </c>
      <c r="B15" s="42" t="s">
        <v>59</v>
      </c>
      <c r="D15" s="8" t="s">
        <v>57</v>
      </c>
      <c r="E15" s="8">
        <v>40000</v>
      </c>
      <c r="F15" s="98">
        <v>1600</v>
      </c>
      <c r="G15" s="98"/>
      <c r="H15" s="98"/>
      <c r="I15" s="99">
        <f t="shared" si="3"/>
        <v>200000</v>
      </c>
      <c r="J15" s="100">
        <v>11000</v>
      </c>
      <c r="K15" s="101">
        <f t="shared" si="4"/>
        <v>5.5E-2</v>
      </c>
      <c r="L15" s="101">
        <f t="shared" si="5"/>
        <v>18.181818181818183</v>
      </c>
      <c r="M15" s="91">
        <f>L15/L$2</f>
        <v>8.581818181818182</v>
      </c>
      <c r="N15" s="1" t="s">
        <v>196</v>
      </c>
      <c r="O15" s="1">
        <v>12</v>
      </c>
      <c r="P15" s="1">
        <v>1000</v>
      </c>
      <c r="Q15" s="1">
        <f>SUM(P2:P15)</f>
        <v>4790</v>
      </c>
    </row>
    <row r="16" spans="1:17">
      <c r="A16" s="1" t="s">
        <v>142</v>
      </c>
      <c r="B16" s="42" t="s">
        <v>60</v>
      </c>
      <c r="D16" s="8" t="s">
        <v>57</v>
      </c>
      <c r="E16" s="8">
        <v>120000</v>
      </c>
      <c r="F16" s="98">
        <v>4800</v>
      </c>
      <c r="G16" s="98"/>
      <c r="H16" s="98"/>
      <c r="I16" s="99">
        <f t="shared" si="3"/>
        <v>600000</v>
      </c>
      <c r="J16" s="100">
        <v>33000</v>
      </c>
      <c r="K16" s="101">
        <f t="shared" si="4"/>
        <v>5.5E-2</v>
      </c>
      <c r="L16" s="101">
        <f t="shared" si="5"/>
        <v>18.181818181818183</v>
      </c>
      <c r="M16" s="91">
        <f>L16/L$2</f>
        <v>8.581818181818182</v>
      </c>
      <c r="N16" s="1" t="s">
        <v>197</v>
      </c>
      <c r="O16" s="1">
        <v>13</v>
      </c>
      <c r="P16" s="1">
        <v>1200</v>
      </c>
      <c r="Q16" s="1">
        <f>SUM(P2:P16)</f>
        <v>5990</v>
      </c>
    </row>
    <row r="17" spans="1:17">
      <c r="A17" s="1" t="s">
        <v>142</v>
      </c>
      <c r="B17" s="42" t="s">
        <v>61</v>
      </c>
      <c r="D17" s="8" t="s">
        <v>57</v>
      </c>
      <c r="E17" s="8">
        <v>200000</v>
      </c>
      <c r="F17" s="98">
        <v>8000</v>
      </c>
      <c r="G17" s="98"/>
      <c r="H17" s="98"/>
      <c r="I17" s="99">
        <f t="shared" si="3"/>
        <v>1000000</v>
      </c>
      <c r="J17" s="100">
        <v>55000</v>
      </c>
      <c r="K17" s="101">
        <f t="shared" si="4"/>
        <v>5.5E-2</v>
      </c>
      <c r="L17" s="101">
        <f t="shared" si="5"/>
        <v>18.181818181818183</v>
      </c>
      <c r="M17" s="91">
        <f>L17/L$2</f>
        <v>8.581818181818182</v>
      </c>
      <c r="N17" s="1" t="s">
        <v>198</v>
      </c>
      <c r="O17" s="1">
        <v>14</v>
      </c>
      <c r="P17" s="1">
        <v>1400</v>
      </c>
      <c r="Q17" s="1">
        <f>SUM(P2:P17)</f>
        <v>7390</v>
      </c>
    </row>
    <row r="18" spans="1:17">
      <c r="E18" s="156">
        <f>I18*(2/10)</f>
        <v>14400</v>
      </c>
      <c r="F18">
        <v>288</v>
      </c>
      <c r="G18"/>
      <c r="H18"/>
      <c r="I18" s="46">
        <f>F18*200*(1+2/8)</f>
        <v>72000</v>
      </c>
      <c r="K18" s="6"/>
      <c r="L18" s="6"/>
      <c r="N18" s="1" t="s">
        <v>199</v>
      </c>
      <c r="O18" s="1">
        <v>15</v>
      </c>
      <c r="P18" s="1">
        <v>1600</v>
      </c>
      <c r="Q18" s="1">
        <f>SUM(P2:P18)</f>
        <v>8990</v>
      </c>
    </row>
    <row r="19" spans="1:17">
      <c r="A19" s="1" t="s">
        <v>142</v>
      </c>
      <c r="B19" s="42" t="s">
        <v>471</v>
      </c>
      <c r="D19" s="7" t="s">
        <v>109</v>
      </c>
      <c r="E19" s="156"/>
      <c r="F19" s="29">
        <v>30</v>
      </c>
      <c r="I19" s="46"/>
      <c r="J19" s="9">
        <v>0</v>
      </c>
      <c r="K19" s="6"/>
      <c r="L19" s="6"/>
      <c r="N19" s="1" t="s">
        <v>200</v>
      </c>
      <c r="P19" s="33">
        <f>SUM(P1:P17)</f>
        <v>7390</v>
      </c>
    </row>
    <row r="20" spans="1:17">
      <c r="A20" s="1" t="s">
        <v>142</v>
      </c>
      <c r="B20" s="42" t="s">
        <v>62</v>
      </c>
      <c r="D20" s="7" t="s">
        <v>109</v>
      </c>
      <c r="E20" s="159">
        <v>12000</v>
      </c>
      <c r="F20" s="98">
        <v>480</v>
      </c>
      <c r="G20" s="98"/>
      <c r="H20" s="98"/>
      <c r="I20" s="46">
        <f>F20*100+E20</f>
        <v>60000</v>
      </c>
      <c r="J20" s="100">
        <v>3300</v>
      </c>
      <c r="K20" s="101">
        <f t="shared" ref="K20" si="6">J20/I20</f>
        <v>5.5E-2</v>
      </c>
      <c r="L20" s="101">
        <f t="shared" ref="L20" si="7">I20/J20</f>
        <v>18.181818181818183</v>
      </c>
      <c r="M20" s="91">
        <f t="shared" ref="M20:M25" si="8">L20/L$2</f>
        <v>8.581818181818182</v>
      </c>
      <c r="O20" s="156">
        <v>2400</v>
      </c>
      <c r="P20" s="33">
        <f>SUM(P2:P18)</f>
        <v>8990</v>
      </c>
    </row>
    <row r="21" spans="1:17">
      <c r="A21" s="1" t="s">
        <v>142</v>
      </c>
      <c r="B21" s="42" t="s">
        <v>63</v>
      </c>
      <c r="D21" s="7" t="s">
        <v>109</v>
      </c>
      <c r="E21" s="159">
        <v>24000</v>
      </c>
      <c r="F21" s="98">
        <v>960</v>
      </c>
      <c r="G21" s="98"/>
      <c r="H21" s="98"/>
      <c r="I21" s="46">
        <f t="shared" ref="I21:I25" si="9">F21*100+E21</f>
        <v>120000</v>
      </c>
      <c r="J21" s="100">
        <v>6600</v>
      </c>
      <c r="K21" s="101">
        <f t="shared" ref="K21:K24" si="10">J21/I21</f>
        <v>5.5E-2</v>
      </c>
      <c r="L21" s="101">
        <f t="shared" ref="L21:L24" si="11">I21/J21</f>
        <v>18.181818181818183</v>
      </c>
      <c r="M21" s="91">
        <f t="shared" si="8"/>
        <v>8.581818181818182</v>
      </c>
      <c r="O21" s="156">
        <v>4800</v>
      </c>
    </row>
    <row r="22" spans="1:17">
      <c r="A22" s="1" t="s">
        <v>142</v>
      </c>
      <c r="B22" s="42" t="s">
        <v>64</v>
      </c>
      <c r="D22" s="7" t="s">
        <v>109</v>
      </c>
      <c r="E22" s="159">
        <v>36000</v>
      </c>
      <c r="F22" s="98">
        <v>1440</v>
      </c>
      <c r="G22" s="98"/>
      <c r="H22" s="98"/>
      <c r="I22" s="46">
        <f t="shared" si="9"/>
        <v>180000</v>
      </c>
      <c r="J22" s="100">
        <v>9900</v>
      </c>
      <c r="K22" s="101">
        <f t="shared" si="10"/>
        <v>5.5E-2</v>
      </c>
      <c r="L22" s="101">
        <f t="shared" si="11"/>
        <v>18.181818181818183</v>
      </c>
      <c r="M22" s="91">
        <f t="shared" si="8"/>
        <v>8.581818181818182</v>
      </c>
      <c r="N22" s="1" t="s">
        <v>204</v>
      </c>
      <c r="O22" s="156">
        <v>7200</v>
      </c>
    </row>
    <row r="23" spans="1:17">
      <c r="A23" s="1" t="s">
        <v>142</v>
      </c>
      <c r="B23" s="42" t="s">
        <v>65</v>
      </c>
      <c r="D23" s="7" t="s">
        <v>109</v>
      </c>
      <c r="E23" s="159">
        <v>80000</v>
      </c>
      <c r="F23" s="98">
        <v>3200</v>
      </c>
      <c r="G23" s="98"/>
      <c r="H23" s="98"/>
      <c r="I23" s="46">
        <f t="shared" si="9"/>
        <v>400000</v>
      </c>
      <c r="J23" s="100">
        <v>22000</v>
      </c>
      <c r="K23" s="101">
        <f t="shared" si="10"/>
        <v>5.5E-2</v>
      </c>
      <c r="L23" s="101">
        <f t="shared" si="11"/>
        <v>18.181818181818183</v>
      </c>
      <c r="M23" s="91">
        <f t="shared" si="8"/>
        <v>8.581818181818182</v>
      </c>
      <c r="N23" s="1" t="s">
        <v>524</v>
      </c>
      <c r="O23" s="156">
        <v>16000</v>
      </c>
    </row>
    <row r="24" spans="1:17">
      <c r="A24" s="1" t="s">
        <v>142</v>
      </c>
      <c r="B24" s="42" t="s">
        <v>66</v>
      </c>
      <c r="D24" s="7" t="s">
        <v>109</v>
      </c>
      <c r="E24" s="159">
        <v>120000</v>
      </c>
      <c r="F24" s="98">
        <v>4800</v>
      </c>
      <c r="G24" s="98"/>
      <c r="H24" s="98"/>
      <c r="I24" s="46">
        <f t="shared" si="9"/>
        <v>600000</v>
      </c>
      <c r="J24" s="100">
        <v>33000</v>
      </c>
      <c r="K24" s="101">
        <f t="shared" si="10"/>
        <v>5.5E-2</v>
      </c>
      <c r="L24" s="101">
        <f t="shared" si="11"/>
        <v>18.181818181818183</v>
      </c>
      <c r="M24" s="91">
        <f t="shared" si="8"/>
        <v>8.581818181818182</v>
      </c>
      <c r="O24" s="156">
        <v>24000</v>
      </c>
    </row>
    <row r="25" spans="1:17">
      <c r="A25" s="1" t="s">
        <v>142</v>
      </c>
      <c r="B25" s="42" t="s">
        <v>201</v>
      </c>
      <c r="D25" s="7" t="s">
        <v>109</v>
      </c>
      <c r="E25" s="159">
        <v>200000</v>
      </c>
      <c r="F25" s="98">
        <v>8000</v>
      </c>
      <c r="G25" s="98"/>
      <c r="H25" s="98"/>
      <c r="I25" s="46">
        <f t="shared" si="9"/>
        <v>1000000</v>
      </c>
      <c r="J25" s="100">
        <v>55000</v>
      </c>
      <c r="K25" s="101">
        <f t="shared" ref="K25" si="12">J25/I25</f>
        <v>5.5E-2</v>
      </c>
      <c r="L25" s="101">
        <f t="shared" ref="L25" si="13">I25/J25</f>
        <v>18.181818181818183</v>
      </c>
      <c r="M25" s="91">
        <f t="shared" si="8"/>
        <v>8.581818181818182</v>
      </c>
      <c r="N25" s="160"/>
      <c r="O25" s="156">
        <v>40000</v>
      </c>
    </row>
    <row r="26" spans="1:17">
      <c r="D26" s="7"/>
      <c r="E26" s="7"/>
      <c r="J26" s="9"/>
      <c r="K26" s="6"/>
      <c r="L26" s="6"/>
    </row>
    <row r="27" spans="1:17">
      <c r="A27" s="1" t="s">
        <v>142</v>
      </c>
      <c r="B27" s="1" t="s">
        <v>83</v>
      </c>
      <c r="D27" s="20" t="s">
        <v>205</v>
      </c>
      <c r="E27" s="20"/>
      <c r="F27" s="98">
        <v>100</v>
      </c>
      <c r="G27" s="98"/>
      <c r="H27" s="98"/>
      <c r="I27" s="99">
        <f>(F27*150*4)</f>
        <v>60000</v>
      </c>
      <c r="J27" s="100">
        <v>3300</v>
      </c>
      <c r="K27" s="101">
        <f t="shared" ref="K27:K31" si="14">J27/I27</f>
        <v>5.5E-2</v>
      </c>
      <c r="L27" s="101">
        <f t="shared" ref="L27:L31" si="15">I27/J27</f>
        <v>18.181818181818183</v>
      </c>
      <c r="M27" s="91">
        <f>L27/L$2</f>
        <v>8.581818181818182</v>
      </c>
      <c r="O27" s="158"/>
      <c r="P27" s="1">
        <v>480</v>
      </c>
    </row>
    <row r="28" spans="1:17">
      <c r="A28" s="1" t="s">
        <v>142</v>
      </c>
      <c r="B28" s="1" t="s">
        <v>84</v>
      </c>
      <c r="D28" s="20" t="s">
        <v>205</v>
      </c>
      <c r="E28" s="20"/>
      <c r="F28" s="98">
        <v>160</v>
      </c>
      <c r="G28" s="98"/>
      <c r="H28" s="98"/>
      <c r="I28" s="99">
        <f t="shared" ref="I28:I31" si="16">(F28*150*4)</f>
        <v>96000</v>
      </c>
      <c r="J28" s="100">
        <v>5500</v>
      </c>
      <c r="K28" s="101">
        <f t="shared" si="14"/>
        <v>5.7291666666666664E-2</v>
      </c>
      <c r="L28" s="101">
        <f t="shared" si="15"/>
        <v>17.454545454545453</v>
      </c>
      <c r="M28" s="91">
        <f>L28/L$2</f>
        <v>8.2385454545454539</v>
      </c>
      <c r="O28" s="158"/>
      <c r="P28" s="1">
        <v>960</v>
      </c>
    </row>
    <row r="29" spans="1:17">
      <c r="A29" s="1" t="s">
        <v>142</v>
      </c>
      <c r="B29" s="1" t="s">
        <v>85</v>
      </c>
      <c r="D29" s="20" t="s">
        <v>205</v>
      </c>
      <c r="E29" s="20"/>
      <c r="F29" s="98">
        <v>320</v>
      </c>
      <c r="G29" s="98"/>
      <c r="H29" s="98"/>
      <c r="I29" s="99">
        <f t="shared" si="16"/>
        <v>192000</v>
      </c>
      <c r="J29" s="100">
        <v>11000</v>
      </c>
      <c r="K29" s="101">
        <f t="shared" si="14"/>
        <v>5.7291666666666664E-2</v>
      </c>
      <c r="L29" s="101">
        <f t="shared" si="15"/>
        <v>17.454545454545453</v>
      </c>
      <c r="M29" s="91">
        <f>L29/L$2</f>
        <v>8.2385454545454539</v>
      </c>
      <c r="O29" s="158"/>
      <c r="P29" s="1">
        <v>1440</v>
      </c>
    </row>
    <row r="30" spans="1:17">
      <c r="A30" s="1" t="s">
        <v>142</v>
      </c>
      <c r="B30" s="1" t="s">
        <v>86</v>
      </c>
      <c r="D30" s="20" t="s">
        <v>205</v>
      </c>
      <c r="E30" s="20"/>
      <c r="F30" s="98">
        <v>1000</v>
      </c>
      <c r="G30" s="98"/>
      <c r="H30" s="98"/>
      <c r="I30" s="99">
        <f t="shared" si="16"/>
        <v>600000</v>
      </c>
      <c r="J30" s="100">
        <v>33000</v>
      </c>
      <c r="K30" s="101">
        <f t="shared" si="14"/>
        <v>5.5E-2</v>
      </c>
      <c r="L30" s="101">
        <f t="shared" si="15"/>
        <v>18.181818181818183</v>
      </c>
      <c r="M30" s="91">
        <f>L30/L$2</f>
        <v>8.581818181818182</v>
      </c>
      <c r="O30" s="158"/>
      <c r="P30" s="1">
        <v>3200</v>
      </c>
    </row>
    <row r="31" spans="1:17">
      <c r="A31" s="1" t="s">
        <v>142</v>
      </c>
      <c r="B31" s="1" t="s">
        <v>87</v>
      </c>
      <c r="D31" s="20" t="s">
        <v>205</v>
      </c>
      <c r="E31" s="20"/>
      <c r="F31" s="98">
        <v>1600</v>
      </c>
      <c r="G31" s="98"/>
      <c r="H31" s="98"/>
      <c r="I31" s="99">
        <f t="shared" si="16"/>
        <v>960000</v>
      </c>
      <c r="J31" s="100">
        <v>55000</v>
      </c>
      <c r="K31" s="101">
        <f t="shared" si="14"/>
        <v>5.7291666666666664E-2</v>
      </c>
      <c r="L31" s="101">
        <f t="shared" si="15"/>
        <v>17.454545454545453</v>
      </c>
      <c r="M31" s="91">
        <f>L31/L$2</f>
        <v>8.2385454545454539</v>
      </c>
      <c r="O31" s="158"/>
      <c r="P31" s="1">
        <v>4800</v>
      </c>
    </row>
    <row r="32" spans="1:17">
      <c r="F32" s="31">
        <f>SUM(F27:F31)</f>
        <v>3180</v>
      </c>
      <c r="G32" s="31"/>
      <c r="H32" s="31"/>
      <c r="I32" s="26"/>
      <c r="J32" s="14">
        <f>SUM(J27:J31)</f>
        <v>107800</v>
      </c>
      <c r="O32" s="158"/>
      <c r="P32" s="1">
        <v>8000</v>
      </c>
    </row>
    <row r="33" spans="1:15">
      <c r="A33" s="1" t="s">
        <v>142</v>
      </c>
      <c r="B33" s="1" t="s">
        <v>88</v>
      </c>
      <c r="D33" s="19" t="s">
        <v>207</v>
      </c>
      <c r="E33" s="19"/>
      <c r="F33" s="98">
        <v>100</v>
      </c>
      <c r="G33" s="98"/>
      <c r="H33" s="98"/>
      <c r="I33" s="99">
        <f>(F33*150*4)</f>
        <v>60000</v>
      </c>
      <c r="J33" s="100">
        <v>3300</v>
      </c>
      <c r="K33" s="101">
        <f t="shared" ref="K33:K37" si="17">J33/I33</f>
        <v>5.5E-2</v>
      </c>
      <c r="L33" s="101">
        <f t="shared" ref="L33:L37" si="18">I33/J33</f>
        <v>18.181818181818183</v>
      </c>
      <c r="M33" s="91">
        <f>L33/L$2</f>
        <v>8.581818181818182</v>
      </c>
      <c r="O33" s="158">
        <f t="shared" ref="O33" si="19">I26*0.2</f>
        <v>0</v>
      </c>
    </row>
    <row r="34" spans="1:15">
      <c r="A34" s="1" t="s">
        <v>142</v>
      </c>
      <c r="B34" s="1" t="s">
        <v>89</v>
      </c>
      <c r="D34" s="19" t="s">
        <v>207</v>
      </c>
      <c r="E34" s="19"/>
      <c r="F34" s="98">
        <v>160</v>
      </c>
      <c r="G34" s="98"/>
      <c r="H34" s="98"/>
      <c r="I34" s="99">
        <f t="shared" ref="I34:I37" si="20">(F34*150*4)</f>
        <v>96000</v>
      </c>
      <c r="J34" s="100">
        <v>5500</v>
      </c>
      <c r="K34" s="101">
        <f t="shared" si="17"/>
        <v>5.7291666666666664E-2</v>
      </c>
      <c r="L34" s="101">
        <f t="shared" si="18"/>
        <v>17.454545454545453</v>
      </c>
      <c r="M34" s="91">
        <f>L34/L$2</f>
        <v>8.2385454545454539</v>
      </c>
    </row>
    <row r="35" spans="1:15">
      <c r="A35" s="1" t="s">
        <v>142</v>
      </c>
      <c r="B35" s="1" t="s">
        <v>90</v>
      </c>
      <c r="D35" s="19" t="s">
        <v>207</v>
      </c>
      <c r="E35" s="19"/>
      <c r="F35" s="98">
        <v>320</v>
      </c>
      <c r="G35" s="98"/>
      <c r="H35" s="98"/>
      <c r="I35" s="99">
        <f t="shared" si="20"/>
        <v>192000</v>
      </c>
      <c r="J35" s="100">
        <v>11000</v>
      </c>
      <c r="K35" s="101">
        <f t="shared" si="17"/>
        <v>5.7291666666666664E-2</v>
      </c>
      <c r="L35" s="101">
        <f t="shared" si="18"/>
        <v>17.454545454545453</v>
      </c>
      <c r="M35" s="91">
        <f>L35/L$2</f>
        <v>8.2385454545454539</v>
      </c>
    </row>
    <row r="36" spans="1:15">
      <c r="A36" s="1" t="s">
        <v>142</v>
      </c>
      <c r="B36" s="1" t="s">
        <v>91</v>
      </c>
      <c r="D36" s="19" t="s">
        <v>207</v>
      </c>
      <c r="E36" s="19"/>
      <c r="F36" s="98">
        <v>1000</v>
      </c>
      <c r="G36" s="98"/>
      <c r="H36" s="98"/>
      <c r="I36" s="99">
        <f t="shared" si="20"/>
        <v>600000</v>
      </c>
      <c r="J36" s="100">
        <v>33000</v>
      </c>
      <c r="K36" s="101">
        <f t="shared" si="17"/>
        <v>5.5E-2</v>
      </c>
      <c r="L36" s="101">
        <f t="shared" si="18"/>
        <v>18.181818181818183</v>
      </c>
      <c r="M36" s="91">
        <f>L36/L$2</f>
        <v>8.581818181818182</v>
      </c>
    </row>
    <row r="37" spans="1:15">
      <c r="A37" s="1" t="s">
        <v>142</v>
      </c>
      <c r="B37" s="1" t="s">
        <v>92</v>
      </c>
      <c r="D37" s="19" t="s">
        <v>207</v>
      </c>
      <c r="E37" s="19"/>
      <c r="F37" s="98">
        <v>1600</v>
      </c>
      <c r="G37" s="98"/>
      <c r="H37" s="98"/>
      <c r="I37" s="99">
        <f t="shared" si="20"/>
        <v>960000</v>
      </c>
      <c r="J37" s="100">
        <v>55000</v>
      </c>
      <c r="K37" s="101">
        <f t="shared" si="17"/>
        <v>5.7291666666666664E-2</v>
      </c>
      <c r="L37" s="101">
        <f t="shared" si="18"/>
        <v>17.454545454545453</v>
      </c>
      <c r="M37" s="91">
        <f>L37/L$2</f>
        <v>8.2385454545454539</v>
      </c>
    </row>
    <row r="38" spans="1:15">
      <c r="D38" s="7"/>
      <c r="E38" s="7"/>
      <c r="F38" s="31">
        <f>SUM(F33:F37)</f>
        <v>3180</v>
      </c>
      <c r="G38" s="31"/>
      <c r="H38" s="31"/>
      <c r="I38" s="26"/>
      <c r="J38" s="14">
        <f>SUM(J33:J37)</f>
        <v>107800</v>
      </c>
    </row>
    <row r="39" spans="1:15" s="139" customFormat="1">
      <c r="B39" s="140" t="s">
        <v>111</v>
      </c>
      <c r="C39" s="141"/>
      <c r="F39" s="34"/>
      <c r="G39" s="34"/>
      <c r="H39" s="34"/>
      <c r="I39" s="35"/>
      <c r="M39" s="63"/>
    </row>
    <row r="40" spans="1:15">
      <c r="A40" s="1" t="s">
        <v>142</v>
      </c>
      <c r="B40" s="1" t="s">
        <v>112</v>
      </c>
      <c r="D40" s="19" t="s">
        <v>206</v>
      </c>
      <c r="E40" s="19"/>
      <c r="F40" s="98">
        <v>100</v>
      </c>
      <c r="G40" s="98"/>
      <c r="H40" s="98"/>
      <c r="I40" s="99">
        <f>(F40*150*4)</f>
        <v>60000</v>
      </c>
      <c r="J40" s="100">
        <v>3300</v>
      </c>
      <c r="K40" s="101">
        <f t="shared" ref="K40:K44" si="21">J40/I40</f>
        <v>5.5E-2</v>
      </c>
      <c r="L40" s="101">
        <f t="shared" ref="L40:L44" si="22">I40/J40</f>
        <v>18.181818181818183</v>
      </c>
      <c r="M40" s="91">
        <f>L40/L$2</f>
        <v>8.581818181818182</v>
      </c>
    </row>
    <row r="41" spans="1:15">
      <c r="A41" s="1" t="s">
        <v>142</v>
      </c>
      <c r="B41" s="1" t="s">
        <v>113</v>
      </c>
      <c r="D41" s="19" t="s">
        <v>206</v>
      </c>
      <c r="E41" s="19"/>
      <c r="F41" s="98">
        <v>160</v>
      </c>
      <c r="G41" s="98"/>
      <c r="H41" s="98"/>
      <c r="I41" s="99">
        <f t="shared" ref="I41:I44" si="23">(F41*150*4)</f>
        <v>96000</v>
      </c>
      <c r="J41" s="100">
        <v>5500</v>
      </c>
      <c r="K41" s="101">
        <f t="shared" si="21"/>
        <v>5.7291666666666664E-2</v>
      </c>
      <c r="L41" s="101">
        <f t="shared" si="22"/>
        <v>17.454545454545453</v>
      </c>
      <c r="M41" s="91">
        <f>L41/L$2</f>
        <v>8.2385454545454539</v>
      </c>
    </row>
    <row r="42" spans="1:15">
      <c r="A42" s="1" t="s">
        <v>142</v>
      </c>
      <c r="B42" s="1" t="s">
        <v>114</v>
      </c>
      <c r="D42" s="19" t="s">
        <v>206</v>
      </c>
      <c r="E42" s="19"/>
      <c r="F42" s="98">
        <v>320</v>
      </c>
      <c r="G42" s="98"/>
      <c r="H42" s="98"/>
      <c r="I42" s="99">
        <f t="shared" si="23"/>
        <v>192000</v>
      </c>
      <c r="J42" s="100">
        <v>11000</v>
      </c>
      <c r="K42" s="101">
        <f t="shared" si="21"/>
        <v>5.7291666666666664E-2</v>
      </c>
      <c r="L42" s="101">
        <f t="shared" si="22"/>
        <v>17.454545454545453</v>
      </c>
      <c r="M42" s="91">
        <f>L42/L$2</f>
        <v>8.2385454545454539</v>
      </c>
    </row>
    <row r="43" spans="1:15">
      <c r="A43" s="1" t="s">
        <v>142</v>
      </c>
      <c r="B43" s="1" t="s">
        <v>115</v>
      </c>
      <c r="D43" s="19" t="s">
        <v>206</v>
      </c>
      <c r="E43" s="19"/>
      <c r="F43" s="98">
        <v>1000</v>
      </c>
      <c r="G43" s="98"/>
      <c r="H43" s="98"/>
      <c r="I43" s="99">
        <f t="shared" si="23"/>
        <v>600000</v>
      </c>
      <c r="J43" s="100">
        <v>33000</v>
      </c>
      <c r="K43" s="101">
        <f t="shared" si="21"/>
        <v>5.5E-2</v>
      </c>
      <c r="L43" s="101">
        <f t="shared" si="22"/>
        <v>18.181818181818183</v>
      </c>
      <c r="M43" s="91">
        <f>L43/L$2</f>
        <v>8.581818181818182</v>
      </c>
    </row>
    <row r="44" spans="1:15">
      <c r="A44" s="1" t="s">
        <v>142</v>
      </c>
      <c r="B44" s="1" t="s">
        <v>116</v>
      </c>
      <c r="D44" s="19" t="s">
        <v>206</v>
      </c>
      <c r="E44" s="19"/>
      <c r="F44" s="98">
        <v>1600</v>
      </c>
      <c r="G44" s="98"/>
      <c r="H44" s="98"/>
      <c r="I44" s="99">
        <f t="shared" si="23"/>
        <v>960000</v>
      </c>
      <c r="J44" s="100">
        <v>55000</v>
      </c>
      <c r="K44" s="101">
        <f t="shared" si="21"/>
        <v>5.7291666666666664E-2</v>
      </c>
      <c r="L44" s="101">
        <f t="shared" si="22"/>
        <v>17.454545454545453</v>
      </c>
      <c r="M44" s="91">
        <f>L44/L$2</f>
        <v>8.2385454545454539</v>
      </c>
    </row>
    <row r="45" spans="1:15">
      <c r="F45" s="31">
        <f>SUM(F40:F44)</f>
        <v>3180</v>
      </c>
      <c r="G45" s="31"/>
      <c r="H45" s="31"/>
      <c r="I45" s="26"/>
      <c r="J45" s="14">
        <f>SUM(J40:J44)</f>
        <v>107800</v>
      </c>
    </row>
    <row r="46" spans="1:15">
      <c r="A46" s="1" t="s">
        <v>142</v>
      </c>
      <c r="B46" s="1" t="s">
        <v>117</v>
      </c>
      <c r="D46" s="19" t="s">
        <v>208</v>
      </c>
      <c r="E46" s="19"/>
      <c r="F46" s="98">
        <v>100</v>
      </c>
      <c r="G46" s="98"/>
      <c r="H46" s="98"/>
      <c r="I46" s="99">
        <f>(F46*150*4)</f>
        <v>60000</v>
      </c>
      <c r="J46" s="100">
        <v>3300</v>
      </c>
      <c r="K46" s="101">
        <f t="shared" ref="K46:K50" si="24">J46/I46</f>
        <v>5.5E-2</v>
      </c>
      <c r="L46" s="101">
        <f t="shared" ref="L46:L50" si="25">I46/J46</f>
        <v>18.181818181818183</v>
      </c>
      <c r="M46" s="91">
        <f>L46/L$2</f>
        <v>8.581818181818182</v>
      </c>
    </row>
    <row r="47" spans="1:15">
      <c r="A47" s="1" t="s">
        <v>142</v>
      </c>
      <c r="B47" s="1" t="s">
        <v>118</v>
      </c>
      <c r="D47" s="19" t="s">
        <v>208</v>
      </c>
      <c r="E47" s="19"/>
      <c r="F47" s="98">
        <v>160</v>
      </c>
      <c r="G47" s="98"/>
      <c r="H47" s="98"/>
      <c r="I47" s="99">
        <f t="shared" ref="I47:I50" si="26">(F47*150*4)</f>
        <v>96000</v>
      </c>
      <c r="J47" s="100">
        <v>5500</v>
      </c>
      <c r="K47" s="101">
        <f t="shared" si="24"/>
        <v>5.7291666666666664E-2</v>
      </c>
      <c r="L47" s="101">
        <f t="shared" si="25"/>
        <v>17.454545454545453</v>
      </c>
      <c r="M47" s="91">
        <f>L47/L$2</f>
        <v>8.2385454545454539</v>
      </c>
    </row>
    <row r="48" spans="1:15">
      <c r="A48" s="1" t="s">
        <v>142</v>
      </c>
      <c r="B48" s="1" t="s">
        <v>119</v>
      </c>
      <c r="D48" s="19" t="s">
        <v>208</v>
      </c>
      <c r="E48" s="19"/>
      <c r="F48" s="98">
        <v>320</v>
      </c>
      <c r="G48" s="98"/>
      <c r="H48" s="98"/>
      <c r="I48" s="99">
        <f t="shared" si="26"/>
        <v>192000</v>
      </c>
      <c r="J48" s="100">
        <v>11000</v>
      </c>
      <c r="K48" s="101">
        <f t="shared" si="24"/>
        <v>5.7291666666666664E-2</v>
      </c>
      <c r="L48" s="101">
        <f t="shared" si="25"/>
        <v>17.454545454545453</v>
      </c>
      <c r="M48" s="91">
        <f>L48/L$2</f>
        <v>8.2385454545454539</v>
      </c>
    </row>
    <row r="49" spans="1:13">
      <c r="A49" s="1" t="s">
        <v>142</v>
      </c>
      <c r="B49" s="1" t="s">
        <v>120</v>
      </c>
      <c r="D49" s="19" t="s">
        <v>208</v>
      </c>
      <c r="E49" s="19"/>
      <c r="F49" s="98">
        <v>1000</v>
      </c>
      <c r="G49" s="98"/>
      <c r="H49" s="98"/>
      <c r="I49" s="99">
        <f t="shared" si="26"/>
        <v>600000</v>
      </c>
      <c r="J49" s="100">
        <v>33000</v>
      </c>
      <c r="K49" s="101">
        <f t="shared" si="24"/>
        <v>5.5E-2</v>
      </c>
      <c r="L49" s="101">
        <f t="shared" si="25"/>
        <v>18.181818181818183</v>
      </c>
      <c r="M49" s="91">
        <f>L49/L$2</f>
        <v>8.581818181818182</v>
      </c>
    </row>
    <row r="50" spans="1:13">
      <c r="A50" s="1" t="s">
        <v>142</v>
      </c>
      <c r="B50" s="1" t="s">
        <v>121</v>
      </c>
      <c r="D50" s="19" t="s">
        <v>208</v>
      </c>
      <c r="E50" s="19"/>
      <c r="F50" s="98">
        <v>1600</v>
      </c>
      <c r="G50" s="98"/>
      <c r="H50" s="98"/>
      <c r="I50" s="99">
        <f t="shared" si="26"/>
        <v>960000</v>
      </c>
      <c r="J50" s="100">
        <v>55000</v>
      </c>
      <c r="K50" s="101">
        <f t="shared" si="24"/>
        <v>5.7291666666666664E-2</v>
      </c>
      <c r="L50" s="101">
        <f t="shared" si="25"/>
        <v>17.454545454545453</v>
      </c>
      <c r="M50" s="91">
        <f>L50/L$2</f>
        <v>8.2385454545454539</v>
      </c>
    </row>
    <row r="51" spans="1:13">
      <c r="F51" s="31">
        <f>SUM(F46:F50)</f>
        <v>3180</v>
      </c>
      <c r="G51" s="31"/>
      <c r="H51" s="31"/>
      <c r="I51" s="26"/>
      <c r="J51" s="14">
        <f>SUM(J46:J50)</f>
        <v>107800</v>
      </c>
    </row>
    <row r="52" spans="1:13">
      <c r="A52" s="1" t="s">
        <v>142</v>
      </c>
      <c r="B52" s="1" t="s">
        <v>122</v>
      </c>
      <c r="D52" s="19" t="s">
        <v>209</v>
      </c>
      <c r="E52" s="19"/>
      <c r="F52" s="98">
        <v>100</v>
      </c>
      <c r="G52" s="98"/>
      <c r="H52" s="98"/>
      <c r="I52" s="99">
        <f>(F52*150*4)</f>
        <v>60000</v>
      </c>
      <c r="J52" s="100">
        <v>3300</v>
      </c>
      <c r="K52" s="101">
        <f t="shared" ref="K52:K56" si="27">J52/I52</f>
        <v>5.5E-2</v>
      </c>
      <c r="L52" s="101">
        <f t="shared" ref="L52:L56" si="28">I52/J52</f>
        <v>18.181818181818183</v>
      </c>
      <c r="M52" s="91">
        <f>L52/L$2</f>
        <v>8.581818181818182</v>
      </c>
    </row>
    <row r="53" spans="1:13">
      <c r="A53" s="1" t="s">
        <v>142</v>
      </c>
      <c r="B53" s="1" t="s">
        <v>123</v>
      </c>
      <c r="D53" s="19" t="s">
        <v>209</v>
      </c>
      <c r="E53" s="19"/>
      <c r="F53" s="98">
        <v>160</v>
      </c>
      <c r="G53" s="98"/>
      <c r="H53" s="98"/>
      <c r="I53" s="99">
        <f t="shared" ref="I53:I56" si="29">(F53*150*4)</f>
        <v>96000</v>
      </c>
      <c r="J53" s="100">
        <v>5500</v>
      </c>
      <c r="K53" s="101">
        <f t="shared" si="27"/>
        <v>5.7291666666666664E-2</v>
      </c>
      <c r="L53" s="101">
        <f t="shared" si="28"/>
        <v>17.454545454545453</v>
      </c>
      <c r="M53" s="91">
        <f>L53/L$2</f>
        <v>8.2385454545454539</v>
      </c>
    </row>
    <row r="54" spans="1:13">
      <c r="A54" s="1" t="s">
        <v>142</v>
      </c>
      <c r="B54" s="1" t="s">
        <v>124</v>
      </c>
      <c r="D54" s="19" t="s">
        <v>209</v>
      </c>
      <c r="E54" s="19"/>
      <c r="F54" s="98">
        <v>320</v>
      </c>
      <c r="G54" s="98"/>
      <c r="H54" s="98"/>
      <c r="I54" s="99">
        <f t="shared" si="29"/>
        <v>192000</v>
      </c>
      <c r="J54" s="100">
        <v>11000</v>
      </c>
      <c r="K54" s="101">
        <f t="shared" si="27"/>
        <v>5.7291666666666664E-2</v>
      </c>
      <c r="L54" s="101">
        <f t="shared" si="28"/>
        <v>17.454545454545453</v>
      </c>
      <c r="M54" s="91">
        <f>L54/L$2</f>
        <v>8.2385454545454539</v>
      </c>
    </row>
    <row r="55" spans="1:13">
      <c r="A55" s="1" t="s">
        <v>142</v>
      </c>
      <c r="B55" s="1" t="s">
        <v>125</v>
      </c>
      <c r="D55" s="19" t="s">
        <v>209</v>
      </c>
      <c r="E55" s="19"/>
      <c r="F55" s="98">
        <v>1000</v>
      </c>
      <c r="G55" s="98"/>
      <c r="H55" s="98"/>
      <c r="I55" s="99">
        <f t="shared" si="29"/>
        <v>600000</v>
      </c>
      <c r="J55" s="100">
        <v>33000</v>
      </c>
      <c r="K55" s="101">
        <f t="shared" si="27"/>
        <v>5.5E-2</v>
      </c>
      <c r="L55" s="101">
        <f t="shared" si="28"/>
        <v>18.181818181818183</v>
      </c>
      <c r="M55" s="91">
        <f>L55/L$2</f>
        <v>8.581818181818182</v>
      </c>
    </row>
    <row r="56" spans="1:13">
      <c r="A56" s="1" t="s">
        <v>142</v>
      </c>
      <c r="B56" s="1" t="s">
        <v>126</v>
      </c>
      <c r="D56" s="19" t="s">
        <v>209</v>
      </c>
      <c r="E56" s="19"/>
      <c r="F56" s="98">
        <v>1600</v>
      </c>
      <c r="G56" s="98"/>
      <c r="H56" s="98"/>
      <c r="I56" s="99">
        <f t="shared" si="29"/>
        <v>960000</v>
      </c>
      <c r="J56" s="100">
        <v>55000</v>
      </c>
      <c r="K56" s="101">
        <f t="shared" si="27"/>
        <v>5.7291666666666664E-2</v>
      </c>
      <c r="L56" s="101">
        <f t="shared" si="28"/>
        <v>17.454545454545453</v>
      </c>
      <c r="M56" s="91">
        <f>L56/L$2</f>
        <v>8.2385454545454539</v>
      </c>
    </row>
    <row r="57" spans="1:13">
      <c r="F57" s="31">
        <f>SUM(F52:F56)</f>
        <v>3180</v>
      </c>
      <c r="G57" s="31"/>
      <c r="H57" s="31"/>
      <c r="I57" s="26"/>
      <c r="J57" s="14">
        <f>SUM(J52:J56)</f>
        <v>107800</v>
      </c>
    </row>
    <row r="58" spans="1:13">
      <c r="A58" s="1" t="s">
        <v>142</v>
      </c>
      <c r="B58" s="1" t="s">
        <v>127</v>
      </c>
      <c r="D58" s="19" t="s">
        <v>210</v>
      </c>
      <c r="E58" s="19"/>
      <c r="F58" s="98">
        <v>100</v>
      </c>
      <c r="G58" s="98"/>
      <c r="H58" s="98"/>
      <c r="I58" s="99">
        <f>(F58*150*4)</f>
        <v>60000</v>
      </c>
      <c r="J58" s="100">
        <v>3300</v>
      </c>
      <c r="K58" s="101">
        <f t="shared" ref="K58:K62" si="30">J58/I58</f>
        <v>5.5E-2</v>
      </c>
      <c r="L58" s="101">
        <f t="shared" ref="L58:L62" si="31">I58/J58</f>
        <v>18.181818181818183</v>
      </c>
      <c r="M58" s="91">
        <f>L58/L$2</f>
        <v>8.581818181818182</v>
      </c>
    </row>
    <row r="59" spans="1:13">
      <c r="A59" s="1" t="s">
        <v>142</v>
      </c>
      <c r="B59" s="1" t="s">
        <v>128</v>
      </c>
      <c r="D59" s="19" t="s">
        <v>210</v>
      </c>
      <c r="E59" s="19"/>
      <c r="F59" s="98">
        <v>160</v>
      </c>
      <c r="G59" s="98"/>
      <c r="H59" s="98"/>
      <c r="I59" s="99">
        <f t="shared" ref="I59:I62" si="32">(F59*150*4)</f>
        <v>96000</v>
      </c>
      <c r="J59" s="100">
        <v>5500</v>
      </c>
      <c r="K59" s="101">
        <f t="shared" si="30"/>
        <v>5.7291666666666664E-2</v>
      </c>
      <c r="L59" s="101">
        <f t="shared" si="31"/>
        <v>17.454545454545453</v>
      </c>
      <c r="M59" s="91">
        <f>L59/L$2</f>
        <v>8.2385454545454539</v>
      </c>
    </row>
    <row r="60" spans="1:13">
      <c r="A60" s="1" t="s">
        <v>142</v>
      </c>
      <c r="B60" s="1" t="s">
        <v>129</v>
      </c>
      <c r="D60" s="19" t="s">
        <v>210</v>
      </c>
      <c r="E60" s="19"/>
      <c r="F60" s="98">
        <v>320</v>
      </c>
      <c r="G60" s="98"/>
      <c r="H60" s="98"/>
      <c r="I60" s="99">
        <f t="shared" si="32"/>
        <v>192000</v>
      </c>
      <c r="J60" s="100">
        <v>11000</v>
      </c>
      <c r="K60" s="101">
        <f t="shared" si="30"/>
        <v>5.7291666666666664E-2</v>
      </c>
      <c r="L60" s="101">
        <f t="shared" si="31"/>
        <v>17.454545454545453</v>
      </c>
      <c r="M60" s="91">
        <f>L60/L$2</f>
        <v>8.2385454545454539</v>
      </c>
    </row>
    <row r="61" spans="1:13">
      <c r="A61" s="1" t="s">
        <v>142</v>
      </c>
      <c r="B61" s="1" t="s">
        <v>130</v>
      </c>
      <c r="D61" s="19" t="s">
        <v>210</v>
      </c>
      <c r="E61" s="19"/>
      <c r="F61" s="98">
        <v>1000</v>
      </c>
      <c r="G61" s="98"/>
      <c r="H61" s="98"/>
      <c r="I61" s="99">
        <f t="shared" si="32"/>
        <v>600000</v>
      </c>
      <c r="J61" s="100">
        <v>33000</v>
      </c>
      <c r="K61" s="101">
        <f t="shared" si="30"/>
        <v>5.5E-2</v>
      </c>
      <c r="L61" s="101">
        <f t="shared" si="31"/>
        <v>18.181818181818183</v>
      </c>
      <c r="M61" s="91">
        <f>L61/L$2</f>
        <v>8.581818181818182</v>
      </c>
    </row>
    <row r="62" spans="1:13">
      <c r="A62" s="1" t="s">
        <v>142</v>
      </c>
      <c r="B62" s="1" t="s">
        <v>131</v>
      </c>
      <c r="D62" s="19" t="s">
        <v>210</v>
      </c>
      <c r="E62" s="19"/>
      <c r="F62" s="98">
        <v>1600</v>
      </c>
      <c r="G62" s="98"/>
      <c r="H62" s="98"/>
      <c r="I62" s="99">
        <f t="shared" si="32"/>
        <v>960000</v>
      </c>
      <c r="J62" s="100">
        <v>55000</v>
      </c>
      <c r="K62" s="101">
        <f t="shared" si="30"/>
        <v>5.7291666666666664E-2</v>
      </c>
      <c r="L62" s="101">
        <f t="shared" si="31"/>
        <v>17.454545454545453</v>
      </c>
      <c r="M62" s="91">
        <f>L62/L$2</f>
        <v>8.2385454545454539</v>
      </c>
    </row>
    <row r="63" spans="1:13">
      <c r="F63" s="31">
        <f>SUM(F58:F62)</f>
        <v>3180</v>
      </c>
      <c r="G63" s="31"/>
      <c r="H63" s="31"/>
      <c r="I63" s="26"/>
      <c r="J63" s="14">
        <f>SUM(J58:J62)</f>
        <v>107800</v>
      </c>
    </row>
    <row r="64" spans="1:13" s="139" customFormat="1">
      <c r="B64" s="140" t="s">
        <v>70</v>
      </c>
      <c r="C64" s="141"/>
      <c r="F64" s="148"/>
      <c r="G64" s="148"/>
      <c r="H64" s="148"/>
      <c r="I64" s="35"/>
      <c r="J64" s="149"/>
      <c r="M64" s="63"/>
    </row>
    <row r="65" spans="1:20">
      <c r="A65" s="1" t="s">
        <v>142</v>
      </c>
      <c r="B65" s="42" t="s">
        <v>71</v>
      </c>
      <c r="D65" s="8" t="s">
        <v>76</v>
      </c>
      <c r="E65" s="8">
        <v>4000</v>
      </c>
      <c r="F65" s="98">
        <v>100</v>
      </c>
      <c r="G65" s="98"/>
      <c r="H65" s="98"/>
      <c r="I65" s="99">
        <f>F65*150+E65</f>
        <v>19000</v>
      </c>
      <c r="J65" s="100">
        <v>1100</v>
      </c>
      <c r="K65" s="101">
        <f>J65/I65</f>
        <v>5.7894736842105263E-2</v>
      </c>
      <c r="L65" s="101">
        <f>I65/J65</f>
        <v>17.272727272727273</v>
      </c>
      <c r="M65" s="91">
        <f>L65/L$2</f>
        <v>8.1527272727272724</v>
      </c>
      <c r="N65" s="24" t="s">
        <v>51</v>
      </c>
      <c r="O65" s="21">
        <v>100</v>
      </c>
      <c r="P65" s="21">
        <f>O65*100</f>
        <v>10000</v>
      </c>
      <c r="Q65" s="22">
        <v>1100</v>
      </c>
      <c r="R65" s="23">
        <f>Q65/P65</f>
        <v>0.11</v>
      </c>
      <c r="S65" s="23">
        <f>P65/Q65</f>
        <v>9.0909090909090917</v>
      </c>
      <c r="T65" s="23">
        <f>S65/L$2</f>
        <v>4.290909090909091</v>
      </c>
    </row>
    <row r="66" spans="1:20">
      <c r="A66" s="1" t="s">
        <v>142</v>
      </c>
      <c r="B66" s="42" t="s">
        <v>72</v>
      </c>
      <c r="D66" s="8" t="s">
        <v>76</v>
      </c>
      <c r="E66" s="8">
        <v>20000</v>
      </c>
      <c r="F66" s="98">
        <v>520</v>
      </c>
      <c r="G66" s="98"/>
      <c r="H66" s="98"/>
      <c r="I66" s="99">
        <f t="shared" ref="I66:I69" si="33">F66*150+E66</f>
        <v>98000</v>
      </c>
      <c r="J66" s="100">
        <v>5500</v>
      </c>
      <c r="K66" s="101">
        <f t="shared" ref="K66:K69" si="34">J66/I66</f>
        <v>5.6122448979591837E-2</v>
      </c>
      <c r="L66" s="101">
        <f t="shared" ref="L66:L69" si="35">I66/J66</f>
        <v>17.818181818181817</v>
      </c>
      <c r="M66" s="91">
        <f>L66/L$2</f>
        <v>8.4101818181818171</v>
      </c>
      <c r="N66" s="24" t="s">
        <v>51</v>
      </c>
      <c r="O66" s="21">
        <v>600</v>
      </c>
      <c r="P66" s="21">
        <f t="shared" ref="P66:P69" si="36">O66*100</f>
        <v>60000</v>
      </c>
      <c r="Q66" s="22">
        <v>5500</v>
      </c>
      <c r="R66" s="23">
        <f t="shared" ref="R66:R69" si="37">Q66/P66</f>
        <v>9.166666666666666E-2</v>
      </c>
      <c r="S66" s="23">
        <f t="shared" ref="S66:S69" si="38">P66/Q66</f>
        <v>10.909090909090908</v>
      </c>
      <c r="T66" s="23">
        <f t="shared" ref="T66:T69" si="39">S66/L$2</f>
        <v>5.1490909090909085</v>
      </c>
    </row>
    <row r="67" spans="1:20">
      <c r="A67" s="1" t="s">
        <v>142</v>
      </c>
      <c r="B67" s="42" t="s">
        <v>73</v>
      </c>
      <c r="D67" s="8" t="s">
        <v>76</v>
      </c>
      <c r="E67" s="8">
        <v>40000</v>
      </c>
      <c r="F67" s="98">
        <v>1040</v>
      </c>
      <c r="G67" s="98"/>
      <c r="H67" s="98"/>
      <c r="I67" s="99">
        <f t="shared" si="33"/>
        <v>196000</v>
      </c>
      <c r="J67" s="100">
        <v>11000</v>
      </c>
      <c r="K67" s="101">
        <f t="shared" si="34"/>
        <v>5.6122448979591837E-2</v>
      </c>
      <c r="L67" s="101">
        <f t="shared" si="35"/>
        <v>17.818181818181817</v>
      </c>
      <c r="M67" s="91">
        <f>L67/L$2</f>
        <v>8.4101818181818171</v>
      </c>
      <c r="N67" s="24" t="s">
        <v>51</v>
      </c>
      <c r="O67" s="21">
        <v>1500</v>
      </c>
      <c r="P67" s="21">
        <f t="shared" si="36"/>
        <v>150000</v>
      </c>
      <c r="Q67" s="22">
        <v>11000</v>
      </c>
      <c r="R67" s="23">
        <f t="shared" si="37"/>
        <v>7.3333333333333334E-2</v>
      </c>
      <c r="S67" s="23">
        <f t="shared" si="38"/>
        <v>13.636363636363637</v>
      </c>
      <c r="T67" s="23">
        <f t="shared" si="39"/>
        <v>6.4363636363636365</v>
      </c>
    </row>
    <row r="68" spans="1:20">
      <c r="A68" s="1" t="s">
        <v>142</v>
      </c>
      <c r="B68" s="42" t="s">
        <v>74</v>
      </c>
      <c r="D68" s="8" t="s">
        <v>76</v>
      </c>
      <c r="E68" s="8">
        <v>120000</v>
      </c>
      <c r="F68" s="98">
        <v>3200</v>
      </c>
      <c r="G68" s="98"/>
      <c r="H68" s="98"/>
      <c r="I68" s="99">
        <f t="shared" si="33"/>
        <v>600000</v>
      </c>
      <c r="J68" s="100">
        <v>33000</v>
      </c>
      <c r="K68" s="101">
        <f t="shared" si="34"/>
        <v>5.5E-2</v>
      </c>
      <c r="L68" s="101">
        <f t="shared" si="35"/>
        <v>18.181818181818183</v>
      </c>
      <c r="M68" s="91">
        <f>L68/L$2</f>
        <v>8.581818181818182</v>
      </c>
      <c r="N68" s="24" t="s">
        <v>51</v>
      </c>
      <c r="O68" s="21">
        <v>5000</v>
      </c>
      <c r="P68" s="21">
        <f t="shared" si="36"/>
        <v>500000</v>
      </c>
      <c r="Q68" s="22">
        <v>33000</v>
      </c>
      <c r="R68" s="23">
        <f t="shared" si="37"/>
        <v>6.6000000000000003E-2</v>
      </c>
      <c r="S68" s="23">
        <f t="shared" si="38"/>
        <v>15.151515151515152</v>
      </c>
      <c r="T68" s="23">
        <f t="shared" si="39"/>
        <v>7.1515151515151514</v>
      </c>
    </row>
    <row r="69" spans="1:20">
      <c r="A69" s="1" t="s">
        <v>142</v>
      </c>
      <c r="B69" s="42" t="s">
        <v>75</v>
      </c>
      <c r="D69" s="8" t="s">
        <v>76</v>
      </c>
      <c r="E69" s="8">
        <v>200000</v>
      </c>
      <c r="F69" s="98">
        <v>5200</v>
      </c>
      <c r="G69" s="98"/>
      <c r="H69" s="98"/>
      <c r="I69" s="99">
        <f t="shared" si="33"/>
        <v>980000</v>
      </c>
      <c r="J69" s="100">
        <v>55000</v>
      </c>
      <c r="K69" s="101">
        <f t="shared" si="34"/>
        <v>5.6122448979591837E-2</v>
      </c>
      <c r="L69" s="101">
        <f t="shared" si="35"/>
        <v>17.818181818181817</v>
      </c>
      <c r="M69" s="91">
        <f>L69/L$2</f>
        <v>8.4101818181818171</v>
      </c>
      <c r="N69" s="24" t="s">
        <v>51</v>
      </c>
      <c r="O69" s="21">
        <v>10000</v>
      </c>
      <c r="P69" s="21">
        <f t="shared" si="36"/>
        <v>1000000</v>
      </c>
      <c r="Q69" s="22">
        <v>55000</v>
      </c>
      <c r="R69" s="23">
        <f t="shared" si="37"/>
        <v>5.5E-2</v>
      </c>
      <c r="S69" s="23">
        <f t="shared" si="38"/>
        <v>18.181818181818183</v>
      </c>
      <c r="T69" s="23">
        <f t="shared" si="39"/>
        <v>8.581818181818182</v>
      </c>
    </row>
    <row r="70" spans="1:20">
      <c r="F70" s="32">
        <f>SUM(F65:F69)</f>
        <v>10060</v>
      </c>
      <c r="G70" s="32"/>
      <c r="H70" s="32"/>
      <c r="J70" s="14">
        <f>SUM(J65:J69)</f>
        <v>105600</v>
      </c>
    </row>
    <row r="71" spans="1:20">
      <c r="A71" s="1" t="s">
        <v>142</v>
      </c>
      <c r="B71" s="42" t="s">
        <v>77</v>
      </c>
      <c r="D71" s="8" t="s">
        <v>82</v>
      </c>
      <c r="E71" s="8">
        <v>4000</v>
      </c>
      <c r="F71" s="98">
        <v>100</v>
      </c>
      <c r="G71" s="98"/>
      <c r="H71" s="98"/>
      <c r="I71" s="99">
        <f>F71*150+E71</f>
        <v>19000</v>
      </c>
      <c r="J71" s="100">
        <v>1100</v>
      </c>
      <c r="K71" s="101">
        <f>J71/I71</f>
        <v>5.7894736842105263E-2</v>
      </c>
      <c r="L71" s="101">
        <f>I71/J71</f>
        <v>17.272727272727273</v>
      </c>
      <c r="M71" s="91">
        <f>L71/L$2</f>
        <v>8.1527272727272724</v>
      </c>
    </row>
    <row r="72" spans="1:20">
      <c r="A72" s="1" t="s">
        <v>142</v>
      </c>
      <c r="B72" s="42" t="s">
        <v>78</v>
      </c>
      <c r="D72" s="8" t="s">
        <v>82</v>
      </c>
      <c r="E72" s="8">
        <v>20000</v>
      </c>
      <c r="F72" s="98">
        <v>520</v>
      </c>
      <c r="G72" s="98"/>
      <c r="H72" s="98"/>
      <c r="I72" s="99">
        <f t="shared" ref="I72:I75" si="40">F72*150+E72</f>
        <v>98000</v>
      </c>
      <c r="J72" s="100">
        <v>5500</v>
      </c>
      <c r="K72" s="101">
        <f t="shared" ref="K72:K75" si="41">J72/I72</f>
        <v>5.6122448979591837E-2</v>
      </c>
      <c r="L72" s="101">
        <f t="shared" ref="L72:L75" si="42">I72/J72</f>
        <v>17.818181818181817</v>
      </c>
      <c r="M72" s="91">
        <f>L72/L$2</f>
        <v>8.4101818181818171</v>
      </c>
    </row>
    <row r="73" spans="1:20">
      <c r="A73" s="1" t="s">
        <v>142</v>
      </c>
      <c r="B73" s="42" t="s">
        <v>79</v>
      </c>
      <c r="D73" s="8" t="s">
        <v>82</v>
      </c>
      <c r="E73" s="8">
        <v>40000</v>
      </c>
      <c r="F73" s="98">
        <v>1040</v>
      </c>
      <c r="G73" s="98"/>
      <c r="H73" s="98"/>
      <c r="I73" s="99">
        <f t="shared" si="40"/>
        <v>196000</v>
      </c>
      <c r="J73" s="100">
        <v>11000</v>
      </c>
      <c r="K73" s="101">
        <f t="shared" si="41"/>
        <v>5.6122448979591837E-2</v>
      </c>
      <c r="L73" s="101">
        <f t="shared" si="42"/>
        <v>17.818181818181817</v>
      </c>
      <c r="M73" s="91">
        <f>L73/L$2</f>
        <v>8.4101818181818171</v>
      </c>
    </row>
    <row r="74" spans="1:20">
      <c r="A74" s="1" t="s">
        <v>142</v>
      </c>
      <c r="B74" s="42" t="s">
        <v>80</v>
      </c>
      <c r="D74" s="8" t="s">
        <v>82</v>
      </c>
      <c r="E74" s="8">
        <v>120000</v>
      </c>
      <c r="F74" s="98">
        <v>3200</v>
      </c>
      <c r="G74" s="98"/>
      <c r="H74" s="98"/>
      <c r="I74" s="99">
        <f t="shared" si="40"/>
        <v>600000</v>
      </c>
      <c r="J74" s="100">
        <v>33000</v>
      </c>
      <c r="K74" s="101">
        <f t="shared" si="41"/>
        <v>5.5E-2</v>
      </c>
      <c r="L74" s="101">
        <f t="shared" si="42"/>
        <v>18.181818181818183</v>
      </c>
      <c r="M74" s="91">
        <f>L74/L$2</f>
        <v>8.581818181818182</v>
      </c>
    </row>
    <row r="75" spans="1:20">
      <c r="A75" s="1" t="s">
        <v>142</v>
      </c>
      <c r="B75" s="42" t="s">
        <v>81</v>
      </c>
      <c r="D75" s="8" t="s">
        <v>82</v>
      </c>
      <c r="E75" s="8">
        <v>200000</v>
      </c>
      <c r="F75" s="98">
        <v>5200</v>
      </c>
      <c r="G75" s="98"/>
      <c r="H75" s="98"/>
      <c r="I75" s="99">
        <f t="shared" si="40"/>
        <v>980000</v>
      </c>
      <c r="J75" s="100">
        <v>55000</v>
      </c>
      <c r="K75" s="101">
        <f t="shared" si="41"/>
        <v>5.6122448979591837E-2</v>
      </c>
      <c r="L75" s="101">
        <f t="shared" si="42"/>
        <v>17.818181818181817</v>
      </c>
      <c r="M75" s="91">
        <f>L75/L$2</f>
        <v>8.4101818181818171</v>
      </c>
    </row>
    <row r="76" spans="1:20">
      <c r="F76" s="32">
        <f>SUM(F71:F75)</f>
        <v>10060</v>
      </c>
      <c r="G76" s="32"/>
      <c r="H76" s="32"/>
      <c r="J76" s="14">
        <f>SUM(J71:J75)</f>
        <v>105600</v>
      </c>
    </row>
    <row r="77" spans="1:20">
      <c r="A77" s="1" t="s">
        <v>142</v>
      </c>
      <c r="B77" s="1" t="s">
        <v>154</v>
      </c>
      <c r="D77" s="19" t="s">
        <v>465</v>
      </c>
      <c r="E77" s="19"/>
      <c r="F77" s="98">
        <v>100</v>
      </c>
      <c r="G77" s="98"/>
      <c r="H77" s="98"/>
      <c r="I77" s="99">
        <f>(F77*150*4)</f>
        <v>60000</v>
      </c>
      <c r="J77" s="100">
        <v>3300</v>
      </c>
      <c r="K77" s="101">
        <f t="shared" ref="K77:K81" si="43">J77/I77</f>
        <v>5.5E-2</v>
      </c>
      <c r="L77" s="101">
        <f t="shared" ref="L77:L81" si="44">I77/J77</f>
        <v>18.181818181818183</v>
      </c>
      <c r="M77" s="91">
        <f>L77/L$2</f>
        <v>8.581818181818182</v>
      </c>
    </row>
    <row r="78" spans="1:20">
      <c r="A78" s="1" t="s">
        <v>142</v>
      </c>
      <c r="B78" s="1" t="s">
        <v>155</v>
      </c>
      <c r="D78" s="19" t="s">
        <v>465</v>
      </c>
      <c r="E78" s="19"/>
      <c r="F78" s="98">
        <v>160</v>
      </c>
      <c r="G78" s="98"/>
      <c r="H78" s="98"/>
      <c r="I78" s="99">
        <f t="shared" ref="I78:I81" si="45">(F78*150*4)</f>
        <v>96000</v>
      </c>
      <c r="J78" s="100">
        <v>5500</v>
      </c>
      <c r="K78" s="101">
        <f t="shared" si="43"/>
        <v>5.7291666666666664E-2</v>
      </c>
      <c r="L78" s="101">
        <f t="shared" si="44"/>
        <v>17.454545454545453</v>
      </c>
      <c r="M78" s="91">
        <f>L78/L$2</f>
        <v>8.2385454545454539</v>
      </c>
    </row>
    <row r="79" spans="1:20">
      <c r="A79" s="1" t="s">
        <v>142</v>
      </c>
      <c r="B79" s="1" t="s">
        <v>156</v>
      </c>
      <c r="D79" s="19" t="s">
        <v>465</v>
      </c>
      <c r="E79" s="19"/>
      <c r="F79" s="98">
        <v>320</v>
      </c>
      <c r="G79" s="98"/>
      <c r="H79" s="98"/>
      <c r="I79" s="99">
        <f t="shared" si="45"/>
        <v>192000</v>
      </c>
      <c r="J79" s="100">
        <v>11000</v>
      </c>
      <c r="K79" s="101">
        <f t="shared" si="43"/>
        <v>5.7291666666666664E-2</v>
      </c>
      <c r="L79" s="101">
        <f t="shared" si="44"/>
        <v>17.454545454545453</v>
      </c>
      <c r="M79" s="91">
        <f>L79/L$2</f>
        <v>8.2385454545454539</v>
      </c>
    </row>
    <row r="80" spans="1:20">
      <c r="A80" s="1" t="s">
        <v>142</v>
      </c>
      <c r="B80" s="1" t="s">
        <v>157</v>
      </c>
      <c r="D80" s="19" t="s">
        <v>465</v>
      </c>
      <c r="E80" s="19"/>
      <c r="F80" s="98">
        <v>1000</v>
      </c>
      <c r="G80" s="98"/>
      <c r="H80" s="98"/>
      <c r="I80" s="99">
        <f t="shared" si="45"/>
        <v>600000</v>
      </c>
      <c r="J80" s="100">
        <v>33000</v>
      </c>
      <c r="K80" s="101">
        <f t="shared" si="43"/>
        <v>5.5E-2</v>
      </c>
      <c r="L80" s="101">
        <f t="shared" si="44"/>
        <v>18.181818181818183</v>
      </c>
      <c r="M80" s="91">
        <f>L80/L$2</f>
        <v>8.581818181818182</v>
      </c>
    </row>
    <row r="81" spans="1:13">
      <c r="A81" s="1" t="s">
        <v>142</v>
      </c>
      <c r="B81" s="1" t="s">
        <v>158</v>
      </c>
      <c r="D81" s="19" t="s">
        <v>465</v>
      </c>
      <c r="E81" s="19"/>
      <c r="F81" s="98">
        <v>1600</v>
      </c>
      <c r="G81" s="98"/>
      <c r="H81" s="98"/>
      <c r="I81" s="99">
        <f t="shared" si="45"/>
        <v>960000</v>
      </c>
      <c r="J81" s="100">
        <v>55000</v>
      </c>
      <c r="K81" s="101">
        <f t="shared" si="43"/>
        <v>5.7291666666666664E-2</v>
      </c>
      <c r="L81" s="101">
        <f t="shared" si="44"/>
        <v>17.454545454545453</v>
      </c>
      <c r="M81" s="91">
        <f>L81/L$2</f>
        <v>8.2385454545454539</v>
      </c>
    </row>
    <row r="82" spans="1:13">
      <c r="F82" s="31">
        <f>SUM(F77:F81)</f>
        <v>3180</v>
      </c>
      <c r="G82" s="31"/>
      <c r="H82" s="31"/>
      <c r="I82" s="26"/>
      <c r="J82" s="14">
        <f>SUM(J77:J81)</f>
        <v>107800</v>
      </c>
    </row>
    <row r="83" spans="1:13" s="139" customFormat="1">
      <c r="B83" s="140" t="s">
        <v>67</v>
      </c>
      <c r="C83" s="141"/>
      <c r="F83" s="34" t="s">
        <v>14</v>
      </c>
      <c r="G83" s="34"/>
      <c r="H83" s="34"/>
      <c r="I83" s="35"/>
      <c r="J83" s="139" t="s">
        <v>14</v>
      </c>
      <c r="M83" s="63"/>
    </row>
    <row r="84" spans="1:13">
      <c r="A84" s="1" t="s">
        <v>142</v>
      </c>
      <c r="B84" s="1" t="s">
        <v>93</v>
      </c>
      <c r="D84" s="19" t="s">
        <v>211</v>
      </c>
      <c r="E84" s="19"/>
      <c r="F84" s="98">
        <v>100</v>
      </c>
      <c r="G84" s="98"/>
      <c r="H84" s="98"/>
      <c r="I84" s="99">
        <f>(F84*150*4)</f>
        <v>60000</v>
      </c>
      <c r="J84" s="100">
        <v>3300</v>
      </c>
      <c r="K84" s="101">
        <f t="shared" ref="K84:K88" si="46">J84/I84</f>
        <v>5.5E-2</v>
      </c>
      <c r="L84" s="101">
        <f t="shared" ref="L84:L88" si="47">I84/J84</f>
        <v>18.181818181818183</v>
      </c>
      <c r="M84" s="91">
        <f>L84/L$2</f>
        <v>8.581818181818182</v>
      </c>
    </row>
    <row r="85" spans="1:13">
      <c r="A85" s="1" t="s">
        <v>142</v>
      </c>
      <c r="B85" s="1" t="s">
        <v>132</v>
      </c>
      <c r="D85" s="19" t="s">
        <v>211</v>
      </c>
      <c r="E85" s="19"/>
      <c r="F85" s="98">
        <v>160</v>
      </c>
      <c r="G85" s="98"/>
      <c r="H85" s="98"/>
      <c r="I85" s="99">
        <f t="shared" ref="I85:I88" si="48">(F85*150*4)</f>
        <v>96000</v>
      </c>
      <c r="J85" s="100">
        <v>5500</v>
      </c>
      <c r="K85" s="101">
        <f t="shared" si="46"/>
        <v>5.7291666666666664E-2</v>
      </c>
      <c r="L85" s="101">
        <f t="shared" si="47"/>
        <v>17.454545454545453</v>
      </c>
      <c r="M85" s="91">
        <f>L85/L$2</f>
        <v>8.2385454545454539</v>
      </c>
    </row>
    <row r="86" spans="1:13">
      <c r="A86" s="1" t="s">
        <v>142</v>
      </c>
      <c r="B86" s="1" t="s">
        <v>133</v>
      </c>
      <c r="D86" s="19" t="s">
        <v>211</v>
      </c>
      <c r="E86" s="19"/>
      <c r="F86" s="98">
        <v>320</v>
      </c>
      <c r="G86" s="98"/>
      <c r="H86" s="98"/>
      <c r="I86" s="99">
        <f t="shared" si="48"/>
        <v>192000</v>
      </c>
      <c r="J86" s="100">
        <v>11000</v>
      </c>
      <c r="K86" s="101">
        <f t="shared" si="46"/>
        <v>5.7291666666666664E-2</v>
      </c>
      <c r="L86" s="101">
        <f t="shared" si="47"/>
        <v>17.454545454545453</v>
      </c>
      <c r="M86" s="91">
        <f>L86/L$2</f>
        <v>8.2385454545454539</v>
      </c>
    </row>
    <row r="87" spans="1:13">
      <c r="A87" s="1" t="s">
        <v>142</v>
      </c>
      <c r="B87" s="1" t="s">
        <v>134</v>
      </c>
      <c r="D87" s="19" t="s">
        <v>211</v>
      </c>
      <c r="E87" s="19"/>
      <c r="F87" s="98">
        <v>1000</v>
      </c>
      <c r="G87" s="98"/>
      <c r="H87" s="98"/>
      <c r="I87" s="99">
        <f t="shared" si="48"/>
        <v>600000</v>
      </c>
      <c r="J87" s="100">
        <v>33000</v>
      </c>
      <c r="K87" s="101">
        <f t="shared" si="46"/>
        <v>5.5E-2</v>
      </c>
      <c r="L87" s="101">
        <f t="shared" si="47"/>
        <v>18.181818181818183</v>
      </c>
      <c r="M87" s="91">
        <f>L87/L$2</f>
        <v>8.581818181818182</v>
      </c>
    </row>
    <row r="88" spans="1:13">
      <c r="A88" s="1" t="s">
        <v>142</v>
      </c>
      <c r="B88" s="1" t="s">
        <v>135</v>
      </c>
      <c r="D88" s="19" t="s">
        <v>211</v>
      </c>
      <c r="E88" s="19"/>
      <c r="F88" s="98">
        <v>1600</v>
      </c>
      <c r="G88" s="98"/>
      <c r="H88" s="98"/>
      <c r="I88" s="99">
        <f t="shared" si="48"/>
        <v>960000</v>
      </c>
      <c r="J88" s="100">
        <v>55000</v>
      </c>
      <c r="K88" s="101">
        <f t="shared" si="46"/>
        <v>5.7291666666666664E-2</v>
      </c>
      <c r="L88" s="101">
        <f t="shared" si="47"/>
        <v>17.454545454545453</v>
      </c>
      <c r="M88" s="91">
        <f>L88/L$2</f>
        <v>8.2385454545454539</v>
      </c>
    </row>
    <row r="89" spans="1:13">
      <c r="B89" s="12"/>
      <c r="C89" s="12"/>
      <c r="D89" s="7"/>
      <c r="E89" s="7"/>
      <c r="F89" s="31">
        <f>SUM(F84:F88)</f>
        <v>3180</v>
      </c>
      <c r="G89" s="31"/>
      <c r="H89" s="31"/>
      <c r="I89" s="26"/>
      <c r="J89" s="14">
        <f>SUM(J84:J88)</f>
        <v>107800</v>
      </c>
    </row>
    <row r="90" spans="1:13">
      <c r="A90" s="1" t="s">
        <v>142</v>
      </c>
      <c r="B90" s="1" t="s">
        <v>96</v>
      </c>
      <c r="D90" s="19" t="s">
        <v>212</v>
      </c>
      <c r="E90" s="19"/>
      <c r="F90" s="98">
        <v>100</v>
      </c>
      <c r="G90" s="98"/>
      <c r="H90" s="98"/>
      <c r="I90" s="99">
        <f>(F90*150*4)</f>
        <v>60000</v>
      </c>
      <c r="J90" s="100">
        <v>3300</v>
      </c>
      <c r="K90" s="101">
        <f t="shared" ref="K90:K94" si="49">J90/I90</f>
        <v>5.5E-2</v>
      </c>
      <c r="L90" s="101">
        <f t="shared" ref="L90:L94" si="50">I90/J90</f>
        <v>18.181818181818183</v>
      </c>
      <c r="M90" s="91">
        <f>L90/L$2</f>
        <v>8.581818181818182</v>
      </c>
    </row>
    <row r="91" spans="1:13">
      <c r="A91" s="1" t="s">
        <v>142</v>
      </c>
      <c r="B91" s="1" t="s">
        <v>94</v>
      </c>
      <c r="D91" s="19" t="s">
        <v>212</v>
      </c>
      <c r="E91" s="19"/>
      <c r="F91" s="98">
        <v>160</v>
      </c>
      <c r="G91" s="98"/>
      <c r="H91" s="98"/>
      <c r="I91" s="99">
        <f t="shared" ref="I91:I94" si="51">(F91*150*4)</f>
        <v>96000</v>
      </c>
      <c r="J91" s="100">
        <v>5500</v>
      </c>
      <c r="K91" s="101">
        <f t="shared" si="49"/>
        <v>5.7291666666666664E-2</v>
      </c>
      <c r="L91" s="101">
        <f t="shared" si="50"/>
        <v>17.454545454545453</v>
      </c>
      <c r="M91" s="91">
        <f>L91/L$2</f>
        <v>8.2385454545454539</v>
      </c>
    </row>
    <row r="92" spans="1:13">
      <c r="A92" s="1" t="s">
        <v>142</v>
      </c>
      <c r="B92" s="1" t="s">
        <v>136</v>
      </c>
      <c r="D92" s="19" t="s">
        <v>212</v>
      </c>
      <c r="E92" s="19"/>
      <c r="F92" s="98">
        <v>320</v>
      </c>
      <c r="G92" s="98"/>
      <c r="H92" s="98"/>
      <c r="I92" s="99">
        <f t="shared" si="51"/>
        <v>192000</v>
      </c>
      <c r="J92" s="100">
        <v>11000</v>
      </c>
      <c r="K92" s="101">
        <f t="shared" si="49"/>
        <v>5.7291666666666664E-2</v>
      </c>
      <c r="L92" s="101">
        <f t="shared" si="50"/>
        <v>17.454545454545453</v>
      </c>
      <c r="M92" s="91">
        <f>L92/L$2</f>
        <v>8.2385454545454539</v>
      </c>
    </row>
    <row r="93" spans="1:13">
      <c r="A93" s="1" t="s">
        <v>142</v>
      </c>
      <c r="B93" s="1" t="s">
        <v>137</v>
      </c>
      <c r="D93" s="19" t="s">
        <v>212</v>
      </c>
      <c r="E93" s="19"/>
      <c r="F93" s="98">
        <v>1000</v>
      </c>
      <c r="G93" s="98"/>
      <c r="H93" s="98"/>
      <c r="I93" s="99">
        <f t="shared" si="51"/>
        <v>600000</v>
      </c>
      <c r="J93" s="100">
        <v>33000</v>
      </c>
      <c r="K93" s="101">
        <f t="shared" si="49"/>
        <v>5.5E-2</v>
      </c>
      <c r="L93" s="101">
        <f t="shared" si="50"/>
        <v>18.181818181818183</v>
      </c>
      <c r="M93" s="91">
        <f>L93/L$2</f>
        <v>8.581818181818182</v>
      </c>
    </row>
    <row r="94" spans="1:13">
      <c r="A94" s="1" t="s">
        <v>142</v>
      </c>
      <c r="B94" s="1" t="s">
        <v>138</v>
      </c>
      <c r="D94" s="19" t="s">
        <v>212</v>
      </c>
      <c r="E94" s="19"/>
      <c r="F94" s="98">
        <v>1600</v>
      </c>
      <c r="G94" s="98"/>
      <c r="H94" s="98"/>
      <c r="I94" s="99">
        <f t="shared" si="51"/>
        <v>960000</v>
      </c>
      <c r="J94" s="100">
        <v>55000</v>
      </c>
      <c r="K94" s="101">
        <f t="shared" si="49"/>
        <v>5.7291666666666664E-2</v>
      </c>
      <c r="L94" s="101">
        <f t="shared" si="50"/>
        <v>17.454545454545453</v>
      </c>
      <c r="M94" s="91">
        <f>L94/L$2</f>
        <v>8.2385454545454539</v>
      </c>
    </row>
    <row r="95" spans="1:13">
      <c r="B95" s="12"/>
      <c r="C95" s="12"/>
      <c r="D95" s="12"/>
      <c r="E95" s="12"/>
      <c r="F95" s="31">
        <f>SUM(F90:F94)</f>
        <v>3180</v>
      </c>
      <c r="G95" s="31"/>
      <c r="H95" s="31"/>
      <c r="I95" s="26"/>
      <c r="J95" s="14">
        <f>SUM(J90:J94)</f>
        <v>107800</v>
      </c>
    </row>
    <row r="96" spans="1:13">
      <c r="A96" s="1" t="s">
        <v>142</v>
      </c>
      <c r="B96" s="1" t="s">
        <v>97</v>
      </c>
      <c r="D96" s="19" t="s">
        <v>213</v>
      </c>
      <c r="E96" s="19"/>
      <c r="F96" s="98">
        <v>100</v>
      </c>
      <c r="G96" s="98"/>
      <c r="H96" s="98"/>
      <c r="I96" s="99">
        <f>(F96*150*4)</f>
        <v>60000</v>
      </c>
      <c r="J96" s="100">
        <v>3300</v>
      </c>
      <c r="K96" s="101">
        <f t="shared" ref="K96:K100" si="52">J96/I96</f>
        <v>5.5E-2</v>
      </c>
      <c r="L96" s="101">
        <f t="shared" ref="L96:L100" si="53">I96/J96</f>
        <v>18.181818181818183</v>
      </c>
      <c r="M96" s="91">
        <f>L96/L$2</f>
        <v>8.581818181818182</v>
      </c>
    </row>
    <row r="97" spans="1:13">
      <c r="A97" s="1" t="s">
        <v>142</v>
      </c>
      <c r="B97" s="1" t="s">
        <v>139</v>
      </c>
      <c r="D97" s="19" t="s">
        <v>213</v>
      </c>
      <c r="E97" s="19"/>
      <c r="F97" s="98">
        <v>160</v>
      </c>
      <c r="G97" s="98"/>
      <c r="H97" s="98"/>
      <c r="I97" s="99">
        <f t="shared" ref="I97:I100" si="54">(F97*150*4)</f>
        <v>96000</v>
      </c>
      <c r="J97" s="100">
        <v>5500</v>
      </c>
      <c r="K97" s="101">
        <f t="shared" si="52"/>
        <v>5.7291666666666664E-2</v>
      </c>
      <c r="L97" s="101">
        <f t="shared" si="53"/>
        <v>17.454545454545453</v>
      </c>
      <c r="M97" s="91">
        <f>L97/L$2</f>
        <v>8.2385454545454539</v>
      </c>
    </row>
    <row r="98" spans="1:13">
      <c r="A98" s="1" t="s">
        <v>142</v>
      </c>
      <c r="B98" s="1" t="s">
        <v>95</v>
      </c>
      <c r="D98" s="19" t="s">
        <v>213</v>
      </c>
      <c r="E98" s="19"/>
      <c r="F98" s="98">
        <v>320</v>
      </c>
      <c r="G98" s="98"/>
      <c r="H98" s="98"/>
      <c r="I98" s="99">
        <f t="shared" si="54"/>
        <v>192000</v>
      </c>
      <c r="J98" s="100">
        <v>11000</v>
      </c>
      <c r="K98" s="101">
        <f t="shared" si="52"/>
        <v>5.7291666666666664E-2</v>
      </c>
      <c r="L98" s="101">
        <f t="shared" si="53"/>
        <v>17.454545454545453</v>
      </c>
      <c r="M98" s="91">
        <f>L98/L$2</f>
        <v>8.2385454545454539</v>
      </c>
    </row>
    <row r="99" spans="1:13" s="12" customFormat="1">
      <c r="A99" s="1" t="s">
        <v>142</v>
      </c>
      <c r="B99" s="1" t="s">
        <v>140</v>
      </c>
      <c r="C99" s="13"/>
      <c r="D99" s="19" t="s">
        <v>213</v>
      </c>
      <c r="E99" s="19"/>
      <c r="F99" s="98">
        <v>1000</v>
      </c>
      <c r="G99" s="98"/>
      <c r="H99" s="98"/>
      <c r="I99" s="99">
        <f t="shared" si="54"/>
        <v>600000</v>
      </c>
      <c r="J99" s="100">
        <v>33000</v>
      </c>
      <c r="K99" s="101">
        <f t="shared" si="52"/>
        <v>5.5E-2</v>
      </c>
      <c r="L99" s="101">
        <f t="shared" si="53"/>
        <v>18.181818181818183</v>
      </c>
      <c r="M99" s="91">
        <f>L99/L$2</f>
        <v>8.581818181818182</v>
      </c>
    </row>
    <row r="100" spans="1:13" s="11" customFormat="1">
      <c r="A100" s="1" t="s">
        <v>142</v>
      </c>
      <c r="B100" s="1" t="s">
        <v>141</v>
      </c>
      <c r="C100" s="13"/>
      <c r="D100" s="19" t="s">
        <v>213</v>
      </c>
      <c r="E100" s="19"/>
      <c r="F100" s="98">
        <v>1600</v>
      </c>
      <c r="G100" s="98"/>
      <c r="H100" s="98"/>
      <c r="I100" s="99">
        <f t="shared" si="54"/>
        <v>960000</v>
      </c>
      <c r="J100" s="100">
        <v>55000</v>
      </c>
      <c r="K100" s="101">
        <f t="shared" si="52"/>
        <v>5.7291666666666664E-2</v>
      </c>
      <c r="L100" s="101">
        <f t="shared" si="53"/>
        <v>17.454545454545453</v>
      </c>
      <c r="M100" s="91">
        <f>L100/L$2</f>
        <v>8.2385454545454539</v>
      </c>
    </row>
    <row r="101" spans="1:13">
      <c r="F101" s="31">
        <f>SUM(F96:F100)</f>
        <v>3180</v>
      </c>
      <c r="G101" s="31"/>
      <c r="H101" s="31"/>
      <c r="I101" s="26"/>
      <c r="J101" s="14">
        <f>SUM(J96:J100)</f>
        <v>107800</v>
      </c>
    </row>
    <row r="102" spans="1:13" s="139" customFormat="1">
      <c r="B102" s="140" t="s">
        <v>100</v>
      </c>
      <c r="C102" s="141"/>
      <c r="F102" s="34"/>
      <c r="G102" s="34"/>
      <c r="H102" s="34"/>
      <c r="I102" s="35"/>
      <c r="M102" s="63"/>
    </row>
    <row r="103" spans="1:13">
      <c r="A103" s="1" t="s">
        <v>142</v>
      </c>
      <c r="B103" s="3" t="s">
        <v>314</v>
      </c>
      <c r="C103" s="11"/>
      <c r="D103" s="12" t="s">
        <v>319</v>
      </c>
      <c r="E103">
        <v>4000</v>
      </c>
      <c r="F103">
        <v>80</v>
      </c>
      <c r="G103"/>
      <c r="H103"/>
      <c r="I103" s="46">
        <f>F103*200+E103</f>
        <v>20000</v>
      </c>
      <c r="J103" s="47">
        <v>1100</v>
      </c>
      <c r="K103" s="48">
        <f>J103/I103</f>
        <v>5.5E-2</v>
      </c>
      <c r="L103" s="48">
        <f>I103/J103</f>
        <v>18.181818181818183</v>
      </c>
      <c r="M103" s="66">
        <f>L103/L$2</f>
        <v>8.581818181818182</v>
      </c>
    </row>
    <row r="104" spans="1:13">
      <c r="A104" s="1" t="s">
        <v>142</v>
      </c>
      <c r="B104" s="3" t="s">
        <v>315</v>
      </c>
      <c r="C104" s="11"/>
      <c r="D104" s="12" t="s">
        <v>319</v>
      </c>
      <c r="E104">
        <v>20000</v>
      </c>
      <c r="F104">
        <v>400</v>
      </c>
      <c r="G104"/>
      <c r="H104"/>
      <c r="I104" s="46">
        <f t="shared" ref="I104:I107" si="55">F104*200+E104</f>
        <v>100000</v>
      </c>
      <c r="J104" s="47">
        <v>5500</v>
      </c>
      <c r="K104" s="48">
        <f t="shared" ref="K104:K107" si="56">J104/I104</f>
        <v>5.5E-2</v>
      </c>
      <c r="L104" s="48">
        <f t="shared" ref="L104:L107" si="57">I104/J104</f>
        <v>18.181818181818183</v>
      </c>
      <c r="M104" s="66">
        <f>L104/L$2</f>
        <v>8.581818181818182</v>
      </c>
    </row>
    <row r="105" spans="1:13">
      <c r="A105" s="1" t="s">
        <v>142</v>
      </c>
      <c r="B105" s="3" t="s">
        <v>316</v>
      </c>
      <c r="C105" s="11"/>
      <c r="D105" s="12" t="s">
        <v>319</v>
      </c>
      <c r="E105">
        <v>40000</v>
      </c>
      <c r="F105">
        <v>800</v>
      </c>
      <c r="G105"/>
      <c r="H105"/>
      <c r="I105" s="46">
        <f t="shared" si="55"/>
        <v>200000</v>
      </c>
      <c r="J105" s="47">
        <v>11000</v>
      </c>
      <c r="K105" s="48">
        <f t="shared" si="56"/>
        <v>5.5E-2</v>
      </c>
      <c r="L105" s="48">
        <f t="shared" si="57"/>
        <v>18.181818181818183</v>
      </c>
      <c r="M105" s="66">
        <f>L105/L$2</f>
        <v>8.581818181818182</v>
      </c>
    </row>
    <row r="106" spans="1:13">
      <c r="A106" s="1" t="s">
        <v>142</v>
      </c>
      <c r="B106" s="3" t="s">
        <v>317</v>
      </c>
      <c r="C106" s="11"/>
      <c r="D106" s="12" t="s">
        <v>319</v>
      </c>
      <c r="E106">
        <v>120000</v>
      </c>
      <c r="F106">
        <v>2400</v>
      </c>
      <c r="G106"/>
      <c r="H106"/>
      <c r="I106" s="46">
        <f t="shared" si="55"/>
        <v>600000</v>
      </c>
      <c r="J106" s="47">
        <v>33000</v>
      </c>
      <c r="K106" s="48">
        <f t="shared" si="56"/>
        <v>5.5E-2</v>
      </c>
      <c r="L106" s="48">
        <f t="shared" si="57"/>
        <v>18.181818181818183</v>
      </c>
      <c r="M106" s="66">
        <f>L106/L$2</f>
        <v>8.581818181818182</v>
      </c>
    </row>
    <row r="107" spans="1:13">
      <c r="A107" s="1" t="s">
        <v>142</v>
      </c>
      <c r="B107" s="3" t="s">
        <v>318</v>
      </c>
      <c r="C107" s="11"/>
      <c r="D107" s="12" t="s">
        <v>319</v>
      </c>
      <c r="E107">
        <v>200000</v>
      </c>
      <c r="F107">
        <v>4000</v>
      </c>
      <c r="G107"/>
      <c r="H107"/>
      <c r="I107" s="46">
        <f t="shared" si="55"/>
        <v>1000000</v>
      </c>
      <c r="J107" s="47">
        <v>55000</v>
      </c>
      <c r="K107" s="48">
        <f t="shared" si="56"/>
        <v>5.5E-2</v>
      </c>
      <c r="L107" s="48">
        <f t="shared" si="57"/>
        <v>18.181818181818183</v>
      </c>
      <c r="M107" s="66">
        <f>L107/L$2</f>
        <v>8.581818181818182</v>
      </c>
    </row>
    <row r="108" spans="1:13">
      <c r="B108" s="37"/>
      <c r="C108" s="11"/>
      <c r="F108" s="30"/>
      <c r="G108" s="30"/>
      <c r="H108" s="30"/>
      <c r="I108" s="41"/>
    </row>
    <row r="109" spans="1:13">
      <c r="A109" s="1" t="s">
        <v>142</v>
      </c>
      <c r="B109" s="1" t="s">
        <v>101</v>
      </c>
      <c r="D109" s="19" t="s">
        <v>466</v>
      </c>
      <c r="E109" s="19"/>
      <c r="F109" s="98">
        <v>100</v>
      </c>
      <c r="G109" s="98"/>
      <c r="H109" s="98"/>
      <c r="I109" s="99">
        <f>(F109*150*4)</f>
        <v>60000</v>
      </c>
      <c r="J109" s="100">
        <v>3300</v>
      </c>
      <c r="K109" s="101">
        <f t="shared" ref="K109:K113" si="58">J109/I109</f>
        <v>5.5E-2</v>
      </c>
      <c r="L109" s="101">
        <f t="shared" ref="L109:L113" si="59">I109/J109</f>
        <v>18.181818181818183</v>
      </c>
      <c r="M109" s="91">
        <f>L109/L$2</f>
        <v>8.581818181818182</v>
      </c>
    </row>
    <row r="110" spans="1:13">
      <c r="A110" s="1" t="s">
        <v>142</v>
      </c>
      <c r="B110" s="1" t="s">
        <v>102</v>
      </c>
      <c r="D110" s="19" t="s">
        <v>466</v>
      </c>
      <c r="E110" s="19"/>
      <c r="F110" s="98">
        <v>160</v>
      </c>
      <c r="G110" s="98"/>
      <c r="H110" s="98"/>
      <c r="I110" s="99">
        <f t="shared" ref="I110:I113" si="60">(F110*150*4)</f>
        <v>96000</v>
      </c>
      <c r="J110" s="100">
        <v>5500</v>
      </c>
      <c r="K110" s="101">
        <f t="shared" si="58"/>
        <v>5.7291666666666664E-2</v>
      </c>
      <c r="L110" s="101">
        <f t="shared" si="59"/>
        <v>17.454545454545453</v>
      </c>
      <c r="M110" s="91">
        <f>L110/L$2</f>
        <v>8.2385454545454539</v>
      </c>
    </row>
    <row r="111" spans="1:13">
      <c r="A111" s="1" t="s">
        <v>142</v>
      </c>
      <c r="B111" s="1" t="s">
        <v>103</v>
      </c>
      <c r="D111" s="19" t="s">
        <v>466</v>
      </c>
      <c r="E111" s="19"/>
      <c r="F111" s="98">
        <v>320</v>
      </c>
      <c r="G111" s="98"/>
      <c r="H111" s="98"/>
      <c r="I111" s="99">
        <f t="shared" si="60"/>
        <v>192000</v>
      </c>
      <c r="J111" s="100">
        <v>11000</v>
      </c>
      <c r="K111" s="101">
        <f t="shared" si="58"/>
        <v>5.7291666666666664E-2</v>
      </c>
      <c r="L111" s="101">
        <f t="shared" si="59"/>
        <v>17.454545454545453</v>
      </c>
      <c r="M111" s="91">
        <f>L111/L$2</f>
        <v>8.2385454545454539</v>
      </c>
    </row>
    <row r="112" spans="1:13">
      <c r="A112" s="1" t="s">
        <v>142</v>
      </c>
      <c r="B112" s="1" t="s">
        <v>259</v>
      </c>
      <c r="D112" s="19" t="s">
        <v>466</v>
      </c>
      <c r="E112" s="19"/>
      <c r="F112" s="98">
        <v>1000</v>
      </c>
      <c r="G112" s="98"/>
      <c r="H112" s="98"/>
      <c r="I112" s="99">
        <f t="shared" si="60"/>
        <v>600000</v>
      </c>
      <c r="J112" s="100">
        <v>33000</v>
      </c>
      <c r="K112" s="101">
        <f t="shared" si="58"/>
        <v>5.5E-2</v>
      </c>
      <c r="L112" s="101">
        <f t="shared" si="59"/>
        <v>18.181818181818183</v>
      </c>
      <c r="M112" s="91">
        <f>L112/L$2</f>
        <v>8.581818181818182</v>
      </c>
    </row>
    <row r="113" spans="1:14">
      <c r="A113" s="1" t="s">
        <v>142</v>
      </c>
      <c r="B113" s="1" t="s">
        <v>104</v>
      </c>
      <c r="D113" s="19" t="s">
        <v>466</v>
      </c>
      <c r="E113" s="19"/>
      <c r="F113" s="98">
        <v>1600</v>
      </c>
      <c r="G113" s="98"/>
      <c r="H113" s="98"/>
      <c r="I113" s="99">
        <f t="shared" si="60"/>
        <v>960000</v>
      </c>
      <c r="J113" s="100">
        <v>55000</v>
      </c>
      <c r="K113" s="101">
        <f t="shared" si="58"/>
        <v>5.7291666666666664E-2</v>
      </c>
      <c r="L113" s="101">
        <f t="shared" si="59"/>
        <v>17.454545454545453</v>
      </c>
      <c r="M113" s="91">
        <f>L113/L$2</f>
        <v>8.2385454545454539</v>
      </c>
    </row>
    <row r="114" spans="1:14">
      <c r="F114" s="31">
        <f>SUM(F109:F113)</f>
        <v>3180</v>
      </c>
      <c r="G114" s="31"/>
      <c r="H114" s="31"/>
      <c r="I114" s="26"/>
      <c r="J114" s="14">
        <f>SUM(J109:J113)</f>
        <v>107800</v>
      </c>
    </row>
    <row r="115" spans="1:14" s="139" customFormat="1">
      <c r="B115" s="140" t="s">
        <v>202</v>
      </c>
      <c r="C115" s="141"/>
      <c r="F115" s="34"/>
      <c r="G115" s="34"/>
      <c r="H115" s="34"/>
      <c r="I115" s="35"/>
      <c r="M115" s="63"/>
    </row>
    <row r="116" spans="1:14">
      <c r="A116" s="1" t="s">
        <v>144</v>
      </c>
      <c r="B116" s="1" t="s">
        <v>467</v>
      </c>
      <c r="C116" s="11"/>
      <c r="D116" s="17" t="s">
        <v>48</v>
      </c>
      <c r="E116" s="17"/>
      <c r="F116" s="30">
        <v>500</v>
      </c>
      <c r="G116" s="30"/>
      <c r="H116" s="30"/>
      <c r="I116" s="26"/>
    </row>
    <row r="117" spans="1:14">
      <c r="A117" s="1" t="s">
        <v>181</v>
      </c>
      <c r="B117" s="61" t="s">
        <v>105</v>
      </c>
      <c r="D117" s="17" t="s">
        <v>48</v>
      </c>
      <c r="E117" s="17"/>
      <c r="F117" s="98">
        <v>5000</v>
      </c>
      <c r="G117" s="98"/>
      <c r="H117" s="98"/>
      <c r="I117" s="99">
        <f>F117</f>
        <v>5000</v>
      </c>
      <c r="J117" s="100">
        <v>3300</v>
      </c>
      <c r="K117" s="101">
        <f t="shared" ref="K117:K121" si="61">J117/I117</f>
        <v>0.66</v>
      </c>
      <c r="L117" s="101">
        <f t="shared" ref="L117:L121" si="62">I117/J117</f>
        <v>1.5151515151515151</v>
      </c>
      <c r="M117" s="91">
        <f>L117/L$2</f>
        <v>0.71515151515151509</v>
      </c>
    </row>
    <row r="118" spans="1:14">
      <c r="A118" s="1" t="s">
        <v>181</v>
      </c>
      <c r="B118" s="61" t="s">
        <v>106</v>
      </c>
      <c r="D118" s="17" t="s">
        <v>48</v>
      </c>
      <c r="E118" s="17"/>
      <c r="F118" s="98">
        <v>9000</v>
      </c>
      <c r="G118" s="98"/>
      <c r="H118" s="98"/>
      <c r="I118" s="99">
        <f t="shared" ref="I118:I121" si="63">F118</f>
        <v>9000</v>
      </c>
      <c r="J118" s="100">
        <v>5500</v>
      </c>
      <c r="K118" s="101">
        <f t="shared" si="61"/>
        <v>0.61111111111111116</v>
      </c>
      <c r="L118" s="101">
        <f t="shared" si="62"/>
        <v>1.6363636363636365</v>
      </c>
      <c r="M118" s="91">
        <f>L118/L$2</f>
        <v>0.77236363636363636</v>
      </c>
    </row>
    <row r="119" spans="1:14">
      <c r="A119" s="1" t="s">
        <v>181</v>
      </c>
      <c r="B119" s="61" t="s">
        <v>107</v>
      </c>
      <c r="D119" s="17" t="s">
        <v>48</v>
      </c>
      <c r="E119" s="17"/>
      <c r="F119" s="98">
        <v>17000</v>
      </c>
      <c r="G119" s="98"/>
      <c r="H119" s="98"/>
      <c r="I119" s="99">
        <f t="shared" si="63"/>
        <v>17000</v>
      </c>
      <c r="J119" s="100">
        <v>9900</v>
      </c>
      <c r="K119" s="101">
        <f t="shared" si="61"/>
        <v>0.58235294117647063</v>
      </c>
      <c r="L119" s="101">
        <f t="shared" si="62"/>
        <v>1.7171717171717171</v>
      </c>
      <c r="M119" s="91">
        <f>L119/L$2</f>
        <v>0.8105050505050504</v>
      </c>
    </row>
    <row r="120" spans="1:14">
      <c r="A120" s="1" t="s">
        <v>181</v>
      </c>
      <c r="B120" s="61" t="s">
        <v>108</v>
      </c>
      <c r="D120" s="17" t="s">
        <v>48</v>
      </c>
      <c r="E120" s="17"/>
      <c r="F120" s="98">
        <v>60000</v>
      </c>
      <c r="G120" s="98"/>
      <c r="H120" s="98"/>
      <c r="I120" s="99">
        <f t="shared" si="63"/>
        <v>60000</v>
      </c>
      <c r="J120" s="100">
        <v>33000</v>
      </c>
      <c r="K120" s="101">
        <f t="shared" si="61"/>
        <v>0.55000000000000004</v>
      </c>
      <c r="L120" s="101">
        <f t="shared" si="62"/>
        <v>1.8181818181818181</v>
      </c>
      <c r="M120" s="91">
        <f>L120/L$2</f>
        <v>0.85818181818181816</v>
      </c>
    </row>
    <row r="121" spans="1:14">
      <c r="A121" s="1" t="s">
        <v>181</v>
      </c>
      <c r="B121" s="61" t="s">
        <v>47</v>
      </c>
      <c r="D121" s="17" t="s">
        <v>48</v>
      </c>
      <c r="E121" s="17"/>
      <c r="F121" s="98">
        <v>125000</v>
      </c>
      <c r="G121" s="98"/>
      <c r="H121" s="98"/>
      <c r="I121" s="99">
        <f t="shared" si="63"/>
        <v>125000</v>
      </c>
      <c r="J121" s="100">
        <v>59000</v>
      </c>
      <c r="K121" s="101">
        <f t="shared" si="61"/>
        <v>0.47199999999999998</v>
      </c>
      <c r="L121" s="101">
        <f t="shared" si="62"/>
        <v>2.1186440677966103</v>
      </c>
      <c r="M121" s="91">
        <f>L121/L$2</f>
        <v>1</v>
      </c>
    </row>
    <row r="122" spans="1:14">
      <c r="J122" s="9"/>
      <c r="K122" s="6"/>
      <c r="L122" s="6"/>
    </row>
    <row r="123" spans="1:14" s="139" customFormat="1" ht="17.25" thickBot="1">
      <c r="A123" s="142"/>
      <c r="B123" s="143" t="s">
        <v>153</v>
      </c>
      <c r="C123" s="144"/>
      <c r="D123" s="142"/>
      <c r="E123" s="142"/>
      <c r="F123" s="145"/>
      <c r="G123" s="145"/>
      <c r="H123" s="145"/>
      <c r="I123" s="146"/>
      <c r="J123" s="142"/>
      <c r="K123" s="142"/>
      <c r="L123" s="142"/>
      <c r="M123" s="147"/>
    </row>
    <row r="124" spans="1:14">
      <c r="A124" s="76" t="s">
        <v>144</v>
      </c>
      <c r="B124" s="90" t="s">
        <v>147</v>
      </c>
      <c r="C124" s="78"/>
      <c r="D124" s="90" t="s">
        <v>468</v>
      </c>
      <c r="E124" s="90"/>
      <c r="F124" s="79">
        <v>1000</v>
      </c>
      <c r="G124" s="79"/>
      <c r="H124" s="79"/>
      <c r="I124" s="80">
        <f>F124</f>
        <v>1000</v>
      </c>
      <c r="J124" s="81"/>
      <c r="K124" s="82"/>
      <c r="L124" s="82"/>
      <c r="M124" s="83"/>
      <c r="N124" s="55"/>
    </row>
    <row r="125" spans="1:14">
      <c r="A125" s="84" t="s">
        <v>144</v>
      </c>
      <c r="B125" s="70" t="s">
        <v>62</v>
      </c>
      <c r="C125" s="57"/>
      <c r="D125" s="42" t="s">
        <v>596</v>
      </c>
      <c r="E125">
        <v>3000</v>
      </c>
      <c r="F125">
        <v>90</v>
      </c>
      <c r="G125" s="166">
        <v>2400</v>
      </c>
      <c r="H125">
        <v>96</v>
      </c>
      <c r="I125" s="99">
        <f>100*F125+E125</f>
        <v>12000</v>
      </c>
      <c r="J125" s="100">
        <v>1100</v>
      </c>
      <c r="K125" s="101">
        <f t="shared" ref="K125" si="64">J125/I125</f>
        <v>9.166666666666666E-2</v>
      </c>
      <c r="L125" s="101">
        <f t="shared" ref="L125" si="65">I125/J125</f>
        <v>10.909090909090908</v>
      </c>
      <c r="M125" s="88">
        <f t="shared" ref="M125:M140" si="66">L125/L$2</f>
        <v>5.1490909090909085</v>
      </c>
      <c r="N125" s="55"/>
    </row>
    <row r="126" spans="1:14">
      <c r="A126" s="84" t="s">
        <v>144</v>
      </c>
      <c r="B126" s="70" t="s">
        <v>480</v>
      </c>
      <c r="C126" s="57"/>
      <c r="D126" s="42" t="s">
        <v>149</v>
      </c>
      <c r="E126">
        <v>10000</v>
      </c>
      <c r="F126">
        <v>400</v>
      </c>
      <c r="G126" s="166">
        <v>10000</v>
      </c>
      <c r="H126">
        <v>400</v>
      </c>
      <c r="I126" s="99">
        <f t="shared" ref="I126:I127" si="67">100*F126+E126</f>
        <v>50000</v>
      </c>
      <c r="J126" s="100">
        <v>5500</v>
      </c>
      <c r="K126" s="101">
        <f t="shared" ref="K126:K127" si="68">J126/I126</f>
        <v>0.11</v>
      </c>
      <c r="L126" s="101">
        <f t="shared" ref="L126:L127" si="69">I126/J126</f>
        <v>9.0909090909090917</v>
      </c>
      <c r="M126" s="88">
        <f t="shared" ref="M126:M127" si="70">L126/L$2</f>
        <v>4.290909090909091</v>
      </c>
      <c r="N126" s="55"/>
    </row>
    <row r="127" spans="1:14">
      <c r="A127" s="84" t="s">
        <v>144</v>
      </c>
      <c r="B127" s="70" t="s">
        <v>481</v>
      </c>
      <c r="C127" s="57"/>
      <c r="D127" s="42" t="s">
        <v>149</v>
      </c>
      <c r="E127">
        <v>18000</v>
      </c>
      <c r="F127">
        <v>720</v>
      </c>
      <c r="G127" s="166">
        <v>18000</v>
      </c>
      <c r="H127">
        <v>720</v>
      </c>
      <c r="I127" s="99">
        <f t="shared" si="67"/>
        <v>90000</v>
      </c>
      <c r="J127" s="100">
        <v>11000</v>
      </c>
      <c r="K127" s="101">
        <f t="shared" si="68"/>
        <v>0.12222222222222222</v>
      </c>
      <c r="L127" s="101">
        <f t="shared" si="69"/>
        <v>8.1818181818181817</v>
      </c>
      <c r="M127" s="88">
        <f t="shared" si="70"/>
        <v>3.8618181818181814</v>
      </c>
      <c r="N127" s="55"/>
    </row>
    <row r="128" spans="1:14">
      <c r="A128" s="84" t="s">
        <v>144</v>
      </c>
      <c r="B128" s="70" t="s">
        <v>482</v>
      </c>
      <c r="C128" s="58"/>
      <c r="D128" s="42" t="s">
        <v>150</v>
      </c>
      <c r="E128">
        <v>3000</v>
      </c>
      <c r="F128">
        <v>60</v>
      </c>
      <c r="G128" s="166">
        <v>2400</v>
      </c>
      <c r="H128">
        <v>64</v>
      </c>
      <c r="I128" s="99">
        <f>150*F128+E128</f>
        <v>12000</v>
      </c>
      <c r="J128" s="100">
        <v>1100</v>
      </c>
      <c r="K128" s="101">
        <f t="shared" ref="K128" si="71">J128/I128</f>
        <v>9.166666666666666E-2</v>
      </c>
      <c r="L128" s="101">
        <f t="shared" ref="L128" si="72">I128/J128</f>
        <v>10.909090909090908</v>
      </c>
      <c r="M128" s="88">
        <f t="shared" ref="M128" si="73">L128/L$2</f>
        <v>5.1490909090909085</v>
      </c>
      <c r="N128" s="55"/>
    </row>
    <row r="129" spans="1:14">
      <c r="A129" s="84" t="s">
        <v>144</v>
      </c>
      <c r="B129" s="70" t="s">
        <v>483</v>
      </c>
      <c r="C129" s="58"/>
      <c r="D129" s="42" t="s">
        <v>150</v>
      </c>
      <c r="E129">
        <v>11000</v>
      </c>
      <c r="F129">
        <v>260</v>
      </c>
      <c r="G129" s="166">
        <v>9900</v>
      </c>
      <c r="H129">
        <v>264</v>
      </c>
      <c r="I129" s="99">
        <f t="shared" ref="I129:I130" si="74">150*F129+E129</f>
        <v>50000</v>
      </c>
      <c r="J129" s="100">
        <v>5500</v>
      </c>
      <c r="K129" s="101">
        <f t="shared" ref="K129:K130" si="75">J129/I129</f>
        <v>0.11</v>
      </c>
      <c r="L129" s="101">
        <f t="shared" ref="L129:L130" si="76">I129/J129</f>
        <v>9.0909090909090917</v>
      </c>
      <c r="M129" s="88">
        <f t="shared" ref="M129:M130" si="77">L129/L$2</f>
        <v>4.290909090909091</v>
      </c>
      <c r="N129" s="55"/>
    </row>
    <row r="130" spans="1:14">
      <c r="A130" s="84" t="s">
        <v>144</v>
      </c>
      <c r="B130" s="70" t="s">
        <v>484</v>
      </c>
      <c r="C130" s="58"/>
      <c r="D130" s="42" t="s">
        <v>150</v>
      </c>
      <c r="E130">
        <v>18000</v>
      </c>
      <c r="F130">
        <v>480</v>
      </c>
      <c r="G130" s="166">
        <v>18000</v>
      </c>
      <c r="H130">
        <v>480</v>
      </c>
      <c r="I130" s="99">
        <f t="shared" si="74"/>
        <v>90000</v>
      </c>
      <c r="J130" s="100">
        <v>11000</v>
      </c>
      <c r="K130" s="101">
        <f t="shared" si="75"/>
        <v>0.12222222222222222</v>
      </c>
      <c r="L130" s="101">
        <f t="shared" si="76"/>
        <v>8.1818181818181817</v>
      </c>
      <c r="M130" s="88">
        <f t="shared" si="77"/>
        <v>3.8618181818181814</v>
      </c>
      <c r="N130" s="55"/>
    </row>
    <row r="131" spans="1:14">
      <c r="A131" s="84" t="s">
        <v>144</v>
      </c>
      <c r="B131" s="70" t="s">
        <v>485</v>
      </c>
      <c r="C131" s="58"/>
      <c r="D131" s="42" t="s">
        <v>597</v>
      </c>
      <c r="E131">
        <v>2000</v>
      </c>
      <c r="F131">
        <v>50</v>
      </c>
      <c r="G131" s="166">
        <v>2400</v>
      </c>
      <c r="H131">
        <v>48</v>
      </c>
      <c r="I131" s="99">
        <f>200*F131+E131</f>
        <v>12000</v>
      </c>
      <c r="J131" s="100">
        <v>1100</v>
      </c>
      <c r="K131" s="101">
        <f t="shared" ref="K131" si="78">J131/I131</f>
        <v>9.166666666666666E-2</v>
      </c>
      <c r="L131" s="101">
        <f t="shared" ref="L131" si="79">I131/J131</f>
        <v>10.909090909090908</v>
      </c>
      <c r="M131" s="88">
        <f t="shared" ref="M131" si="80">L131/L$2</f>
        <v>5.1490909090909085</v>
      </c>
      <c r="N131" s="55"/>
    </row>
    <row r="132" spans="1:14">
      <c r="A132" s="84" t="s">
        <v>144</v>
      </c>
      <c r="B132" s="70" t="s">
        <v>486</v>
      </c>
      <c r="C132" s="58"/>
      <c r="D132" s="42" t="s">
        <v>319</v>
      </c>
      <c r="E132">
        <v>10000</v>
      </c>
      <c r="F132">
        <v>200</v>
      </c>
      <c r="G132" s="166">
        <v>10000</v>
      </c>
      <c r="H132">
        <v>200</v>
      </c>
      <c r="I132" s="99">
        <f t="shared" ref="I132:I133" si="81">200*F132+E132</f>
        <v>50000</v>
      </c>
      <c r="J132" s="100">
        <v>5500</v>
      </c>
      <c r="K132" s="101">
        <f t="shared" ref="K132:K133" si="82">J132/I132</f>
        <v>0.11</v>
      </c>
      <c r="L132" s="101">
        <f t="shared" ref="L132:L133" si="83">I132/J132</f>
        <v>9.0909090909090917</v>
      </c>
      <c r="M132" s="88">
        <f t="shared" ref="M132:M133" si="84">L132/L$2</f>
        <v>4.290909090909091</v>
      </c>
      <c r="N132" s="55"/>
    </row>
    <row r="133" spans="1:14">
      <c r="A133" s="84" t="s">
        <v>144</v>
      </c>
      <c r="B133" s="70" t="s">
        <v>487</v>
      </c>
      <c r="C133" s="58"/>
      <c r="D133" s="42" t="s">
        <v>319</v>
      </c>
      <c r="E133">
        <v>18000</v>
      </c>
      <c r="F133">
        <v>360</v>
      </c>
      <c r="G133" s="166">
        <v>18000</v>
      </c>
      <c r="H133">
        <v>360</v>
      </c>
      <c r="I133" s="99">
        <f t="shared" si="81"/>
        <v>90000</v>
      </c>
      <c r="J133" s="100">
        <v>11000</v>
      </c>
      <c r="K133" s="101">
        <f t="shared" si="82"/>
        <v>0.12222222222222222</v>
      </c>
      <c r="L133" s="101">
        <f t="shared" si="83"/>
        <v>8.1818181818181817</v>
      </c>
      <c r="M133" s="88">
        <f t="shared" si="84"/>
        <v>3.8618181818181814</v>
      </c>
      <c r="N133" s="55"/>
    </row>
    <row r="134" spans="1:14">
      <c r="A134" s="84" t="s">
        <v>144</v>
      </c>
      <c r="B134" s="70" t="s">
        <v>474</v>
      </c>
      <c r="C134" s="58"/>
      <c r="D134" s="42" t="s">
        <v>598</v>
      </c>
      <c r="E134">
        <v>2000</v>
      </c>
      <c r="F134">
        <v>10000</v>
      </c>
      <c r="G134" s="166">
        <v>1400</v>
      </c>
      <c r="H134">
        <v>11200</v>
      </c>
      <c r="I134" s="99">
        <f>0.5*F134+E134</f>
        <v>7000</v>
      </c>
      <c r="J134" s="100">
        <v>1100</v>
      </c>
      <c r="K134" s="101">
        <f t="shared" ref="K134" si="85">J134/I134</f>
        <v>0.15714285714285714</v>
      </c>
      <c r="L134" s="101">
        <f t="shared" ref="L134" si="86">I134/J134</f>
        <v>6.3636363636363633</v>
      </c>
      <c r="M134" s="88">
        <f t="shared" si="66"/>
        <v>3.0036363636363634</v>
      </c>
      <c r="N134" s="55"/>
    </row>
    <row r="135" spans="1:14">
      <c r="A135" s="84" t="s">
        <v>144</v>
      </c>
      <c r="B135" s="70" t="s">
        <v>475</v>
      </c>
      <c r="C135" s="58"/>
      <c r="D135" s="42" t="s">
        <v>68</v>
      </c>
      <c r="E135">
        <v>10000</v>
      </c>
      <c r="F135">
        <v>50000</v>
      </c>
      <c r="G135" s="166">
        <v>7000</v>
      </c>
      <c r="H135">
        <v>56000</v>
      </c>
      <c r="I135" s="99">
        <f t="shared" ref="I135:I139" si="87">0.5*F135+E135</f>
        <v>35000</v>
      </c>
      <c r="J135" s="100">
        <v>5500</v>
      </c>
      <c r="K135" s="101">
        <f t="shared" ref="K135" si="88">J135/I135</f>
        <v>0.15714285714285714</v>
      </c>
      <c r="L135" s="101">
        <f t="shared" ref="L135" si="89">I135/J135</f>
        <v>6.3636363636363633</v>
      </c>
      <c r="M135" s="88">
        <f t="shared" ref="M135" si="90">L135/L$2</f>
        <v>3.0036363636363634</v>
      </c>
      <c r="N135" s="55"/>
    </row>
    <row r="136" spans="1:14">
      <c r="A136" s="84" t="s">
        <v>144</v>
      </c>
      <c r="B136" s="70" t="s">
        <v>476</v>
      </c>
      <c r="C136" s="58"/>
      <c r="D136" s="42" t="s">
        <v>68</v>
      </c>
      <c r="E136">
        <v>20000</v>
      </c>
      <c r="F136">
        <v>100000</v>
      </c>
      <c r="G136" s="166">
        <v>14000</v>
      </c>
      <c r="H136">
        <v>112000</v>
      </c>
      <c r="I136" s="99">
        <f t="shared" si="87"/>
        <v>70000</v>
      </c>
      <c r="J136" s="100">
        <v>11000</v>
      </c>
      <c r="K136" s="101">
        <f t="shared" ref="K136" si="91">J136/I136</f>
        <v>0.15714285714285714</v>
      </c>
      <c r="L136" s="101">
        <f t="shared" ref="L136" si="92">I136/J136</f>
        <v>6.3636363636363633</v>
      </c>
      <c r="M136" s="88">
        <f t="shared" ref="M136" si="93">L136/L$2</f>
        <v>3.0036363636363634</v>
      </c>
      <c r="N136" s="55"/>
    </row>
    <row r="137" spans="1:14">
      <c r="A137" s="84" t="s">
        <v>144</v>
      </c>
      <c r="B137" s="70" t="s">
        <v>477</v>
      </c>
      <c r="C137" s="58"/>
      <c r="D137" s="42" t="s">
        <v>599</v>
      </c>
      <c r="E137">
        <v>2000</v>
      </c>
      <c r="F137">
        <v>10000</v>
      </c>
      <c r="G137" s="166">
        <v>1400</v>
      </c>
      <c r="H137">
        <v>11200</v>
      </c>
      <c r="I137" s="99">
        <f>0.5*F137+E137</f>
        <v>7000</v>
      </c>
      <c r="J137" s="100">
        <v>1100</v>
      </c>
      <c r="K137" s="101">
        <f t="shared" ref="K137" si="94">J137/I137</f>
        <v>0.15714285714285714</v>
      </c>
      <c r="L137" s="101">
        <f t="shared" ref="L137" si="95">I137/J137</f>
        <v>6.3636363636363633</v>
      </c>
      <c r="M137" s="88">
        <f t="shared" ref="M137" si="96">L137/L$2</f>
        <v>3.0036363636363634</v>
      </c>
      <c r="N137" s="55"/>
    </row>
    <row r="138" spans="1:14">
      <c r="A138" s="84" t="s">
        <v>144</v>
      </c>
      <c r="B138" s="70" t="s">
        <v>478</v>
      </c>
      <c r="C138" s="58"/>
      <c r="D138" s="42" t="s">
        <v>11</v>
      </c>
      <c r="E138">
        <v>10000</v>
      </c>
      <c r="F138">
        <v>50000</v>
      </c>
      <c r="G138" s="166">
        <v>7000</v>
      </c>
      <c r="H138">
        <v>56000</v>
      </c>
      <c r="I138" s="99">
        <f t="shared" si="87"/>
        <v>35000</v>
      </c>
      <c r="J138" s="100">
        <v>5500</v>
      </c>
      <c r="K138" s="101">
        <f t="shared" ref="K138" si="97">J138/I138</f>
        <v>0.15714285714285714</v>
      </c>
      <c r="L138" s="101">
        <f t="shared" ref="L138" si="98">I138/J138</f>
        <v>6.3636363636363633</v>
      </c>
      <c r="M138" s="88">
        <f t="shared" ref="M138" si="99">L138/L$2</f>
        <v>3.0036363636363634</v>
      </c>
      <c r="N138" s="55"/>
    </row>
    <row r="139" spans="1:14">
      <c r="A139" s="84" t="s">
        <v>144</v>
      </c>
      <c r="B139" s="70" t="s">
        <v>479</v>
      </c>
      <c r="C139" s="58"/>
      <c r="D139" s="42" t="s">
        <v>11</v>
      </c>
      <c r="E139">
        <v>20000</v>
      </c>
      <c r="F139">
        <v>100000</v>
      </c>
      <c r="G139" s="166">
        <v>14000</v>
      </c>
      <c r="H139">
        <v>112000</v>
      </c>
      <c r="I139" s="99">
        <f t="shared" si="87"/>
        <v>70000</v>
      </c>
      <c r="J139" s="100">
        <v>11000</v>
      </c>
      <c r="K139" s="101">
        <f t="shared" ref="K139" si="100">J139/I139</f>
        <v>0.15714285714285714</v>
      </c>
      <c r="L139" s="101">
        <f t="shared" ref="L139" si="101">I139/J139</f>
        <v>6.3636363636363633</v>
      </c>
      <c r="M139" s="88">
        <f t="shared" ref="M139" si="102">L139/L$2</f>
        <v>3.0036363636363634</v>
      </c>
      <c r="N139" s="55"/>
    </row>
    <row r="140" spans="1:14">
      <c r="A140" s="84" t="s">
        <v>144</v>
      </c>
      <c r="B140" s="42" t="s">
        <v>490</v>
      </c>
      <c r="D140" s="131" t="s">
        <v>110</v>
      </c>
      <c r="E140" s="131"/>
      <c r="F140" s="98">
        <v>1</v>
      </c>
      <c r="G140" s="98"/>
      <c r="H140" s="98"/>
      <c r="I140" s="99">
        <f>3*10000*F140</f>
        <v>30000</v>
      </c>
      <c r="J140" s="100">
        <v>1100</v>
      </c>
      <c r="K140" s="101">
        <f t="shared" ref="K140" si="103">J140/I140</f>
        <v>3.6666666666666667E-2</v>
      </c>
      <c r="L140" s="101">
        <f t="shared" ref="L140" si="104">I140/J140</f>
        <v>27.272727272727273</v>
      </c>
      <c r="M140" s="88">
        <f t="shared" si="66"/>
        <v>12.872727272727273</v>
      </c>
      <c r="N140" s="55"/>
    </row>
    <row r="141" spans="1:14">
      <c r="A141" s="84" t="s">
        <v>144</v>
      </c>
      <c r="B141" s="42" t="s">
        <v>473</v>
      </c>
      <c r="D141" s="131" t="s">
        <v>472</v>
      </c>
      <c r="E141" s="131"/>
      <c r="F141" s="98">
        <v>1</v>
      </c>
      <c r="G141" s="98"/>
      <c r="H141" s="98"/>
      <c r="I141" s="99">
        <f>2*10000*F141</f>
        <v>20000</v>
      </c>
      <c r="J141" s="100">
        <v>1100</v>
      </c>
      <c r="K141" s="101">
        <f t="shared" ref="K141" si="105">J141/I141</f>
        <v>5.5E-2</v>
      </c>
      <c r="L141" s="101">
        <f t="shared" ref="L141" si="106">I141/J141</f>
        <v>18.181818181818183</v>
      </c>
      <c r="M141" s="88">
        <f t="shared" ref="M141" si="107">L141/L$2</f>
        <v>8.581818181818182</v>
      </c>
      <c r="N141" s="55"/>
    </row>
    <row r="142" spans="1:14">
      <c r="A142" s="84"/>
      <c r="D142" s="7"/>
      <c r="E142" s="7"/>
      <c r="J142" s="14">
        <f>SUM(J125:J141)</f>
        <v>90200</v>
      </c>
      <c r="K142" s="6"/>
      <c r="L142" s="6"/>
      <c r="M142" s="106"/>
      <c r="N142" s="55"/>
    </row>
    <row r="143" spans="1:14">
      <c r="A143" s="137" t="s">
        <v>144</v>
      </c>
      <c r="B143" s="71" t="s">
        <v>98</v>
      </c>
      <c r="D143" s="71" t="s">
        <v>34</v>
      </c>
      <c r="E143" s="71"/>
      <c r="F143" s="118">
        <v>500</v>
      </c>
      <c r="G143" s="118"/>
      <c r="H143" s="118"/>
      <c r="I143" s="119">
        <f>F143*150</f>
        <v>75000</v>
      </c>
      <c r="J143" s="120">
        <v>5500</v>
      </c>
      <c r="K143" s="121">
        <f t="shared" ref="K143" si="108">J143/I143</f>
        <v>7.3333333333333334E-2</v>
      </c>
      <c r="L143" s="121">
        <f t="shared" ref="L143" si="109">I143/J143</f>
        <v>13.636363636363637</v>
      </c>
      <c r="M143" s="127">
        <f>L143/L$2</f>
        <v>6.4363636363636365</v>
      </c>
      <c r="N143" s="55"/>
    </row>
    <row r="144" spans="1:14">
      <c r="A144" s="137" t="s">
        <v>144</v>
      </c>
      <c r="B144" s="71" t="s">
        <v>214</v>
      </c>
      <c r="D144" s="71" t="s">
        <v>34</v>
      </c>
      <c r="E144" s="71"/>
      <c r="F144" s="118">
        <v>1000</v>
      </c>
      <c r="G144" s="118"/>
      <c r="H144" s="118"/>
      <c r="I144" s="119">
        <f t="shared" ref="I144:I146" si="110">F144*150</f>
        <v>150000</v>
      </c>
      <c r="J144" s="120">
        <v>11000</v>
      </c>
      <c r="K144" s="121">
        <f t="shared" ref="K144" si="111">J144/I144</f>
        <v>7.3333333333333334E-2</v>
      </c>
      <c r="L144" s="121">
        <f t="shared" ref="L144" si="112">I144/J144</f>
        <v>13.636363636363637</v>
      </c>
      <c r="M144" s="127">
        <f>L144/L$2</f>
        <v>6.4363636363636365</v>
      </c>
      <c r="N144" s="55"/>
    </row>
    <row r="145" spans="1:14">
      <c r="A145" s="137" t="s">
        <v>144</v>
      </c>
      <c r="B145" s="71" t="s">
        <v>99</v>
      </c>
      <c r="D145" s="71" t="s">
        <v>35</v>
      </c>
      <c r="E145" s="71"/>
      <c r="F145" s="118">
        <v>500</v>
      </c>
      <c r="G145" s="118"/>
      <c r="H145" s="118"/>
      <c r="I145" s="119">
        <f t="shared" si="110"/>
        <v>75000</v>
      </c>
      <c r="J145" s="120">
        <v>5500</v>
      </c>
      <c r="K145" s="121">
        <f>J145/I145</f>
        <v>7.3333333333333334E-2</v>
      </c>
      <c r="L145" s="121">
        <f>I145/J145</f>
        <v>13.636363636363637</v>
      </c>
      <c r="M145" s="127">
        <f>L145/L$2</f>
        <v>6.4363636363636365</v>
      </c>
      <c r="N145" s="55"/>
    </row>
    <row r="146" spans="1:14" ht="17.25" thickBot="1">
      <c r="A146" s="138" t="s">
        <v>144</v>
      </c>
      <c r="B146" s="126" t="s">
        <v>215</v>
      </c>
      <c r="C146" s="87"/>
      <c r="D146" s="126" t="s">
        <v>35</v>
      </c>
      <c r="E146" s="150"/>
      <c r="F146" s="118">
        <v>1000</v>
      </c>
      <c r="G146" s="163"/>
      <c r="H146" s="163"/>
      <c r="I146" s="128">
        <f t="shared" si="110"/>
        <v>150000</v>
      </c>
      <c r="J146" s="120">
        <v>11000</v>
      </c>
      <c r="K146" s="129">
        <f>J146/I146</f>
        <v>7.3333333333333334E-2</v>
      </c>
      <c r="L146" s="129">
        <f>I146/J146</f>
        <v>13.636363636363637</v>
      </c>
      <c r="M146" s="130">
        <f>L146/L$2</f>
        <v>6.4363636363636365</v>
      </c>
      <c r="N146" s="55"/>
    </row>
    <row r="147" spans="1:14" ht="17.25" thickBot="1">
      <c r="A147" s="92"/>
      <c r="B147" s="92"/>
      <c r="C147" s="93"/>
      <c r="D147" s="92"/>
      <c r="E147" s="92"/>
      <c r="F147" s="94"/>
      <c r="G147" s="94"/>
      <c r="H147" s="94"/>
      <c r="I147" s="95"/>
      <c r="J147" s="92"/>
      <c r="K147" s="92"/>
      <c r="L147" s="92"/>
      <c r="M147" s="96"/>
    </row>
    <row r="148" spans="1:14">
      <c r="A148" s="76" t="s">
        <v>145</v>
      </c>
      <c r="B148" s="90" t="s">
        <v>147</v>
      </c>
      <c r="C148" s="78"/>
      <c r="D148" s="90" t="s">
        <v>48</v>
      </c>
      <c r="E148" s="90"/>
      <c r="F148" s="79">
        <v>3000</v>
      </c>
      <c r="G148" s="79"/>
      <c r="H148" s="79"/>
      <c r="I148" s="80"/>
      <c r="J148" s="77"/>
      <c r="K148" s="77"/>
      <c r="L148" s="77"/>
      <c r="M148" s="83"/>
      <c r="N148" s="55"/>
    </row>
    <row r="149" spans="1:14">
      <c r="A149" s="84" t="s">
        <v>145</v>
      </c>
      <c r="B149" s="70" t="s">
        <v>62</v>
      </c>
      <c r="C149" s="57"/>
      <c r="D149" s="42" t="s">
        <v>596</v>
      </c>
      <c r="E149">
        <v>30000</v>
      </c>
      <c r="F149">
        <v>900</v>
      </c>
      <c r="G149">
        <v>3000</v>
      </c>
      <c r="H149">
        <v>90</v>
      </c>
      <c r="I149" s="99">
        <f>100*F149+E149</f>
        <v>120000</v>
      </c>
      <c r="J149" s="100">
        <v>11000</v>
      </c>
      <c r="K149" s="101">
        <f t="shared" ref="K149:K152" si="113">J149/I149</f>
        <v>9.166666666666666E-2</v>
      </c>
      <c r="L149" s="101">
        <f t="shared" ref="L149:L152" si="114">I149/J149</f>
        <v>10.909090909090908</v>
      </c>
      <c r="M149" s="88">
        <f>L149/L$2</f>
        <v>5.1490909090909085</v>
      </c>
    </row>
    <row r="150" spans="1:14">
      <c r="A150" s="84" t="s">
        <v>145</v>
      </c>
      <c r="B150" s="70" t="s">
        <v>480</v>
      </c>
      <c r="C150" s="57"/>
      <c r="D150" s="42" t="s">
        <v>149</v>
      </c>
      <c r="E150">
        <v>60000</v>
      </c>
      <c r="F150">
        <v>2400</v>
      </c>
      <c r="G150">
        <v>10000</v>
      </c>
      <c r="H150">
        <v>400</v>
      </c>
      <c r="I150" s="99">
        <f t="shared" ref="I150:I151" si="115">100*F150+E150</f>
        <v>300000</v>
      </c>
      <c r="J150" s="100">
        <v>33000</v>
      </c>
      <c r="K150" s="101">
        <f t="shared" ref="K150:K151" si="116">J150/I150</f>
        <v>0.11</v>
      </c>
      <c r="L150" s="101">
        <f t="shared" ref="L150:L151" si="117">I150/J150</f>
        <v>9.0909090909090917</v>
      </c>
      <c r="M150" s="88">
        <f t="shared" ref="M150:M151" si="118">L150/L$2</f>
        <v>4.290909090909091</v>
      </c>
    </row>
    <row r="151" spans="1:14">
      <c r="A151" s="84" t="s">
        <v>145</v>
      </c>
      <c r="B151" s="70" t="s">
        <v>481</v>
      </c>
      <c r="C151" s="57"/>
      <c r="D151" s="42" t="s">
        <v>149</v>
      </c>
      <c r="E151">
        <v>90000</v>
      </c>
      <c r="F151">
        <v>3600</v>
      </c>
      <c r="G151">
        <v>18000</v>
      </c>
      <c r="H151">
        <v>720</v>
      </c>
      <c r="I151" s="99">
        <f t="shared" si="115"/>
        <v>450000</v>
      </c>
      <c r="J151" s="100">
        <v>55000</v>
      </c>
      <c r="K151" s="101">
        <f t="shared" si="116"/>
        <v>0.12222222222222222</v>
      </c>
      <c r="L151" s="101">
        <f t="shared" si="117"/>
        <v>8.1818181818181817</v>
      </c>
      <c r="M151" s="88">
        <f t="shared" si="118"/>
        <v>3.8618181818181814</v>
      </c>
    </row>
    <row r="152" spans="1:14">
      <c r="A152" s="84" t="s">
        <v>145</v>
      </c>
      <c r="B152" s="70" t="s">
        <v>482</v>
      </c>
      <c r="C152" s="58"/>
      <c r="D152" s="42" t="s">
        <v>150</v>
      </c>
      <c r="E152">
        <v>24000</v>
      </c>
      <c r="F152">
        <v>600</v>
      </c>
      <c r="G152">
        <v>3000</v>
      </c>
      <c r="H152">
        <v>60</v>
      </c>
      <c r="I152" s="99">
        <f>150*F152+E152</f>
        <v>114000</v>
      </c>
      <c r="J152" s="100">
        <v>11000</v>
      </c>
      <c r="K152" s="101">
        <f t="shared" si="113"/>
        <v>9.6491228070175433E-2</v>
      </c>
      <c r="L152" s="101">
        <f t="shared" si="114"/>
        <v>10.363636363636363</v>
      </c>
      <c r="M152" s="88">
        <f>L152/L$2</f>
        <v>4.8916363636363629</v>
      </c>
    </row>
    <row r="153" spans="1:14">
      <c r="A153" s="84" t="s">
        <v>145</v>
      </c>
      <c r="B153" s="70" t="s">
        <v>483</v>
      </c>
      <c r="C153" s="58"/>
      <c r="D153" s="42" t="s">
        <v>150</v>
      </c>
      <c r="E153">
        <v>60000</v>
      </c>
      <c r="F153">
        <v>1600</v>
      </c>
      <c r="G153">
        <v>11000</v>
      </c>
      <c r="H153">
        <v>260</v>
      </c>
      <c r="I153" s="99">
        <f t="shared" ref="I153:I154" si="119">150*F153+E153</f>
        <v>300000</v>
      </c>
      <c r="J153" s="100">
        <v>33000</v>
      </c>
      <c r="K153" s="101">
        <f t="shared" ref="K153:K154" si="120">J153/I153</f>
        <v>0.11</v>
      </c>
      <c r="L153" s="101">
        <f t="shared" ref="L153:L154" si="121">I153/J153</f>
        <v>9.0909090909090917</v>
      </c>
      <c r="M153" s="88">
        <f t="shared" ref="M153:M154" si="122">L153/L$2</f>
        <v>4.290909090909091</v>
      </c>
    </row>
    <row r="154" spans="1:14">
      <c r="A154" s="84" t="s">
        <v>145</v>
      </c>
      <c r="B154" s="70" t="s">
        <v>484</v>
      </c>
      <c r="C154" s="58"/>
      <c r="D154" s="42" t="s">
        <v>150</v>
      </c>
      <c r="E154">
        <v>90000</v>
      </c>
      <c r="F154">
        <v>2400</v>
      </c>
      <c r="G154">
        <v>18000</v>
      </c>
      <c r="H154">
        <v>480</v>
      </c>
      <c r="I154" s="99">
        <f t="shared" si="119"/>
        <v>450000</v>
      </c>
      <c r="J154" s="100">
        <v>55000</v>
      </c>
      <c r="K154" s="101">
        <f t="shared" si="120"/>
        <v>0.12222222222222222</v>
      </c>
      <c r="L154" s="101">
        <f t="shared" si="121"/>
        <v>8.1818181818181817</v>
      </c>
      <c r="M154" s="88">
        <f t="shared" si="122"/>
        <v>3.8618181818181814</v>
      </c>
    </row>
    <row r="155" spans="1:14">
      <c r="A155" s="84" t="s">
        <v>145</v>
      </c>
      <c r="B155" s="70" t="s">
        <v>485</v>
      </c>
      <c r="C155" s="58"/>
      <c r="D155" s="42" t="s">
        <v>597</v>
      </c>
      <c r="E155">
        <v>20000</v>
      </c>
      <c r="F155">
        <v>500</v>
      </c>
      <c r="G155">
        <v>2000</v>
      </c>
      <c r="H155">
        <v>50</v>
      </c>
      <c r="I155" s="99">
        <f>200*F155+E155</f>
        <v>120000</v>
      </c>
      <c r="J155" s="100">
        <v>11000</v>
      </c>
      <c r="K155" s="101">
        <f t="shared" ref="K155:K164" si="123">J155/I155</f>
        <v>9.166666666666666E-2</v>
      </c>
      <c r="L155" s="101">
        <f t="shared" ref="L155:L164" si="124">I155/J155</f>
        <v>10.909090909090908</v>
      </c>
      <c r="M155" s="88">
        <f>L155/L$2</f>
        <v>5.1490909090909085</v>
      </c>
    </row>
    <row r="156" spans="1:14">
      <c r="A156" s="84" t="s">
        <v>145</v>
      </c>
      <c r="B156" s="70" t="s">
        <v>486</v>
      </c>
      <c r="C156" s="58"/>
      <c r="D156" s="42" t="s">
        <v>319</v>
      </c>
      <c r="E156">
        <v>60000</v>
      </c>
      <c r="F156">
        <v>1200</v>
      </c>
      <c r="G156">
        <v>10000</v>
      </c>
      <c r="H156">
        <v>200</v>
      </c>
      <c r="I156" s="99">
        <f t="shared" ref="I156:I157" si="125">200*F156+E156</f>
        <v>300000</v>
      </c>
      <c r="J156" s="100">
        <v>33000</v>
      </c>
      <c r="K156" s="101">
        <f t="shared" ref="K156:K157" si="126">J156/I156</f>
        <v>0.11</v>
      </c>
      <c r="L156" s="101">
        <f t="shared" ref="L156:L157" si="127">I156/J156</f>
        <v>9.0909090909090917</v>
      </c>
      <c r="M156" s="88">
        <f t="shared" ref="M156:M157" si="128">L156/L$2</f>
        <v>4.290909090909091</v>
      </c>
    </row>
    <row r="157" spans="1:14">
      <c r="A157" s="84" t="s">
        <v>145</v>
      </c>
      <c r="B157" s="70" t="s">
        <v>487</v>
      </c>
      <c r="C157" s="58"/>
      <c r="D157" s="42" t="s">
        <v>319</v>
      </c>
      <c r="E157">
        <v>90000</v>
      </c>
      <c r="F157">
        <v>1800</v>
      </c>
      <c r="G157">
        <v>18000</v>
      </c>
      <c r="H157">
        <v>360</v>
      </c>
      <c r="I157" s="99">
        <f t="shared" si="125"/>
        <v>450000</v>
      </c>
      <c r="J157" s="100">
        <v>55000</v>
      </c>
      <c r="K157" s="101">
        <f t="shared" si="126"/>
        <v>0.12222222222222222</v>
      </c>
      <c r="L157" s="101">
        <f t="shared" si="127"/>
        <v>8.1818181818181817</v>
      </c>
      <c r="M157" s="88">
        <f t="shared" si="128"/>
        <v>3.8618181818181814</v>
      </c>
    </row>
    <row r="158" spans="1:14">
      <c r="A158" s="84" t="s">
        <v>145</v>
      </c>
      <c r="B158" s="70" t="s">
        <v>474</v>
      </c>
      <c r="C158" s="58"/>
      <c r="D158" s="42" t="s">
        <v>598</v>
      </c>
      <c r="E158">
        <v>14000</v>
      </c>
      <c r="F158">
        <v>112000</v>
      </c>
      <c r="G158">
        <v>2000</v>
      </c>
      <c r="H158">
        <v>10000</v>
      </c>
      <c r="I158" s="99">
        <f>0.5*F158+E158</f>
        <v>70000</v>
      </c>
      <c r="J158" s="100">
        <v>11000</v>
      </c>
      <c r="K158" s="101">
        <f t="shared" si="123"/>
        <v>0.15714285714285714</v>
      </c>
      <c r="L158" s="101">
        <f t="shared" si="124"/>
        <v>6.3636363636363633</v>
      </c>
      <c r="M158" s="88">
        <f t="shared" ref="M158:M164" si="129">L158/L$2</f>
        <v>3.0036363636363634</v>
      </c>
      <c r="N158" s="55"/>
    </row>
    <row r="159" spans="1:14">
      <c r="A159" s="84" t="s">
        <v>145</v>
      </c>
      <c r="B159" s="70" t="s">
        <v>475</v>
      </c>
      <c r="C159" s="58"/>
      <c r="D159" s="42" t="s">
        <v>68</v>
      </c>
      <c r="E159">
        <v>42000</v>
      </c>
      <c r="F159">
        <v>336000</v>
      </c>
      <c r="G159">
        <v>10000</v>
      </c>
      <c r="H159">
        <v>50000</v>
      </c>
      <c r="I159" s="99">
        <f t="shared" ref="I159:I160" si="130">0.5*F159+E159</f>
        <v>210000</v>
      </c>
      <c r="J159" s="100">
        <v>33000</v>
      </c>
      <c r="K159" s="101">
        <f t="shared" si="123"/>
        <v>0.15714285714285714</v>
      </c>
      <c r="L159" s="101">
        <f t="shared" si="124"/>
        <v>6.3636363636363633</v>
      </c>
      <c r="M159" s="88">
        <f t="shared" si="129"/>
        <v>3.0036363636363634</v>
      </c>
      <c r="N159" s="55"/>
    </row>
    <row r="160" spans="1:14">
      <c r="A160" s="84" t="s">
        <v>145</v>
      </c>
      <c r="B160" s="70" t="s">
        <v>476</v>
      </c>
      <c r="C160" s="58"/>
      <c r="D160" s="42" t="s">
        <v>68</v>
      </c>
      <c r="E160">
        <v>70000</v>
      </c>
      <c r="F160">
        <v>560000</v>
      </c>
      <c r="G160">
        <v>20000</v>
      </c>
      <c r="H160">
        <v>100000</v>
      </c>
      <c r="I160" s="99">
        <f t="shared" si="130"/>
        <v>350000</v>
      </c>
      <c r="J160" s="100">
        <v>55000</v>
      </c>
      <c r="K160" s="101">
        <f t="shared" si="123"/>
        <v>0.15714285714285714</v>
      </c>
      <c r="L160" s="101">
        <f t="shared" si="124"/>
        <v>6.3636363636363633</v>
      </c>
      <c r="M160" s="88">
        <f t="shared" si="129"/>
        <v>3.0036363636363634</v>
      </c>
      <c r="N160" s="55"/>
    </row>
    <row r="161" spans="1:14">
      <c r="A161" s="84" t="s">
        <v>145</v>
      </c>
      <c r="B161" s="70" t="s">
        <v>477</v>
      </c>
      <c r="C161" s="58"/>
      <c r="D161" s="42" t="s">
        <v>599</v>
      </c>
      <c r="E161">
        <v>14000</v>
      </c>
      <c r="F161">
        <v>112000</v>
      </c>
      <c r="G161">
        <v>2000</v>
      </c>
      <c r="H161">
        <v>10000</v>
      </c>
      <c r="I161" s="99">
        <f>0.5*F161+E161</f>
        <v>70000</v>
      </c>
      <c r="J161" s="100">
        <v>11000</v>
      </c>
      <c r="K161" s="101">
        <f t="shared" si="123"/>
        <v>0.15714285714285714</v>
      </c>
      <c r="L161" s="101">
        <f t="shared" si="124"/>
        <v>6.3636363636363633</v>
      </c>
      <c r="M161" s="88">
        <f t="shared" si="129"/>
        <v>3.0036363636363634</v>
      </c>
      <c r="N161" s="55"/>
    </row>
    <row r="162" spans="1:14">
      <c r="A162" s="84" t="s">
        <v>145</v>
      </c>
      <c r="B162" s="70" t="s">
        <v>478</v>
      </c>
      <c r="C162" s="58"/>
      <c r="D162" s="42" t="s">
        <v>11</v>
      </c>
      <c r="E162">
        <v>42000</v>
      </c>
      <c r="F162">
        <v>336000</v>
      </c>
      <c r="G162">
        <v>10000</v>
      </c>
      <c r="H162">
        <v>50000</v>
      </c>
      <c r="I162" s="99">
        <f t="shared" ref="I162:I163" si="131">0.5*F162+E162</f>
        <v>210000</v>
      </c>
      <c r="J162" s="100">
        <v>33000</v>
      </c>
      <c r="K162" s="101">
        <f t="shared" si="123"/>
        <v>0.15714285714285714</v>
      </c>
      <c r="L162" s="101">
        <f t="shared" si="124"/>
        <v>6.3636363636363633</v>
      </c>
      <c r="M162" s="88">
        <f t="shared" si="129"/>
        <v>3.0036363636363634</v>
      </c>
      <c r="N162" s="55"/>
    </row>
    <row r="163" spans="1:14">
      <c r="A163" s="84" t="s">
        <v>145</v>
      </c>
      <c r="B163" s="70" t="s">
        <v>479</v>
      </c>
      <c r="C163" s="58"/>
      <c r="D163" s="42" t="s">
        <v>11</v>
      </c>
      <c r="E163">
        <v>70000</v>
      </c>
      <c r="F163">
        <v>560000</v>
      </c>
      <c r="G163">
        <v>20000</v>
      </c>
      <c r="H163">
        <v>100000</v>
      </c>
      <c r="I163" s="99">
        <f t="shared" si="131"/>
        <v>350000</v>
      </c>
      <c r="J163" s="100">
        <v>55000</v>
      </c>
      <c r="K163" s="101">
        <f t="shared" si="123"/>
        <v>0.15714285714285714</v>
      </c>
      <c r="L163" s="101">
        <f t="shared" si="124"/>
        <v>6.3636363636363633</v>
      </c>
      <c r="M163" s="88">
        <f t="shared" si="129"/>
        <v>3.0036363636363634</v>
      </c>
      <c r="N163" s="55"/>
    </row>
    <row r="164" spans="1:14">
      <c r="A164" s="84" t="s">
        <v>145</v>
      </c>
      <c r="B164" s="42" t="s">
        <v>491</v>
      </c>
      <c r="D164" s="131" t="s">
        <v>493</v>
      </c>
      <c r="E164" s="131"/>
      <c r="F164" s="98">
        <v>2</v>
      </c>
      <c r="G164" s="98"/>
      <c r="H164" s="98"/>
      <c r="I164" s="99">
        <f>4*10000*F164</f>
        <v>80000</v>
      </c>
      <c r="J164" s="100">
        <v>5500</v>
      </c>
      <c r="K164" s="101">
        <f t="shared" si="123"/>
        <v>6.8750000000000006E-2</v>
      </c>
      <c r="L164" s="101">
        <f t="shared" si="124"/>
        <v>14.545454545454545</v>
      </c>
      <c r="M164" s="88">
        <f t="shared" si="129"/>
        <v>6.8654545454545453</v>
      </c>
      <c r="N164" s="55"/>
    </row>
    <row r="165" spans="1:14">
      <c r="A165" s="84" t="s">
        <v>145</v>
      </c>
      <c r="B165" s="42" t="s">
        <v>492</v>
      </c>
      <c r="D165" s="131" t="s">
        <v>493</v>
      </c>
      <c r="E165" s="131"/>
      <c r="F165" s="98">
        <v>3</v>
      </c>
      <c r="G165" s="98"/>
      <c r="H165" s="98"/>
      <c r="I165" s="99">
        <f>4*10000*F165</f>
        <v>120000</v>
      </c>
      <c r="J165" s="100">
        <v>11000</v>
      </c>
      <c r="K165" s="101">
        <f t="shared" ref="K165" si="132">J165/I165</f>
        <v>9.166666666666666E-2</v>
      </c>
      <c r="L165" s="101">
        <f t="shared" ref="L165" si="133">I165/J165</f>
        <v>10.909090909090908</v>
      </c>
      <c r="M165" s="88">
        <f t="shared" ref="M165" si="134">L165/L$2</f>
        <v>5.1490909090909085</v>
      </c>
      <c r="N165" s="55"/>
    </row>
    <row r="166" spans="1:14">
      <c r="A166" s="84" t="s">
        <v>145</v>
      </c>
      <c r="B166" s="42" t="s">
        <v>151</v>
      </c>
      <c r="D166" s="17" t="s">
        <v>48</v>
      </c>
      <c r="E166" s="17"/>
      <c r="F166" s="98">
        <v>100000</v>
      </c>
      <c r="G166" s="98"/>
      <c r="H166" s="98"/>
      <c r="I166" s="99">
        <f>F166</f>
        <v>100000</v>
      </c>
      <c r="J166" s="100">
        <v>11000</v>
      </c>
      <c r="K166" s="101">
        <f t="shared" ref="K166" si="135">J166/I166</f>
        <v>0.11</v>
      </c>
      <c r="L166" s="101">
        <f t="shared" ref="L166" si="136">I166/J166</f>
        <v>9.0909090909090917</v>
      </c>
      <c r="M166" s="88">
        <f>L166/L$2</f>
        <v>4.290909090909091</v>
      </c>
      <c r="N166" s="55"/>
    </row>
    <row r="167" spans="1:14">
      <c r="A167" s="84" t="s">
        <v>145</v>
      </c>
      <c r="B167" s="42" t="s">
        <v>152</v>
      </c>
      <c r="D167" s="17" t="s">
        <v>48</v>
      </c>
      <c r="E167" s="17"/>
      <c r="F167" s="98">
        <v>300000</v>
      </c>
      <c r="G167" s="98"/>
      <c r="H167" s="98"/>
      <c r="I167" s="99">
        <f>F167</f>
        <v>300000</v>
      </c>
      <c r="J167" s="100">
        <v>33000</v>
      </c>
      <c r="K167" s="101">
        <f t="shared" ref="K167:K169" si="137">J167/I167</f>
        <v>0.11</v>
      </c>
      <c r="L167" s="101">
        <f t="shared" ref="L167:L169" si="138">I167/J167</f>
        <v>9.0909090909090917</v>
      </c>
      <c r="M167" s="88">
        <f t="shared" ref="M167" si="139">L167/L$2</f>
        <v>4.290909090909091</v>
      </c>
      <c r="N167" s="55"/>
    </row>
    <row r="168" spans="1:14">
      <c r="A168" s="84" t="s">
        <v>145</v>
      </c>
      <c r="B168" s="42" t="s">
        <v>494</v>
      </c>
      <c r="D168" s="17" t="s">
        <v>48</v>
      </c>
      <c r="E168" s="17"/>
      <c r="F168" s="98">
        <v>500000</v>
      </c>
      <c r="G168" s="98"/>
      <c r="H168" s="98"/>
      <c r="I168" s="99">
        <f>F168</f>
        <v>500000</v>
      </c>
      <c r="J168" s="100">
        <v>55000</v>
      </c>
      <c r="K168" s="101">
        <f t="shared" si="137"/>
        <v>0.11</v>
      </c>
      <c r="L168" s="101">
        <f t="shared" si="138"/>
        <v>9.0909090909090917</v>
      </c>
      <c r="M168" s="88">
        <f>L168/L$2</f>
        <v>4.290909090909091</v>
      </c>
      <c r="N168" s="55"/>
    </row>
    <row r="169" spans="1:14">
      <c r="A169" s="84" t="s">
        <v>145</v>
      </c>
      <c r="B169" s="42" t="s">
        <v>495</v>
      </c>
      <c r="D169" s="17" t="s">
        <v>48</v>
      </c>
      <c r="E169" s="17"/>
      <c r="F169" s="98">
        <v>1000000</v>
      </c>
      <c r="G169" s="98"/>
      <c r="H169" s="98"/>
      <c r="I169" s="99">
        <f>F169</f>
        <v>1000000</v>
      </c>
      <c r="J169" s="100">
        <v>110000</v>
      </c>
      <c r="K169" s="101">
        <f t="shared" si="137"/>
        <v>0.11</v>
      </c>
      <c r="L169" s="101">
        <f t="shared" si="138"/>
        <v>9.0909090909090917</v>
      </c>
      <c r="M169" s="88">
        <f t="shared" ref="M169" si="140">L169/L$2</f>
        <v>4.290909090909091</v>
      </c>
      <c r="N169" s="55"/>
    </row>
    <row r="170" spans="1:14">
      <c r="A170" s="84" t="s">
        <v>145</v>
      </c>
      <c r="B170" s="42" t="s">
        <v>98</v>
      </c>
      <c r="D170" s="42" t="s">
        <v>34</v>
      </c>
      <c r="E170" s="42"/>
      <c r="F170" s="98">
        <v>1000</v>
      </c>
      <c r="G170" s="98"/>
      <c r="H170" s="98"/>
      <c r="I170" s="99">
        <f>F170*150</f>
        <v>150000</v>
      </c>
      <c r="J170" s="100">
        <v>11000</v>
      </c>
      <c r="K170" s="101">
        <f t="shared" ref="K170:K171" si="141">J170/I170</f>
        <v>7.3333333333333334E-2</v>
      </c>
      <c r="L170" s="101">
        <f t="shared" ref="L170:L171" si="142">I170/J170</f>
        <v>13.636363636363637</v>
      </c>
      <c r="M170" s="88">
        <f>L170/L$2</f>
        <v>6.4363636363636365</v>
      </c>
      <c r="N170" s="55"/>
    </row>
    <row r="171" spans="1:14">
      <c r="A171" s="84" t="s">
        <v>145</v>
      </c>
      <c r="B171" s="42" t="s">
        <v>214</v>
      </c>
      <c r="D171" s="42" t="s">
        <v>34</v>
      </c>
      <c r="E171" s="42"/>
      <c r="F171" s="98">
        <v>3000</v>
      </c>
      <c r="G171" s="98"/>
      <c r="H171" s="98"/>
      <c r="I171" s="99">
        <f>F171*150</f>
        <v>450000</v>
      </c>
      <c r="J171" s="100">
        <v>33000</v>
      </c>
      <c r="K171" s="101">
        <f t="shared" si="141"/>
        <v>7.3333333333333334E-2</v>
      </c>
      <c r="L171" s="101">
        <f t="shared" si="142"/>
        <v>13.636363636363637</v>
      </c>
      <c r="M171" s="88">
        <f>L171/L$2</f>
        <v>6.4363636363636365</v>
      </c>
      <c r="N171" s="55"/>
    </row>
    <row r="172" spans="1:14">
      <c r="A172" s="84" t="s">
        <v>145</v>
      </c>
      <c r="B172" s="42" t="s">
        <v>99</v>
      </c>
      <c r="D172" s="42" t="s">
        <v>35</v>
      </c>
      <c r="E172" s="42"/>
      <c r="F172" s="98">
        <v>1000</v>
      </c>
      <c r="G172" s="98"/>
      <c r="H172" s="98"/>
      <c r="I172" s="99">
        <f>F172*150</f>
        <v>150000</v>
      </c>
      <c r="J172" s="100">
        <v>11000</v>
      </c>
      <c r="K172" s="101">
        <f>J172/I172</f>
        <v>7.3333333333333334E-2</v>
      </c>
      <c r="L172" s="101">
        <f>I172/J172</f>
        <v>13.636363636363637</v>
      </c>
      <c r="M172" s="88">
        <f>L172/L$2</f>
        <v>6.4363636363636365</v>
      </c>
      <c r="N172" s="55"/>
    </row>
    <row r="173" spans="1:14" ht="17.25" thickBot="1">
      <c r="A173" s="85" t="s">
        <v>145</v>
      </c>
      <c r="B173" s="86" t="s">
        <v>215</v>
      </c>
      <c r="C173" s="87"/>
      <c r="D173" s="86" t="s">
        <v>35</v>
      </c>
      <c r="E173" s="151"/>
      <c r="F173" s="98">
        <v>3000</v>
      </c>
      <c r="G173" s="164"/>
      <c r="H173" s="164"/>
      <c r="I173" s="103">
        <f>F173*150</f>
        <v>450000</v>
      </c>
      <c r="J173" s="104">
        <v>33000</v>
      </c>
      <c r="K173" s="105">
        <f>J173/I173</f>
        <v>7.3333333333333334E-2</v>
      </c>
      <c r="L173" s="105">
        <f>I173/J173</f>
        <v>13.636363636363637</v>
      </c>
      <c r="M173" s="89">
        <f>L173/L$2</f>
        <v>6.4363636363636365</v>
      </c>
      <c r="N173" s="55"/>
    </row>
    <row r="174" spans="1:14">
      <c r="A174" s="72"/>
      <c r="B174" s="72"/>
      <c r="C174" s="60"/>
      <c r="D174" s="72"/>
      <c r="E174" s="72"/>
      <c r="F174" s="73"/>
      <c r="G174" s="73"/>
      <c r="H174" s="73"/>
      <c r="I174" s="74"/>
      <c r="J174" s="97">
        <f>SUM(J149:J173)</f>
        <v>808500</v>
      </c>
      <c r="K174" s="72"/>
      <c r="L174" s="72"/>
      <c r="M174" s="75"/>
    </row>
    <row r="175" spans="1:14" s="139" customFormat="1">
      <c r="B175" s="140" t="s">
        <v>161</v>
      </c>
      <c r="C175" s="141"/>
      <c r="F175" s="34"/>
      <c r="G175" s="34"/>
      <c r="H175" s="34"/>
      <c r="I175" s="35"/>
      <c r="M175" s="63"/>
    </row>
    <row r="176" spans="1:14">
      <c r="A176" s="1" t="s">
        <v>142</v>
      </c>
      <c r="B176" s="61" t="s">
        <v>162</v>
      </c>
      <c r="D176" s="17" t="s">
        <v>186</v>
      </c>
      <c r="E176" s="17"/>
      <c r="F176" s="98">
        <v>2800</v>
      </c>
      <c r="G176" s="98"/>
      <c r="H176" s="98"/>
      <c r="I176" s="99">
        <f>F176*25</f>
        <v>70000</v>
      </c>
      <c r="J176" s="100">
        <v>5500</v>
      </c>
      <c r="K176" s="101">
        <f>J176/I176</f>
        <v>7.857142857142857E-2</v>
      </c>
      <c r="L176" s="101">
        <f>I176/J176</f>
        <v>12.727272727272727</v>
      </c>
      <c r="M176" s="91">
        <f>L176/L$2</f>
        <v>6.0072727272727269</v>
      </c>
    </row>
    <row r="177" spans="1:13">
      <c r="A177" s="1" t="s">
        <v>142</v>
      </c>
      <c r="B177" s="61" t="s">
        <v>163</v>
      </c>
      <c r="D177" s="17" t="s">
        <v>187</v>
      </c>
      <c r="E177" s="17"/>
      <c r="F177" s="98">
        <v>4000</v>
      </c>
      <c r="G177" s="98"/>
      <c r="H177" s="98"/>
      <c r="I177" s="99">
        <f t="shared" ref="I177" si="143">F177*25</f>
        <v>100000</v>
      </c>
      <c r="J177" s="100">
        <v>7700</v>
      </c>
      <c r="K177" s="101">
        <f>J177/I177</f>
        <v>7.6999999999999999E-2</v>
      </c>
      <c r="L177" s="101">
        <f>I177/J177</f>
        <v>12.987012987012987</v>
      </c>
      <c r="M177" s="91">
        <f>L177/L$2</f>
        <v>6.1298701298701292</v>
      </c>
    </row>
    <row r="178" spans="1:13">
      <c r="A178" s="1" t="s">
        <v>142</v>
      </c>
      <c r="B178" s="61" t="s">
        <v>164</v>
      </c>
      <c r="D178" s="17" t="s">
        <v>188</v>
      </c>
      <c r="E178" s="17"/>
      <c r="F178" s="98">
        <v>5600</v>
      </c>
      <c r="G178" s="98"/>
      <c r="H178" s="98"/>
      <c r="I178" s="99">
        <f>F178*25</f>
        <v>140000</v>
      </c>
      <c r="J178" s="100">
        <v>11000</v>
      </c>
      <c r="K178" s="101">
        <f>J178/I178</f>
        <v>7.857142857142857E-2</v>
      </c>
      <c r="L178" s="101">
        <f>I178/J178</f>
        <v>12.727272727272727</v>
      </c>
      <c r="M178" s="91">
        <f>L178/L$2</f>
        <v>6.0072727272727269</v>
      </c>
    </row>
    <row r="179" spans="1:13">
      <c r="A179" s="1" t="s">
        <v>142</v>
      </c>
      <c r="B179" s="61" t="s">
        <v>165</v>
      </c>
      <c r="D179" s="17" t="s">
        <v>189</v>
      </c>
      <c r="E179" s="17"/>
      <c r="F179" s="98">
        <v>11200</v>
      </c>
      <c r="G179" s="98"/>
      <c r="H179" s="98"/>
      <c r="I179" s="99">
        <f>F179*25</f>
        <v>280000</v>
      </c>
      <c r="J179" s="100">
        <v>22000</v>
      </c>
      <c r="K179" s="101">
        <f>J179/I179</f>
        <v>7.857142857142857E-2</v>
      </c>
      <c r="L179" s="101">
        <f>I179/J179</f>
        <v>12.727272727272727</v>
      </c>
      <c r="M179" s="91">
        <f>L179/L$2</f>
        <v>6.0072727272727269</v>
      </c>
    </row>
    <row r="180" spans="1:13">
      <c r="A180" s="1" t="s">
        <v>142</v>
      </c>
      <c r="B180" s="61" t="s">
        <v>166</v>
      </c>
      <c r="D180" s="17" t="s">
        <v>190</v>
      </c>
      <c r="E180" s="17"/>
      <c r="F180" s="98">
        <v>17000</v>
      </c>
      <c r="G180" s="98"/>
      <c r="H180" s="98"/>
      <c r="I180" s="99">
        <f>F180*25</f>
        <v>425000</v>
      </c>
      <c r="J180" s="100">
        <v>33000</v>
      </c>
      <c r="K180" s="101">
        <f>J180/I180</f>
        <v>7.7647058823529416E-2</v>
      </c>
      <c r="L180" s="101">
        <f>I180/J180</f>
        <v>12.878787878787879</v>
      </c>
      <c r="M180" s="91">
        <f>L180/L$2</f>
        <v>6.0787878787878782</v>
      </c>
    </row>
    <row r="181" spans="1:13">
      <c r="A181" s="1" t="s">
        <v>142</v>
      </c>
      <c r="B181" s="61" t="s">
        <v>182</v>
      </c>
      <c r="D181" s="17" t="s">
        <v>191</v>
      </c>
      <c r="E181" s="17"/>
      <c r="F181" s="98">
        <v>17000</v>
      </c>
      <c r="G181" s="98"/>
      <c r="H181" s="98"/>
      <c r="I181" s="99">
        <f t="shared" ref="I181:I185" si="144">F181*25</f>
        <v>425000</v>
      </c>
      <c r="J181" s="100">
        <v>33000</v>
      </c>
      <c r="K181" s="101">
        <f t="shared" ref="K181:K184" si="145">J181/I181</f>
        <v>7.7647058823529416E-2</v>
      </c>
      <c r="L181" s="101">
        <f t="shared" ref="L181:L184" si="146">I181/J181</f>
        <v>12.878787878787879</v>
      </c>
      <c r="M181" s="91">
        <f t="shared" ref="M181:M185" si="147">L181/L$2</f>
        <v>6.0787878787878782</v>
      </c>
    </row>
    <row r="182" spans="1:13">
      <c r="A182" s="1" t="s">
        <v>142</v>
      </c>
      <c r="B182" s="61" t="s">
        <v>183</v>
      </c>
      <c r="D182" s="17" t="s">
        <v>192</v>
      </c>
      <c r="E182" s="17"/>
      <c r="F182" s="98">
        <v>17000</v>
      </c>
      <c r="G182" s="98"/>
      <c r="H182" s="98"/>
      <c r="I182" s="99">
        <f t="shared" si="144"/>
        <v>425000</v>
      </c>
      <c r="J182" s="100">
        <v>33000</v>
      </c>
      <c r="K182" s="101">
        <f t="shared" si="145"/>
        <v>7.7647058823529416E-2</v>
      </c>
      <c r="L182" s="101">
        <f t="shared" si="146"/>
        <v>12.878787878787879</v>
      </c>
      <c r="M182" s="91">
        <f t="shared" si="147"/>
        <v>6.0787878787878782</v>
      </c>
    </row>
    <row r="183" spans="1:13">
      <c r="A183" s="1" t="s">
        <v>142</v>
      </c>
      <c r="B183" s="61" t="s">
        <v>184</v>
      </c>
      <c r="D183" s="17" t="s">
        <v>193</v>
      </c>
      <c r="E183" s="17"/>
      <c r="F183" s="98">
        <v>17000</v>
      </c>
      <c r="G183" s="98"/>
      <c r="H183" s="98"/>
      <c r="I183" s="99">
        <f t="shared" si="144"/>
        <v>425000</v>
      </c>
      <c r="J183" s="100">
        <v>33000</v>
      </c>
      <c r="K183" s="101">
        <f t="shared" si="145"/>
        <v>7.7647058823529416E-2</v>
      </c>
      <c r="L183" s="101">
        <f t="shared" si="146"/>
        <v>12.878787878787879</v>
      </c>
      <c r="M183" s="91">
        <f t="shared" si="147"/>
        <v>6.0787878787878782</v>
      </c>
    </row>
    <row r="184" spans="1:13">
      <c r="A184" s="1" t="s">
        <v>142</v>
      </c>
      <c r="B184" s="61" t="s">
        <v>496</v>
      </c>
      <c r="D184" s="17" t="s">
        <v>497</v>
      </c>
      <c r="E184" s="17"/>
      <c r="F184" s="98">
        <v>17000</v>
      </c>
      <c r="G184" s="98"/>
      <c r="H184" s="98"/>
      <c r="I184" s="99">
        <f t="shared" si="144"/>
        <v>425000</v>
      </c>
      <c r="J184" s="100">
        <v>33000</v>
      </c>
      <c r="K184" s="101">
        <f t="shared" si="145"/>
        <v>7.7647058823529416E-2</v>
      </c>
      <c r="L184" s="101">
        <f t="shared" si="146"/>
        <v>12.878787878787879</v>
      </c>
      <c r="M184" s="91">
        <f t="shared" si="147"/>
        <v>6.0787878787878782</v>
      </c>
    </row>
    <row r="185" spans="1:13">
      <c r="A185" s="1" t="s">
        <v>142</v>
      </c>
      <c r="B185" s="61" t="s">
        <v>499</v>
      </c>
      <c r="D185" s="17" t="s">
        <v>498</v>
      </c>
      <c r="E185" s="17"/>
      <c r="F185" s="98">
        <v>17000</v>
      </c>
      <c r="G185" s="98"/>
      <c r="H185" s="98"/>
      <c r="I185" s="99">
        <f t="shared" si="144"/>
        <v>425000</v>
      </c>
      <c r="J185" s="100">
        <v>33000</v>
      </c>
      <c r="K185" s="101">
        <f t="shared" ref="K185:K186" si="148">J185/I185</f>
        <v>7.7647058823529416E-2</v>
      </c>
      <c r="L185" s="101">
        <f t="shared" ref="L185:L186" si="149">I185/J185</f>
        <v>12.878787878787879</v>
      </c>
      <c r="M185" s="91">
        <f t="shared" si="147"/>
        <v>6.0787878787878782</v>
      </c>
    </row>
    <row r="186" spans="1:13">
      <c r="A186" s="71" t="s">
        <v>142</v>
      </c>
      <c r="B186" s="132" t="s">
        <v>526</v>
      </c>
      <c r="D186" s="71" t="s">
        <v>527</v>
      </c>
      <c r="E186" s="71"/>
      <c r="F186" s="118">
        <v>17000</v>
      </c>
      <c r="G186" s="118"/>
      <c r="H186" s="118"/>
      <c r="I186" s="119">
        <f t="shared" ref="I186:I195" si="150">F186*25</f>
        <v>425000</v>
      </c>
      <c r="J186" s="120">
        <v>33000</v>
      </c>
      <c r="K186" s="121">
        <f t="shared" si="148"/>
        <v>7.7647058823529416E-2</v>
      </c>
      <c r="L186" s="121">
        <f t="shared" si="149"/>
        <v>12.878787878787879</v>
      </c>
      <c r="M186" s="122">
        <f t="shared" ref="M186:M195" si="151">L186/L$2</f>
        <v>6.0787878787878782</v>
      </c>
    </row>
    <row r="187" spans="1:13">
      <c r="A187" s="71" t="s">
        <v>142</v>
      </c>
      <c r="B187" s="132" t="s">
        <v>528</v>
      </c>
      <c r="D187" s="71" t="s">
        <v>529</v>
      </c>
      <c r="E187" s="71"/>
      <c r="F187" s="118">
        <v>17000</v>
      </c>
      <c r="G187" s="118"/>
      <c r="H187" s="118"/>
      <c r="I187" s="119">
        <f t="shared" si="150"/>
        <v>425000</v>
      </c>
      <c r="J187" s="120">
        <v>33000</v>
      </c>
      <c r="K187" s="121">
        <f t="shared" ref="K187:K195" si="152">J187/I187</f>
        <v>7.7647058823529416E-2</v>
      </c>
      <c r="L187" s="121">
        <f t="shared" ref="L187:L195" si="153">I187/J187</f>
        <v>12.878787878787879</v>
      </c>
      <c r="M187" s="122">
        <f t="shared" si="151"/>
        <v>6.0787878787878782</v>
      </c>
    </row>
    <row r="188" spans="1:13">
      <c r="A188" s="71" t="s">
        <v>142</v>
      </c>
      <c r="B188" s="132" t="s">
        <v>530</v>
      </c>
      <c r="D188" s="71" t="s">
        <v>531</v>
      </c>
      <c r="E188" s="71"/>
      <c r="F188" s="118">
        <v>17000</v>
      </c>
      <c r="G188" s="118"/>
      <c r="H188" s="118"/>
      <c r="I188" s="119">
        <f t="shared" si="150"/>
        <v>425000</v>
      </c>
      <c r="J188" s="120">
        <v>33000</v>
      </c>
      <c r="K188" s="121">
        <f t="shared" si="152"/>
        <v>7.7647058823529416E-2</v>
      </c>
      <c r="L188" s="121">
        <f t="shared" si="153"/>
        <v>12.878787878787879</v>
      </c>
      <c r="M188" s="122">
        <f t="shared" si="151"/>
        <v>6.0787878787878782</v>
      </c>
    </row>
    <row r="189" spans="1:13">
      <c r="A189" s="71" t="s">
        <v>142</v>
      </c>
      <c r="B189" s="132" t="s">
        <v>532</v>
      </c>
      <c r="D189" s="71" t="s">
        <v>533</v>
      </c>
      <c r="E189" s="71"/>
      <c r="F189" s="118">
        <v>17000</v>
      </c>
      <c r="G189" s="118"/>
      <c r="H189" s="118"/>
      <c r="I189" s="119">
        <f t="shared" si="150"/>
        <v>425000</v>
      </c>
      <c r="J189" s="120">
        <v>33000</v>
      </c>
      <c r="K189" s="121">
        <f t="shared" si="152"/>
        <v>7.7647058823529416E-2</v>
      </c>
      <c r="L189" s="121">
        <f t="shared" si="153"/>
        <v>12.878787878787879</v>
      </c>
      <c r="M189" s="122">
        <f t="shared" si="151"/>
        <v>6.0787878787878782</v>
      </c>
    </row>
    <row r="190" spans="1:13">
      <c r="A190" s="71" t="s">
        <v>142</v>
      </c>
      <c r="B190" s="132" t="s">
        <v>534</v>
      </c>
      <c r="D190" s="71" t="s">
        <v>535</v>
      </c>
      <c r="E190" s="71"/>
      <c r="F190" s="118">
        <v>17000</v>
      </c>
      <c r="G190" s="118"/>
      <c r="H190" s="118"/>
      <c r="I190" s="119">
        <f t="shared" si="150"/>
        <v>425000</v>
      </c>
      <c r="J190" s="120">
        <v>33000</v>
      </c>
      <c r="K190" s="121">
        <f t="shared" si="152"/>
        <v>7.7647058823529416E-2</v>
      </c>
      <c r="L190" s="121">
        <f t="shared" si="153"/>
        <v>12.878787878787879</v>
      </c>
      <c r="M190" s="122">
        <f t="shared" si="151"/>
        <v>6.0787878787878782</v>
      </c>
    </row>
    <row r="191" spans="1:13">
      <c r="A191" s="71" t="s">
        <v>142</v>
      </c>
      <c r="B191" s="132" t="s">
        <v>536</v>
      </c>
      <c r="D191" s="71" t="s">
        <v>537</v>
      </c>
      <c r="E191" s="71"/>
      <c r="F191" s="118">
        <v>17000</v>
      </c>
      <c r="G191" s="118"/>
      <c r="H191" s="118"/>
      <c r="I191" s="119">
        <f t="shared" si="150"/>
        <v>425000</v>
      </c>
      <c r="J191" s="120">
        <v>33000</v>
      </c>
      <c r="K191" s="121">
        <f t="shared" si="152"/>
        <v>7.7647058823529416E-2</v>
      </c>
      <c r="L191" s="121">
        <f t="shared" si="153"/>
        <v>12.878787878787879</v>
      </c>
      <c r="M191" s="122">
        <f t="shared" si="151"/>
        <v>6.0787878787878782</v>
      </c>
    </row>
    <row r="192" spans="1:13">
      <c r="A192" s="71" t="s">
        <v>142</v>
      </c>
      <c r="B192" s="132" t="s">
        <v>538</v>
      </c>
      <c r="D192" s="71" t="s">
        <v>539</v>
      </c>
      <c r="E192" s="71"/>
      <c r="F192" s="118">
        <v>17000</v>
      </c>
      <c r="G192" s="118"/>
      <c r="H192" s="118"/>
      <c r="I192" s="119">
        <f t="shared" si="150"/>
        <v>425000</v>
      </c>
      <c r="J192" s="120">
        <v>33000</v>
      </c>
      <c r="K192" s="121">
        <f t="shared" si="152"/>
        <v>7.7647058823529416E-2</v>
      </c>
      <c r="L192" s="121">
        <f t="shared" si="153"/>
        <v>12.878787878787879</v>
      </c>
      <c r="M192" s="122">
        <f t="shared" si="151"/>
        <v>6.0787878787878782</v>
      </c>
    </row>
    <row r="193" spans="1:13">
      <c r="A193" s="71" t="s">
        <v>142</v>
      </c>
      <c r="B193" s="132" t="s">
        <v>540</v>
      </c>
      <c r="D193" s="71" t="s">
        <v>541</v>
      </c>
      <c r="E193" s="71"/>
      <c r="F193" s="118">
        <v>17000</v>
      </c>
      <c r="G193" s="118"/>
      <c r="H193" s="118"/>
      <c r="I193" s="119">
        <f t="shared" si="150"/>
        <v>425000</v>
      </c>
      <c r="J193" s="120">
        <v>33000</v>
      </c>
      <c r="K193" s="121">
        <f t="shared" si="152"/>
        <v>7.7647058823529416E-2</v>
      </c>
      <c r="L193" s="121">
        <f t="shared" si="153"/>
        <v>12.878787878787879</v>
      </c>
      <c r="M193" s="122">
        <f t="shared" si="151"/>
        <v>6.0787878787878782</v>
      </c>
    </row>
    <row r="194" spans="1:13">
      <c r="A194" s="71" t="s">
        <v>142</v>
      </c>
      <c r="B194" s="132" t="s">
        <v>542</v>
      </c>
      <c r="D194" s="71" t="s">
        <v>543</v>
      </c>
      <c r="E194" s="71"/>
      <c r="F194" s="118">
        <v>17000</v>
      </c>
      <c r="G194" s="118"/>
      <c r="H194" s="118"/>
      <c r="I194" s="119">
        <f t="shared" si="150"/>
        <v>425000</v>
      </c>
      <c r="J194" s="120">
        <v>33000</v>
      </c>
      <c r="K194" s="121">
        <f t="shared" si="152"/>
        <v>7.7647058823529416E-2</v>
      </c>
      <c r="L194" s="121">
        <f t="shared" si="153"/>
        <v>12.878787878787879</v>
      </c>
      <c r="M194" s="122">
        <f t="shared" si="151"/>
        <v>6.0787878787878782</v>
      </c>
    </row>
    <row r="195" spans="1:13">
      <c r="A195" s="71" t="s">
        <v>142</v>
      </c>
      <c r="B195" s="132" t="s">
        <v>544</v>
      </c>
      <c r="D195" s="71" t="s">
        <v>545</v>
      </c>
      <c r="E195" s="71"/>
      <c r="F195" s="118">
        <v>17000</v>
      </c>
      <c r="G195" s="118"/>
      <c r="H195" s="118"/>
      <c r="I195" s="119">
        <f t="shared" si="150"/>
        <v>425000</v>
      </c>
      <c r="J195" s="120">
        <v>33000</v>
      </c>
      <c r="K195" s="121">
        <f t="shared" si="152"/>
        <v>7.7647058823529416E-2</v>
      </c>
      <c r="L195" s="121">
        <f t="shared" si="153"/>
        <v>12.878787878787879</v>
      </c>
      <c r="M195" s="122">
        <f t="shared" si="151"/>
        <v>6.0787878787878782</v>
      </c>
    </row>
    <row r="196" spans="1:13">
      <c r="I196" s="27">
        <f>SUM(I176:I195)</f>
        <v>7390000</v>
      </c>
      <c r="J196" s="14">
        <f>SUM(J176:J195)</f>
        <v>574200</v>
      </c>
    </row>
    <row r="197" spans="1:13">
      <c r="A197" s="1" t="s">
        <v>142</v>
      </c>
      <c r="B197" s="61" t="s">
        <v>566</v>
      </c>
      <c r="D197" s="17" t="s">
        <v>172</v>
      </c>
      <c r="E197" s="17"/>
      <c r="F197" s="98">
        <v>2800</v>
      </c>
      <c r="G197" s="98"/>
      <c r="H197" s="98"/>
      <c r="I197" s="99">
        <f>F197*25</f>
        <v>70000</v>
      </c>
      <c r="J197" s="100">
        <v>5500</v>
      </c>
      <c r="K197" s="101">
        <f>J197/I197</f>
        <v>7.857142857142857E-2</v>
      </c>
      <c r="L197" s="101">
        <f>I197/J197</f>
        <v>12.727272727272727</v>
      </c>
      <c r="M197" s="91">
        <f t="shared" ref="M197:M206" si="154">L197/L$2</f>
        <v>6.0072727272727269</v>
      </c>
    </row>
    <row r="198" spans="1:13">
      <c r="A198" s="1" t="s">
        <v>142</v>
      </c>
      <c r="B198" s="61" t="s">
        <v>167</v>
      </c>
      <c r="D198" s="17" t="s">
        <v>171</v>
      </c>
      <c r="E198" s="17"/>
      <c r="F198" s="98">
        <v>4000</v>
      </c>
      <c r="G198" s="98"/>
      <c r="H198" s="98"/>
      <c r="I198" s="99">
        <f t="shared" ref="I198" si="155">F198*25</f>
        <v>100000</v>
      </c>
      <c r="J198" s="100">
        <v>7700</v>
      </c>
      <c r="K198" s="101">
        <f>J198/I198</f>
        <v>7.6999999999999999E-2</v>
      </c>
      <c r="L198" s="101">
        <f>I198/J198</f>
        <v>12.987012987012987</v>
      </c>
      <c r="M198" s="91">
        <f t="shared" si="154"/>
        <v>6.1298701298701292</v>
      </c>
    </row>
    <row r="199" spans="1:13">
      <c r="A199" s="1" t="s">
        <v>142</v>
      </c>
      <c r="B199" s="61" t="s">
        <v>168</v>
      </c>
      <c r="D199" s="17" t="s">
        <v>173</v>
      </c>
      <c r="E199" s="17"/>
      <c r="F199" s="98">
        <v>5600</v>
      </c>
      <c r="G199" s="98"/>
      <c r="H199" s="98"/>
      <c r="I199" s="99">
        <f>F199*25</f>
        <v>140000</v>
      </c>
      <c r="J199" s="100">
        <v>11000</v>
      </c>
      <c r="K199" s="101">
        <f>J199/I199</f>
        <v>7.857142857142857E-2</v>
      </c>
      <c r="L199" s="101">
        <f>I199/J199</f>
        <v>12.727272727272727</v>
      </c>
      <c r="M199" s="91">
        <f t="shared" si="154"/>
        <v>6.0072727272727269</v>
      </c>
    </row>
    <row r="200" spans="1:13">
      <c r="A200" s="1" t="s">
        <v>142</v>
      </c>
      <c r="B200" s="61" t="s">
        <v>169</v>
      </c>
      <c r="D200" s="17" t="s">
        <v>174</v>
      </c>
      <c r="E200" s="17"/>
      <c r="F200" s="98">
        <v>11200</v>
      </c>
      <c r="G200" s="98"/>
      <c r="H200" s="98"/>
      <c r="I200" s="99">
        <f>F200*25</f>
        <v>280000</v>
      </c>
      <c r="J200" s="100">
        <v>22000</v>
      </c>
      <c r="K200" s="101">
        <f>J200/I200</f>
        <v>7.857142857142857E-2</v>
      </c>
      <c r="L200" s="101">
        <f>I200/J200</f>
        <v>12.727272727272727</v>
      </c>
      <c r="M200" s="91">
        <f t="shared" si="154"/>
        <v>6.0072727272727269</v>
      </c>
    </row>
    <row r="201" spans="1:13">
      <c r="A201" s="1" t="s">
        <v>142</v>
      </c>
      <c r="B201" s="61" t="s">
        <v>170</v>
      </c>
      <c r="D201" s="17" t="s">
        <v>175</v>
      </c>
      <c r="E201" s="17"/>
      <c r="F201" s="98">
        <v>17000</v>
      </c>
      <c r="G201" s="98"/>
      <c r="H201" s="98"/>
      <c r="I201" s="99">
        <f>F201*25</f>
        <v>425000</v>
      </c>
      <c r="J201" s="100">
        <v>33000</v>
      </c>
      <c r="K201" s="101">
        <f>J201/I201</f>
        <v>7.7647058823529416E-2</v>
      </c>
      <c r="L201" s="101">
        <f>I201/J201</f>
        <v>12.878787878787879</v>
      </c>
      <c r="M201" s="91">
        <f t="shared" si="154"/>
        <v>6.0787878787878782</v>
      </c>
    </row>
    <row r="202" spans="1:13">
      <c r="A202" s="1" t="s">
        <v>142</v>
      </c>
      <c r="B202" s="61" t="s">
        <v>178</v>
      </c>
      <c r="D202" s="17" t="s">
        <v>176</v>
      </c>
      <c r="E202" s="17"/>
      <c r="F202" s="98">
        <v>17000</v>
      </c>
      <c r="G202" s="98"/>
      <c r="H202" s="98"/>
      <c r="I202" s="99">
        <f t="shared" ref="I202:I206" si="156">F202*25</f>
        <v>425000</v>
      </c>
      <c r="J202" s="100">
        <v>33000</v>
      </c>
      <c r="K202" s="101">
        <f t="shared" ref="K202:K206" si="157">J202/I202</f>
        <v>7.7647058823529416E-2</v>
      </c>
      <c r="L202" s="101">
        <f t="shared" ref="L202:L206" si="158">I202/J202</f>
        <v>12.878787878787879</v>
      </c>
      <c r="M202" s="91">
        <f t="shared" si="154"/>
        <v>6.0787878787878782</v>
      </c>
    </row>
    <row r="203" spans="1:13">
      <c r="A203" s="1" t="s">
        <v>142</v>
      </c>
      <c r="B203" s="61" t="s">
        <v>179</v>
      </c>
      <c r="D203" s="17" t="s">
        <v>177</v>
      </c>
      <c r="E203" s="17"/>
      <c r="F203" s="98">
        <v>17000</v>
      </c>
      <c r="G203" s="98"/>
      <c r="H203" s="98"/>
      <c r="I203" s="99">
        <f t="shared" si="156"/>
        <v>425000</v>
      </c>
      <c r="J203" s="100">
        <v>33000</v>
      </c>
      <c r="K203" s="101">
        <f t="shared" si="157"/>
        <v>7.7647058823529416E-2</v>
      </c>
      <c r="L203" s="101">
        <f t="shared" si="158"/>
        <v>12.878787878787879</v>
      </c>
      <c r="M203" s="91">
        <f t="shared" si="154"/>
        <v>6.0787878787878782</v>
      </c>
    </row>
    <row r="204" spans="1:13">
      <c r="A204" s="1" t="s">
        <v>142</v>
      </c>
      <c r="B204" s="61" t="s">
        <v>180</v>
      </c>
      <c r="D204" s="17" t="s">
        <v>525</v>
      </c>
      <c r="E204" s="17"/>
      <c r="F204" s="98">
        <v>17000</v>
      </c>
      <c r="G204" s="98"/>
      <c r="H204" s="98"/>
      <c r="I204" s="99">
        <f t="shared" si="156"/>
        <v>425000</v>
      </c>
      <c r="J204" s="100">
        <v>33000</v>
      </c>
      <c r="K204" s="101">
        <f t="shared" si="157"/>
        <v>7.7647058823529416E-2</v>
      </c>
      <c r="L204" s="101">
        <f t="shared" si="158"/>
        <v>12.878787878787879</v>
      </c>
      <c r="M204" s="91">
        <f t="shared" si="154"/>
        <v>6.0787878787878782</v>
      </c>
    </row>
    <row r="205" spans="1:13">
      <c r="A205" s="1" t="s">
        <v>142</v>
      </c>
      <c r="B205" s="61" t="s">
        <v>520</v>
      </c>
      <c r="D205" s="17" t="s">
        <v>521</v>
      </c>
      <c r="E205" s="17"/>
      <c r="F205" s="98">
        <v>17000</v>
      </c>
      <c r="G205" s="98"/>
      <c r="H205" s="98"/>
      <c r="I205" s="99">
        <f t="shared" si="156"/>
        <v>425000</v>
      </c>
      <c r="J205" s="100">
        <v>33000</v>
      </c>
      <c r="K205" s="101">
        <f t="shared" si="157"/>
        <v>7.7647058823529416E-2</v>
      </c>
      <c r="L205" s="101">
        <f t="shared" si="158"/>
        <v>12.878787878787879</v>
      </c>
      <c r="M205" s="91">
        <f t="shared" si="154"/>
        <v>6.0787878787878782</v>
      </c>
    </row>
    <row r="206" spans="1:13">
      <c r="A206" s="1" t="s">
        <v>142</v>
      </c>
      <c r="B206" s="61" t="s">
        <v>522</v>
      </c>
      <c r="D206" s="17" t="s">
        <v>523</v>
      </c>
      <c r="E206" s="17"/>
      <c r="F206" s="98">
        <v>17000</v>
      </c>
      <c r="G206" s="98"/>
      <c r="H206" s="98"/>
      <c r="I206" s="99">
        <f t="shared" si="156"/>
        <v>425000</v>
      </c>
      <c r="J206" s="100">
        <v>33000</v>
      </c>
      <c r="K206" s="101">
        <f t="shared" si="157"/>
        <v>7.7647058823529416E-2</v>
      </c>
      <c r="L206" s="101">
        <f t="shared" si="158"/>
        <v>12.878787878787879</v>
      </c>
      <c r="M206" s="91">
        <f t="shared" si="154"/>
        <v>6.0787878787878782</v>
      </c>
    </row>
    <row r="207" spans="1:13">
      <c r="A207" s="71" t="s">
        <v>142</v>
      </c>
      <c r="B207" s="132" t="s">
        <v>546</v>
      </c>
      <c r="D207" s="71" t="s">
        <v>547</v>
      </c>
      <c r="E207" s="71"/>
      <c r="F207" s="118">
        <v>17000</v>
      </c>
      <c r="G207" s="118"/>
      <c r="H207" s="118"/>
      <c r="I207" s="119">
        <f t="shared" ref="I207:I216" si="159">F207*25</f>
        <v>425000</v>
      </c>
      <c r="J207" s="120">
        <v>33000</v>
      </c>
      <c r="K207" s="121">
        <f t="shared" ref="K207:K216" si="160">J207/I207</f>
        <v>7.7647058823529416E-2</v>
      </c>
      <c r="L207" s="121">
        <f t="shared" ref="L207:L216" si="161">I207/J207</f>
        <v>12.878787878787879</v>
      </c>
      <c r="M207" s="122">
        <f t="shared" ref="M207:M214" si="162">L207/L$2</f>
        <v>6.0787878787878782</v>
      </c>
    </row>
    <row r="208" spans="1:13">
      <c r="A208" s="71" t="s">
        <v>142</v>
      </c>
      <c r="B208" s="132" t="s">
        <v>548</v>
      </c>
      <c r="D208" s="71" t="s">
        <v>549</v>
      </c>
      <c r="E208" s="71"/>
      <c r="F208" s="118">
        <v>17000</v>
      </c>
      <c r="G208" s="118"/>
      <c r="H208" s="118"/>
      <c r="I208" s="119">
        <f t="shared" si="159"/>
        <v>425000</v>
      </c>
      <c r="J208" s="120">
        <v>33000</v>
      </c>
      <c r="K208" s="121">
        <f t="shared" si="160"/>
        <v>7.7647058823529416E-2</v>
      </c>
      <c r="L208" s="121">
        <f t="shared" si="161"/>
        <v>12.878787878787879</v>
      </c>
      <c r="M208" s="122">
        <f t="shared" si="162"/>
        <v>6.0787878787878782</v>
      </c>
    </row>
    <row r="209" spans="1:13">
      <c r="A209" s="71" t="s">
        <v>142</v>
      </c>
      <c r="B209" s="132" t="s">
        <v>550</v>
      </c>
      <c r="D209" s="71" t="s">
        <v>551</v>
      </c>
      <c r="E209" s="71"/>
      <c r="F209" s="118">
        <v>17000</v>
      </c>
      <c r="G209" s="118"/>
      <c r="H209" s="118"/>
      <c r="I209" s="119">
        <f t="shared" si="159"/>
        <v>425000</v>
      </c>
      <c r="J209" s="120">
        <v>33000</v>
      </c>
      <c r="K209" s="121">
        <f t="shared" si="160"/>
        <v>7.7647058823529416E-2</v>
      </c>
      <c r="L209" s="121">
        <f t="shared" si="161"/>
        <v>12.878787878787879</v>
      </c>
      <c r="M209" s="122">
        <f t="shared" si="162"/>
        <v>6.0787878787878782</v>
      </c>
    </row>
    <row r="210" spans="1:13">
      <c r="A210" s="71" t="s">
        <v>142</v>
      </c>
      <c r="B210" s="132" t="s">
        <v>552</v>
      </c>
      <c r="D210" s="71" t="s">
        <v>553</v>
      </c>
      <c r="E210" s="71"/>
      <c r="F210" s="118">
        <v>17000</v>
      </c>
      <c r="G210" s="118"/>
      <c r="H210" s="118"/>
      <c r="I210" s="119">
        <f t="shared" si="159"/>
        <v>425000</v>
      </c>
      <c r="J210" s="120">
        <v>33000</v>
      </c>
      <c r="K210" s="121">
        <f t="shared" si="160"/>
        <v>7.7647058823529416E-2</v>
      </c>
      <c r="L210" s="121">
        <f t="shared" si="161"/>
        <v>12.878787878787879</v>
      </c>
      <c r="M210" s="122">
        <f t="shared" si="162"/>
        <v>6.0787878787878782</v>
      </c>
    </row>
    <row r="211" spans="1:13">
      <c r="A211" s="71" t="s">
        <v>142</v>
      </c>
      <c r="B211" s="132" t="s">
        <v>554</v>
      </c>
      <c r="D211" s="71" t="s">
        <v>555</v>
      </c>
      <c r="E211" s="71"/>
      <c r="F211" s="118">
        <v>17000</v>
      </c>
      <c r="G211" s="118"/>
      <c r="H211" s="118"/>
      <c r="I211" s="119">
        <f t="shared" si="159"/>
        <v>425000</v>
      </c>
      <c r="J211" s="120">
        <v>33000</v>
      </c>
      <c r="K211" s="121">
        <f t="shared" si="160"/>
        <v>7.7647058823529416E-2</v>
      </c>
      <c r="L211" s="121">
        <f t="shared" si="161"/>
        <v>12.878787878787879</v>
      </c>
      <c r="M211" s="122">
        <f t="shared" si="162"/>
        <v>6.0787878787878782</v>
      </c>
    </row>
    <row r="212" spans="1:13">
      <c r="A212" s="71" t="s">
        <v>142</v>
      </c>
      <c r="B212" s="132" t="s">
        <v>556</v>
      </c>
      <c r="D212" s="71" t="s">
        <v>557</v>
      </c>
      <c r="E212" s="71"/>
      <c r="F212" s="118">
        <v>17000</v>
      </c>
      <c r="G212" s="118"/>
      <c r="H212" s="118"/>
      <c r="I212" s="119">
        <f t="shared" si="159"/>
        <v>425000</v>
      </c>
      <c r="J212" s="120">
        <v>33000</v>
      </c>
      <c r="K212" s="121">
        <f t="shared" si="160"/>
        <v>7.7647058823529416E-2</v>
      </c>
      <c r="L212" s="121">
        <f t="shared" si="161"/>
        <v>12.878787878787879</v>
      </c>
      <c r="M212" s="122">
        <f t="shared" si="162"/>
        <v>6.0787878787878782</v>
      </c>
    </row>
    <row r="213" spans="1:13">
      <c r="A213" s="71" t="s">
        <v>142</v>
      </c>
      <c r="B213" s="132" t="s">
        <v>558</v>
      </c>
      <c r="D213" s="71" t="s">
        <v>559</v>
      </c>
      <c r="E213" s="71"/>
      <c r="F213" s="118">
        <v>17000</v>
      </c>
      <c r="G213" s="118"/>
      <c r="H213" s="118"/>
      <c r="I213" s="119">
        <f t="shared" si="159"/>
        <v>425000</v>
      </c>
      <c r="J213" s="120">
        <v>33000</v>
      </c>
      <c r="K213" s="121">
        <f t="shared" si="160"/>
        <v>7.7647058823529416E-2</v>
      </c>
      <c r="L213" s="121">
        <f t="shared" si="161"/>
        <v>12.878787878787879</v>
      </c>
      <c r="M213" s="122">
        <f t="shared" si="162"/>
        <v>6.0787878787878782</v>
      </c>
    </row>
    <row r="214" spans="1:13">
      <c r="A214" s="71" t="s">
        <v>142</v>
      </c>
      <c r="B214" s="132" t="s">
        <v>560</v>
      </c>
      <c r="D214" s="71" t="s">
        <v>561</v>
      </c>
      <c r="E214" s="71"/>
      <c r="F214" s="118">
        <v>17000</v>
      </c>
      <c r="G214" s="118"/>
      <c r="H214" s="118"/>
      <c r="I214" s="119">
        <f t="shared" si="159"/>
        <v>425000</v>
      </c>
      <c r="J214" s="120">
        <v>33000</v>
      </c>
      <c r="K214" s="121">
        <f t="shared" si="160"/>
        <v>7.7647058823529416E-2</v>
      </c>
      <c r="L214" s="121">
        <f t="shared" si="161"/>
        <v>12.878787878787879</v>
      </c>
      <c r="M214" s="122">
        <f t="shared" si="162"/>
        <v>6.0787878787878782</v>
      </c>
    </row>
    <row r="215" spans="1:13">
      <c r="A215" s="71" t="s">
        <v>142</v>
      </c>
      <c r="B215" s="132" t="s">
        <v>562</v>
      </c>
      <c r="D215" s="71" t="s">
        <v>563</v>
      </c>
      <c r="E215" s="71"/>
      <c r="F215" s="118">
        <v>17000</v>
      </c>
      <c r="G215" s="118"/>
      <c r="H215" s="118"/>
      <c r="I215" s="119">
        <f t="shared" si="159"/>
        <v>425000</v>
      </c>
      <c r="J215" s="120">
        <v>33000</v>
      </c>
      <c r="K215" s="121">
        <f t="shared" si="160"/>
        <v>7.7647058823529416E-2</v>
      </c>
      <c r="L215" s="121">
        <f t="shared" si="161"/>
        <v>12.878787878787879</v>
      </c>
      <c r="M215" s="122">
        <f>L215/L$2</f>
        <v>6.0787878787878782</v>
      </c>
    </row>
    <row r="216" spans="1:13">
      <c r="A216" s="71" t="s">
        <v>142</v>
      </c>
      <c r="B216" s="132" t="s">
        <v>564</v>
      </c>
      <c r="D216" s="71" t="s">
        <v>565</v>
      </c>
      <c r="E216" s="71"/>
      <c r="F216" s="118">
        <v>17000</v>
      </c>
      <c r="G216" s="118"/>
      <c r="H216" s="118"/>
      <c r="I216" s="119">
        <f t="shared" si="159"/>
        <v>425000</v>
      </c>
      <c r="J216" s="120">
        <v>33000</v>
      </c>
      <c r="K216" s="121">
        <f t="shared" si="160"/>
        <v>7.7647058823529416E-2</v>
      </c>
      <c r="L216" s="121">
        <f t="shared" si="161"/>
        <v>12.878787878787879</v>
      </c>
      <c r="M216" s="122">
        <f>L216/L$2</f>
        <v>6.0787878787878782</v>
      </c>
    </row>
    <row r="217" spans="1:13">
      <c r="I217" s="27">
        <f>SUM(I197:I216)</f>
        <v>7390000</v>
      </c>
      <c r="J217" s="14">
        <f>SUM(J197:J216)</f>
        <v>574200</v>
      </c>
    </row>
    <row r="218" spans="1:13">
      <c r="A218" s="1" t="s">
        <v>142</v>
      </c>
      <c r="B218" s="61" t="s">
        <v>510</v>
      </c>
      <c r="D218" s="17" t="s">
        <v>568</v>
      </c>
      <c r="E218" s="17"/>
      <c r="F218" s="98">
        <v>2800</v>
      </c>
      <c r="G218" s="98"/>
      <c r="H218" s="98"/>
      <c r="I218" s="99">
        <f>F218*25</f>
        <v>70000</v>
      </c>
      <c r="J218" s="100">
        <v>5500</v>
      </c>
      <c r="K218" s="101">
        <f>J218/I218</f>
        <v>7.857142857142857E-2</v>
      </c>
      <c r="L218" s="101">
        <f>I218/J218</f>
        <v>12.727272727272727</v>
      </c>
      <c r="M218" s="91">
        <f t="shared" ref="M218:M232" si="163">L218/L$2</f>
        <v>6.0072727272727269</v>
      </c>
    </row>
    <row r="219" spans="1:13">
      <c r="A219" s="1" t="s">
        <v>142</v>
      </c>
      <c r="B219" s="61" t="s">
        <v>511</v>
      </c>
      <c r="D219" s="17" t="s">
        <v>568</v>
      </c>
      <c r="E219" s="17"/>
      <c r="F219" s="98">
        <v>4000</v>
      </c>
      <c r="G219" s="98"/>
      <c r="H219" s="98"/>
      <c r="I219" s="99">
        <f t="shared" ref="I219" si="164">F219*25</f>
        <v>100000</v>
      </c>
      <c r="J219" s="100">
        <v>7700</v>
      </c>
      <c r="K219" s="101">
        <f>J219/I219</f>
        <v>7.6999999999999999E-2</v>
      </c>
      <c r="L219" s="101">
        <f>I219/J219</f>
        <v>12.987012987012987</v>
      </c>
      <c r="M219" s="91">
        <f t="shared" si="163"/>
        <v>6.1298701298701292</v>
      </c>
    </row>
    <row r="220" spans="1:13">
      <c r="A220" s="1" t="s">
        <v>142</v>
      </c>
      <c r="B220" s="61" t="s">
        <v>512</v>
      </c>
      <c r="D220" s="17" t="s">
        <v>567</v>
      </c>
      <c r="E220" s="17"/>
      <c r="F220" s="98">
        <v>5600</v>
      </c>
      <c r="G220" s="98"/>
      <c r="H220" s="98"/>
      <c r="I220" s="99">
        <f>F220*25</f>
        <v>140000</v>
      </c>
      <c r="J220" s="100">
        <v>11000</v>
      </c>
      <c r="K220" s="101">
        <f>J220/I220</f>
        <v>7.857142857142857E-2</v>
      </c>
      <c r="L220" s="101">
        <f>I220/J220</f>
        <v>12.727272727272727</v>
      </c>
      <c r="M220" s="91">
        <f t="shared" si="163"/>
        <v>6.0072727272727269</v>
      </c>
    </row>
    <row r="221" spans="1:13">
      <c r="A221" s="1" t="s">
        <v>142</v>
      </c>
      <c r="B221" s="61" t="s">
        <v>513</v>
      </c>
      <c r="D221" s="17" t="s">
        <v>567</v>
      </c>
      <c r="E221" s="17"/>
      <c r="F221" s="98">
        <v>11200</v>
      </c>
      <c r="G221" s="98"/>
      <c r="H221" s="98"/>
      <c r="I221" s="99">
        <f>F221*25</f>
        <v>280000</v>
      </c>
      <c r="J221" s="100">
        <v>22000</v>
      </c>
      <c r="K221" s="101">
        <f>J221/I221</f>
        <v>7.857142857142857E-2</v>
      </c>
      <c r="L221" s="101">
        <f>I221/J221</f>
        <v>12.727272727272727</v>
      </c>
      <c r="M221" s="91">
        <f t="shared" si="163"/>
        <v>6.0072727272727269</v>
      </c>
    </row>
    <row r="222" spans="1:13">
      <c r="A222" s="1" t="s">
        <v>142</v>
      </c>
      <c r="B222" s="61" t="s">
        <v>514</v>
      </c>
      <c r="D222" s="17" t="s">
        <v>567</v>
      </c>
      <c r="E222" s="17"/>
      <c r="F222" s="98">
        <v>17000</v>
      </c>
      <c r="G222" s="98"/>
      <c r="H222" s="98"/>
      <c r="I222" s="99">
        <f>F222*25</f>
        <v>425000</v>
      </c>
      <c r="J222" s="100">
        <v>33000</v>
      </c>
      <c r="K222" s="101">
        <f>J222/I222</f>
        <v>7.7647058823529416E-2</v>
      </c>
      <c r="L222" s="101">
        <f>I222/J222</f>
        <v>12.878787878787879</v>
      </c>
      <c r="M222" s="91">
        <f t="shared" si="163"/>
        <v>6.0787878787878782</v>
      </c>
    </row>
    <row r="223" spans="1:13">
      <c r="A223" s="1" t="s">
        <v>142</v>
      </c>
      <c r="B223" s="61" t="s">
        <v>515</v>
      </c>
      <c r="D223" s="17" t="s">
        <v>567</v>
      </c>
      <c r="E223" s="17"/>
      <c r="F223" s="98">
        <v>17000</v>
      </c>
      <c r="G223" s="98"/>
      <c r="H223" s="98"/>
      <c r="I223" s="99">
        <f t="shared" ref="I223:I232" si="165">F223*25</f>
        <v>425000</v>
      </c>
      <c r="J223" s="100">
        <v>33000</v>
      </c>
      <c r="K223" s="101">
        <f t="shared" ref="K223:K232" si="166">J223/I223</f>
        <v>7.7647058823529416E-2</v>
      </c>
      <c r="L223" s="101">
        <f t="shared" ref="L223:L232" si="167">I223/J223</f>
        <v>12.878787878787879</v>
      </c>
      <c r="M223" s="91">
        <f t="shared" si="163"/>
        <v>6.0787878787878782</v>
      </c>
    </row>
    <row r="224" spans="1:13">
      <c r="A224" s="1" t="s">
        <v>142</v>
      </c>
      <c r="B224" s="61" t="s">
        <v>516</v>
      </c>
      <c r="D224" s="17" t="s">
        <v>567</v>
      </c>
      <c r="E224" s="17"/>
      <c r="F224" s="98">
        <v>17000</v>
      </c>
      <c r="G224" s="98"/>
      <c r="H224" s="98"/>
      <c r="I224" s="99">
        <f t="shared" si="165"/>
        <v>425000</v>
      </c>
      <c r="J224" s="100">
        <v>33000</v>
      </c>
      <c r="K224" s="101">
        <f t="shared" si="166"/>
        <v>7.7647058823529416E-2</v>
      </c>
      <c r="L224" s="101">
        <f t="shared" si="167"/>
        <v>12.878787878787879</v>
      </c>
      <c r="M224" s="91">
        <f t="shared" si="163"/>
        <v>6.0787878787878782</v>
      </c>
    </row>
    <row r="225" spans="1:13">
      <c r="A225" s="1" t="s">
        <v>142</v>
      </c>
      <c r="B225" s="61" t="s">
        <v>517</v>
      </c>
      <c r="D225" s="17" t="s">
        <v>567</v>
      </c>
      <c r="E225" s="17"/>
      <c r="F225" s="98">
        <v>17000</v>
      </c>
      <c r="G225" s="98"/>
      <c r="H225" s="98"/>
      <c r="I225" s="99">
        <f t="shared" si="165"/>
        <v>425000</v>
      </c>
      <c r="J225" s="100">
        <v>33000</v>
      </c>
      <c r="K225" s="101">
        <f t="shared" si="166"/>
        <v>7.7647058823529416E-2</v>
      </c>
      <c r="L225" s="101">
        <f t="shared" si="167"/>
        <v>12.878787878787879</v>
      </c>
      <c r="M225" s="91">
        <f t="shared" si="163"/>
        <v>6.0787878787878782</v>
      </c>
    </row>
    <row r="226" spans="1:13">
      <c r="A226" s="1" t="s">
        <v>142</v>
      </c>
      <c r="B226" s="61" t="s">
        <v>518</v>
      </c>
      <c r="D226" s="17" t="s">
        <v>567</v>
      </c>
      <c r="E226" s="17"/>
      <c r="F226" s="98">
        <v>17000</v>
      </c>
      <c r="G226" s="98"/>
      <c r="H226" s="98"/>
      <c r="I226" s="99">
        <f t="shared" si="165"/>
        <v>425000</v>
      </c>
      <c r="J226" s="100">
        <v>33000</v>
      </c>
      <c r="K226" s="101">
        <f t="shared" si="166"/>
        <v>7.7647058823529416E-2</v>
      </c>
      <c r="L226" s="101">
        <f t="shared" si="167"/>
        <v>12.878787878787879</v>
      </c>
      <c r="M226" s="91">
        <f t="shared" si="163"/>
        <v>6.0787878787878782</v>
      </c>
    </row>
    <row r="227" spans="1:13">
      <c r="A227" s="1" t="s">
        <v>142</v>
      </c>
      <c r="B227" s="61" t="s">
        <v>519</v>
      </c>
      <c r="D227" s="17" t="s">
        <v>567</v>
      </c>
      <c r="E227" s="17"/>
      <c r="F227" s="98">
        <v>17000</v>
      </c>
      <c r="G227" s="98"/>
      <c r="H227" s="98"/>
      <c r="I227" s="99">
        <f t="shared" si="165"/>
        <v>425000</v>
      </c>
      <c r="J227" s="100">
        <v>33000</v>
      </c>
      <c r="K227" s="101">
        <f t="shared" si="166"/>
        <v>7.7647058823529416E-2</v>
      </c>
      <c r="L227" s="101">
        <f t="shared" si="167"/>
        <v>12.878787878787879</v>
      </c>
      <c r="M227" s="91">
        <f t="shared" si="163"/>
        <v>6.0787878787878782</v>
      </c>
    </row>
    <row r="228" spans="1:13">
      <c r="A228" s="1" t="s">
        <v>142</v>
      </c>
      <c r="B228" s="61" t="s">
        <v>569</v>
      </c>
      <c r="D228" s="17" t="s">
        <v>567</v>
      </c>
      <c r="E228" s="17"/>
      <c r="F228" s="98">
        <v>17000</v>
      </c>
      <c r="G228" s="98"/>
      <c r="H228" s="98"/>
      <c r="I228" s="99">
        <f t="shared" si="165"/>
        <v>425000</v>
      </c>
      <c r="J228" s="100">
        <v>33000</v>
      </c>
      <c r="K228" s="101">
        <f t="shared" si="166"/>
        <v>7.7647058823529416E-2</v>
      </c>
      <c r="L228" s="101">
        <f t="shared" si="167"/>
        <v>12.878787878787879</v>
      </c>
      <c r="M228" s="91">
        <f t="shared" si="163"/>
        <v>6.0787878787878782</v>
      </c>
    </row>
    <row r="229" spans="1:13">
      <c r="A229" s="1" t="s">
        <v>142</v>
      </c>
      <c r="B229" s="61" t="s">
        <v>570</v>
      </c>
      <c r="D229" s="17" t="s">
        <v>567</v>
      </c>
      <c r="E229" s="17"/>
      <c r="F229" s="98">
        <v>17000</v>
      </c>
      <c r="G229" s="98"/>
      <c r="H229" s="98"/>
      <c r="I229" s="99">
        <f t="shared" si="165"/>
        <v>425000</v>
      </c>
      <c r="J229" s="100">
        <v>33000</v>
      </c>
      <c r="K229" s="101">
        <f t="shared" si="166"/>
        <v>7.7647058823529416E-2</v>
      </c>
      <c r="L229" s="101">
        <f t="shared" si="167"/>
        <v>12.878787878787879</v>
      </c>
      <c r="M229" s="91">
        <f t="shared" si="163"/>
        <v>6.0787878787878782</v>
      </c>
    </row>
    <row r="230" spans="1:13">
      <c r="A230" s="1" t="s">
        <v>142</v>
      </c>
      <c r="B230" s="61" t="s">
        <v>571</v>
      </c>
      <c r="D230" s="17" t="s">
        <v>567</v>
      </c>
      <c r="E230" s="17"/>
      <c r="F230" s="98">
        <v>17000</v>
      </c>
      <c r="G230" s="98"/>
      <c r="H230" s="98"/>
      <c r="I230" s="99">
        <f t="shared" si="165"/>
        <v>425000</v>
      </c>
      <c r="J230" s="100">
        <v>33000</v>
      </c>
      <c r="K230" s="101">
        <f t="shared" si="166"/>
        <v>7.7647058823529416E-2</v>
      </c>
      <c r="L230" s="101">
        <f t="shared" si="167"/>
        <v>12.878787878787879</v>
      </c>
      <c r="M230" s="91">
        <f t="shared" si="163"/>
        <v>6.0787878787878782</v>
      </c>
    </row>
    <row r="231" spans="1:13">
      <c r="A231" s="1" t="s">
        <v>142</v>
      </c>
      <c r="B231" s="61" t="s">
        <v>572</v>
      </c>
      <c r="D231" s="17" t="s">
        <v>567</v>
      </c>
      <c r="E231" s="17"/>
      <c r="F231" s="98">
        <v>17000</v>
      </c>
      <c r="G231" s="98"/>
      <c r="H231" s="98"/>
      <c r="I231" s="99">
        <f t="shared" si="165"/>
        <v>425000</v>
      </c>
      <c r="J231" s="100">
        <v>33000</v>
      </c>
      <c r="K231" s="101">
        <f t="shared" si="166"/>
        <v>7.7647058823529416E-2</v>
      </c>
      <c r="L231" s="101">
        <f t="shared" si="167"/>
        <v>12.878787878787879</v>
      </c>
      <c r="M231" s="91">
        <f t="shared" si="163"/>
        <v>6.0787878787878782</v>
      </c>
    </row>
    <row r="232" spans="1:13">
      <c r="A232" s="1" t="s">
        <v>142</v>
      </c>
      <c r="B232" s="61" t="s">
        <v>573</v>
      </c>
      <c r="D232" s="17" t="s">
        <v>567</v>
      </c>
      <c r="E232" s="17"/>
      <c r="F232" s="98">
        <v>17000</v>
      </c>
      <c r="G232" s="98"/>
      <c r="H232" s="98"/>
      <c r="I232" s="99">
        <f t="shared" si="165"/>
        <v>425000</v>
      </c>
      <c r="J232" s="100">
        <v>33000</v>
      </c>
      <c r="K232" s="101">
        <f t="shared" si="166"/>
        <v>7.7647058823529416E-2</v>
      </c>
      <c r="L232" s="101">
        <f t="shared" si="167"/>
        <v>12.878787878787879</v>
      </c>
      <c r="M232" s="91">
        <f t="shared" si="163"/>
        <v>6.0787878787878782</v>
      </c>
    </row>
    <row r="233" spans="1:13">
      <c r="B233" s="13"/>
      <c r="F233" s="30"/>
      <c r="G233" s="30"/>
      <c r="H233" s="30"/>
      <c r="I233" s="26"/>
      <c r="J233" s="9"/>
      <c r="K233" s="6"/>
      <c r="L233" s="6"/>
    </row>
    <row r="234" spans="1:13">
      <c r="A234" s="1" t="s">
        <v>142</v>
      </c>
      <c r="B234" s="61" t="s">
        <v>500</v>
      </c>
      <c r="C234" s="102" t="s">
        <v>575</v>
      </c>
      <c r="D234" s="17" t="s">
        <v>574</v>
      </c>
      <c r="E234" s="17"/>
      <c r="F234" s="98">
        <v>2800</v>
      </c>
      <c r="G234" s="98"/>
      <c r="H234" s="98"/>
      <c r="I234" s="99">
        <f>F234*25</f>
        <v>70000</v>
      </c>
      <c r="J234" s="100">
        <v>5500</v>
      </c>
      <c r="K234" s="101">
        <f>J234/I234</f>
        <v>7.857142857142857E-2</v>
      </c>
      <c r="L234" s="101">
        <f>I234/J234</f>
        <v>12.727272727272727</v>
      </c>
      <c r="M234" s="91">
        <f t="shared" ref="M234:M243" si="168">L234/L$2</f>
        <v>6.0072727272727269</v>
      </c>
    </row>
    <row r="235" spans="1:13">
      <c r="A235" s="1" t="s">
        <v>142</v>
      </c>
      <c r="B235" s="61" t="s">
        <v>501</v>
      </c>
      <c r="C235" s="102" t="s">
        <v>575</v>
      </c>
      <c r="D235" s="17" t="s">
        <v>574</v>
      </c>
      <c r="E235" s="17"/>
      <c r="F235" s="98">
        <v>4000</v>
      </c>
      <c r="G235" s="98"/>
      <c r="H235" s="98"/>
      <c r="I235" s="99">
        <f t="shared" ref="I235" si="169">F235*25</f>
        <v>100000</v>
      </c>
      <c r="J235" s="100">
        <v>7700</v>
      </c>
      <c r="K235" s="101">
        <f>J235/I235</f>
        <v>7.6999999999999999E-2</v>
      </c>
      <c r="L235" s="101">
        <f>I235/J235</f>
        <v>12.987012987012987</v>
      </c>
      <c r="M235" s="91">
        <f t="shared" si="168"/>
        <v>6.1298701298701292</v>
      </c>
    </row>
    <row r="236" spans="1:13">
      <c r="A236" s="1" t="s">
        <v>142</v>
      </c>
      <c r="B236" s="61" t="s">
        <v>502</v>
      </c>
      <c r="C236" s="102" t="s">
        <v>575</v>
      </c>
      <c r="D236" s="17" t="s">
        <v>574</v>
      </c>
      <c r="E236" s="17"/>
      <c r="F236" s="98">
        <v>5600</v>
      </c>
      <c r="G236" s="98"/>
      <c r="H236" s="98"/>
      <c r="I236" s="99">
        <f>F236*25</f>
        <v>140000</v>
      </c>
      <c r="J236" s="100">
        <v>11000</v>
      </c>
      <c r="K236" s="101">
        <f>J236/I236</f>
        <v>7.857142857142857E-2</v>
      </c>
      <c r="L236" s="101">
        <f>I236/J236</f>
        <v>12.727272727272727</v>
      </c>
      <c r="M236" s="91">
        <f t="shared" si="168"/>
        <v>6.0072727272727269</v>
      </c>
    </row>
    <row r="237" spans="1:13">
      <c r="A237" s="1" t="s">
        <v>142</v>
      </c>
      <c r="B237" s="61" t="s">
        <v>503</v>
      </c>
      <c r="C237" s="102" t="s">
        <v>575</v>
      </c>
      <c r="D237" s="17" t="s">
        <v>574</v>
      </c>
      <c r="E237" s="17"/>
      <c r="F237" s="98">
        <v>11200</v>
      </c>
      <c r="G237" s="98"/>
      <c r="H237" s="98"/>
      <c r="I237" s="99">
        <f>F237*25</f>
        <v>280000</v>
      </c>
      <c r="J237" s="100">
        <v>22000</v>
      </c>
      <c r="K237" s="101">
        <f>J237/I237</f>
        <v>7.857142857142857E-2</v>
      </c>
      <c r="L237" s="101">
        <f>I237/J237</f>
        <v>12.727272727272727</v>
      </c>
      <c r="M237" s="91">
        <f t="shared" si="168"/>
        <v>6.0072727272727269</v>
      </c>
    </row>
    <row r="238" spans="1:13">
      <c r="A238" s="1" t="s">
        <v>142</v>
      </c>
      <c r="B238" s="61" t="s">
        <v>504</v>
      </c>
      <c r="C238" s="102" t="s">
        <v>575</v>
      </c>
      <c r="D238" s="17" t="s">
        <v>574</v>
      </c>
      <c r="E238" s="17"/>
      <c r="F238" s="98">
        <v>17000</v>
      </c>
      <c r="G238" s="98"/>
      <c r="H238" s="98"/>
      <c r="I238" s="99">
        <f>F238*25</f>
        <v>425000</v>
      </c>
      <c r="J238" s="100">
        <v>33000</v>
      </c>
      <c r="K238" s="101">
        <f>J238/I238</f>
        <v>7.7647058823529416E-2</v>
      </c>
      <c r="L238" s="101">
        <f>I238/J238</f>
        <v>12.878787878787879</v>
      </c>
      <c r="M238" s="91">
        <f t="shared" si="168"/>
        <v>6.0787878787878782</v>
      </c>
    </row>
    <row r="239" spans="1:13">
      <c r="A239" s="1" t="s">
        <v>142</v>
      </c>
      <c r="B239" s="61" t="s">
        <v>505</v>
      </c>
      <c r="C239" s="102" t="s">
        <v>575</v>
      </c>
      <c r="D239" s="17" t="s">
        <v>574</v>
      </c>
      <c r="E239" s="17"/>
      <c r="F239" s="98">
        <v>17000</v>
      </c>
      <c r="G239" s="98"/>
      <c r="H239" s="98"/>
      <c r="I239" s="99">
        <f t="shared" ref="I239:I243" si="170">F239*25</f>
        <v>425000</v>
      </c>
      <c r="J239" s="100">
        <v>33000</v>
      </c>
      <c r="K239" s="101">
        <f t="shared" ref="K239:K243" si="171">J239/I239</f>
        <v>7.7647058823529416E-2</v>
      </c>
      <c r="L239" s="101">
        <f t="shared" ref="L239:L243" si="172">I239/J239</f>
        <v>12.878787878787879</v>
      </c>
      <c r="M239" s="91">
        <f t="shared" si="168"/>
        <v>6.0787878787878782</v>
      </c>
    </row>
    <row r="240" spans="1:13">
      <c r="A240" s="1" t="s">
        <v>142</v>
      </c>
      <c r="B240" s="61" t="s">
        <v>506</v>
      </c>
      <c r="C240" s="102" t="s">
        <v>575</v>
      </c>
      <c r="D240" s="17" t="s">
        <v>574</v>
      </c>
      <c r="E240" s="17"/>
      <c r="F240" s="98">
        <v>17000</v>
      </c>
      <c r="G240" s="98"/>
      <c r="H240" s="98"/>
      <c r="I240" s="99">
        <f t="shared" si="170"/>
        <v>425000</v>
      </c>
      <c r="J240" s="100">
        <v>33000</v>
      </c>
      <c r="K240" s="101">
        <f t="shared" si="171"/>
        <v>7.7647058823529416E-2</v>
      </c>
      <c r="L240" s="101">
        <f t="shared" si="172"/>
        <v>12.878787878787879</v>
      </c>
      <c r="M240" s="91">
        <f t="shared" si="168"/>
        <v>6.0787878787878782</v>
      </c>
    </row>
    <row r="241" spans="1:13">
      <c r="A241" s="1" t="s">
        <v>142</v>
      </c>
      <c r="B241" s="61" t="s">
        <v>509</v>
      </c>
      <c r="C241" s="102" t="s">
        <v>575</v>
      </c>
      <c r="D241" s="17" t="s">
        <v>574</v>
      </c>
      <c r="E241" s="17"/>
      <c r="F241" s="98">
        <v>17000</v>
      </c>
      <c r="G241" s="98"/>
      <c r="H241" s="98"/>
      <c r="I241" s="99">
        <f t="shared" si="170"/>
        <v>425000</v>
      </c>
      <c r="J241" s="100">
        <v>33000</v>
      </c>
      <c r="K241" s="101">
        <f t="shared" si="171"/>
        <v>7.7647058823529416E-2</v>
      </c>
      <c r="L241" s="101">
        <f t="shared" si="172"/>
        <v>12.878787878787879</v>
      </c>
      <c r="M241" s="91">
        <f t="shared" si="168"/>
        <v>6.0787878787878782</v>
      </c>
    </row>
    <row r="242" spans="1:13">
      <c r="A242" s="1" t="s">
        <v>142</v>
      </c>
      <c r="B242" s="61" t="s">
        <v>507</v>
      </c>
      <c r="C242" s="102" t="s">
        <v>575</v>
      </c>
      <c r="D242" s="17" t="s">
        <v>574</v>
      </c>
      <c r="E242" s="17"/>
      <c r="F242" s="98">
        <v>17000</v>
      </c>
      <c r="G242" s="98"/>
      <c r="H242" s="98"/>
      <c r="I242" s="99">
        <f t="shared" si="170"/>
        <v>425000</v>
      </c>
      <c r="J242" s="100">
        <v>33000</v>
      </c>
      <c r="K242" s="101">
        <f t="shared" si="171"/>
        <v>7.7647058823529416E-2</v>
      </c>
      <c r="L242" s="101">
        <f t="shared" si="172"/>
        <v>12.878787878787879</v>
      </c>
      <c r="M242" s="91">
        <f t="shared" si="168"/>
        <v>6.0787878787878782</v>
      </c>
    </row>
    <row r="243" spans="1:13">
      <c r="A243" s="1" t="s">
        <v>142</v>
      </c>
      <c r="B243" s="61" t="s">
        <v>508</v>
      </c>
      <c r="C243" s="102" t="s">
        <v>575</v>
      </c>
      <c r="D243" s="17" t="s">
        <v>574</v>
      </c>
      <c r="E243" s="17"/>
      <c r="F243" s="98">
        <v>17000</v>
      </c>
      <c r="G243" s="98"/>
      <c r="H243" s="98"/>
      <c r="I243" s="99">
        <f t="shared" si="170"/>
        <v>425000</v>
      </c>
      <c r="J243" s="100">
        <v>33000</v>
      </c>
      <c r="K243" s="101">
        <f t="shared" si="171"/>
        <v>7.7647058823529416E-2</v>
      </c>
      <c r="L243" s="101">
        <f t="shared" si="172"/>
        <v>12.878787878787879</v>
      </c>
      <c r="M243" s="91">
        <f t="shared" si="168"/>
        <v>6.0787878787878782</v>
      </c>
    </row>
    <row r="244" spans="1:13">
      <c r="J244" s="14">
        <f>SUM(J234:J243)</f>
        <v>244200</v>
      </c>
    </row>
    <row r="245" spans="1:13" s="139" customFormat="1">
      <c r="B245" s="140" t="s">
        <v>148</v>
      </c>
      <c r="C245" s="141"/>
      <c r="F245" s="34"/>
      <c r="G245" s="34"/>
      <c r="H245" s="34"/>
      <c r="I245" s="35"/>
      <c r="M245" s="63"/>
    </row>
    <row r="246" spans="1:13">
      <c r="A246" s="1" t="s">
        <v>194</v>
      </c>
      <c r="B246" s="42" t="s">
        <v>582</v>
      </c>
      <c r="D246" s="169" t="s">
        <v>577</v>
      </c>
      <c r="E246" s="107"/>
      <c r="F246" s="98">
        <v>1000000</v>
      </c>
      <c r="G246" s="98"/>
      <c r="H246" s="98"/>
      <c r="I246" s="99">
        <f>F246</f>
        <v>1000000</v>
      </c>
      <c r="J246" s="100">
        <v>19800</v>
      </c>
      <c r="K246" s="101">
        <f t="shared" ref="K246" si="173">J246/I246</f>
        <v>1.9800000000000002E-2</v>
      </c>
      <c r="L246" s="101">
        <f t="shared" ref="L246" si="174">I246/J246</f>
        <v>50.505050505050505</v>
      </c>
      <c r="M246" s="91">
        <f>L246/L$2</f>
        <v>23.838383838383837</v>
      </c>
    </row>
    <row r="247" spans="1:13">
      <c r="B247" s="1" t="s">
        <v>583</v>
      </c>
      <c r="D247" s="170"/>
      <c r="E247" s="108"/>
      <c r="F247" s="30"/>
      <c r="G247" s="30"/>
      <c r="H247" s="30"/>
      <c r="I247" s="26"/>
      <c r="J247" s="9"/>
      <c r="K247" s="6"/>
      <c r="L247" s="6"/>
    </row>
    <row r="248" spans="1:13">
      <c r="D248" s="170"/>
      <c r="E248" s="108"/>
      <c r="F248" s="30"/>
      <c r="G248" s="30"/>
      <c r="H248" s="30"/>
      <c r="I248" s="26"/>
      <c r="J248" s="9"/>
      <c r="K248" s="6"/>
      <c r="L248" s="6"/>
    </row>
    <row r="249" spans="1:13">
      <c r="D249" s="102"/>
      <c r="E249" s="102"/>
    </row>
    <row r="250" spans="1:13">
      <c r="A250" s="1" t="s">
        <v>146</v>
      </c>
      <c r="B250" s="42" t="s">
        <v>579</v>
      </c>
      <c r="D250" s="171" t="s">
        <v>578</v>
      </c>
      <c r="E250" s="109"/>
      <c r="F250" s="98">
        <v>360000</v>
      </c>
      <c r="G250" s="98"/>
      <c r="H250" s="98"/>
      <c r="I250" s="99">
        <f>F250</f>
        <v>360000</v>
      </c>
      <c r="J250" s="100">
        <v>6600</v>
      </c>
      <c r="K250" s="101">
        <f t="shared" ref="K250" si="175">J250/I250</f>
        <v>1.8333333333333333E-2</v>
      </c>
      <c r="L250" s="101">
        <f t="shared" ref="L250" si="176">I250/J250</f>
        <v>54.545454545454547</v>
      </c>
      <c r="M250" s="91">
        <f>L250/L$2</f>
        <v>25.745454545454546</v>
      </c>
    </row>
    <row r="251" spans="1:13">
      <c r="B251" s="1" t="s">
        <v>581</v>
      </c>
      <c r="D251" s="172"/>
      <c r="E251" s="110"/>
    </row>
    <row r="252" spans="1:13">
      <c r="D252" s="172"/>
      <c r="E252" s="110"/>
    </row>
    <row r="253" spans="1:13" ht="13.5" customHeight="1">
      <c r="D253" s="173"/>
      <c r="E253" s="111"/>
    </row>
    <row r="254" spans="1:13">
      <c r="D254" s="102"/>
      <c r="E254" s="102"/>
    </row>
    <row r="255" spans="1:13" ht="16.5" customHeight="1">
      <c r="A255" s="1" t="s">
        <v>146</v>
      </c>
      <c r="B255" s="42" t="s">
        <v>580</v>
      </c>
      <c r="D255" s="171" t="s">
        <v>576</v>
      </c>
      <c r="E255" s="109"/>
      <c r="F255" s="98">
        <v>400000</v>
      </c>
      <c r="G255" s="98"/>
      <c r="H255" s="98"/>
      <c r="I255" s="99">
        <f>F255</f>
        <v>400000</v>
      </c>
      <c r="J255" s="100">
        <v>6600</v>
      </c>
      <c r="K255" s="101">
        <f t="shared" ref="K255" si="177">J255/I255</f>
        <v>1.6500000000000001E-2</v>
      </c>
      <c r="L255" s="101">
        <f t="shared" ref="L255" si="178">I255/J255</f>
        <v>60.606060606060609</v>
      </c>
      <c r="M255" s="91">
        <f>L255/L$2</f>
        <v>28.606060606060606</v>
      </c>
    </row>
    <row r="256" spans="1:13">
      <c r="B256" s="1" t="s">
        <v>581</v>
      </c>
      <c r="D256" s="172"/>
      <c r="E256" s="110"/>
    </row>
    <row r="257" spans="1:13">
      <c r="D257" s="172"/>
      <c r="E257" s="110"/>
    </row>
    <row r="258" spans="1:13">
      <c r="D258" s="173"/>
      <c r="E258" s="111"/>
    </row>
    <row r="260" spans="1:13" s="139" customFormat="1">
      <c r="B260" s="140" t="s">
        <v>185</v>
      </c>
      <c r="C260" s="141"/>
      <c r="F260" s="34"/>
      <c r="G260" s="34"/>
      <c r="H260" s="34"/>
      <c r="I260" s="35"/>
      <c r="M260" s="63"/>
    </row>
    <row r="261" spans="1:13">
      <c r="B261" s="36" t="s">
        <v>351</v>
      </c>
      <c r="C261" s="11"/>
      <c r="D261" s="38"/>
      <c r="E261" s="38"/>
      <c r="F261" s="30"/>
      <c r="G261" s="30"/>
      <c r="H261" s="30"/>
      <c r="I261" s="26"/>
    </row>
    <row r="262" spans="1:13">
      <c r="A262" s="1" t="s">
        <v>142</v>
      </c>
      <c r="B262" s="42" t="s">
        <v>219</v>
      </c>
      <c r="C262" s="13" t="s">
        <v>240</v>
      </c>
      <c r="D262" s="112" t="s">
        <v>48</v>
      </c>
      <c r="E262" s="112"/>
      <c r="F262" s="113">
        <v>80000</v>
      </c>
      <c r="G262" s="113"/>
      <c r="H262" s="113"/>
      <c r="I262" s="114">
        <f t="shared" ref="I262:I281" si="179">F262</f>
        <v>80000</v>
      </c>
      <c r="J262" s="115">
        <v>5500</v>
      </c>
      <c r="K262" s="116">
        <f t="shared" ref="K262:K281" si="180">J262/I262</f>
        <v>6.8750000000000006E-2</v>
      </c>
      <c r="L262" s="116">
        <f t="shared" ref="L262:L281" si="181">I262/J262</f>
        <v>14.545454545454545</v>
      </c>
      <c r="M262" s="117">
        <f t="shared" ref="M262:M265" si="182">L262/L$2</f>
        <v>6.8654545454545453</v>
      </c>
    </row>
    <row r="263" spans="1:13">
      <c r="A263" s="1" t="s">
        <v>142</v>
      </c>
      <c r="B263" s="42" t="s">
        <v>238</v>
      </c>
      <c r="C263" s="13" t="s">
        <v>258</v>
      </c>
      <c r="D263" s="112" t="s">
        <v>48</v>
      </c>
      <c r="E263" s="112"/>
      <c r="F263" s="113">
        <v>160000</v>
      </c>
      <c r="G263" s="113"/>
      <c r="H263" s="113"/>
      <c r="I263" s="114">
        <f t="shared" si="179"/>
        <v>160000</v>
      </c>
      <c r="J263" s="115">
        <v>11000</v>
      </c>
      <c r="K263" s="116">
        <f t="shared" si="180"/>
        <v>6.8750000000000006E-2</v>
      </c>
      <c r="L263" s="116">
        <f t="shared" si="181"/>
        <v>14.545454545454545</v>
      </c>
      <c r="M263" s="117">
        <f t="shared" si="182"/>
        <v>6.8654545454545453</v>
      </c>
    </row>
    <row r="264" spans="1:13">
      <c r="A264" s="1" t="s">
        <v>142</v>
      </c>
      <c r="B264" s="42" t="s">
        <v>237</v>
      </c>
      <c r="C264" s="13" t="s">
        <v>241</v>
      </c>
      <c r="D264" s="112" t="s">
        <v>48</v>
      </c>
      <c r="E264" s="112"/>
      <c r="F264" s="113">
        <v>480000</v>
      </c>
      <c r="G264" s="113"/>
      <c r="H264" s="113"/>
      <c r="I264" s="114">
        <f t="shared" si="179"/>
        <v>480000</v>
      </c>
      <c r="J264" s="115">
        <v>33000</v>
      </c>
      <c r="K264" s="116">
        <f t="shared" si="180"/>
        <v>6.8750000000000006E-2</v>
      </c>
      <c r="L264" s="116">
        <f t="shared" si="181"/>
        <v>14.545454545454545</v>
      </c>
      <c r="M264" s="117">
        <f t="shared" si="182"/>
        <v>6.8654545454545453</v>
      </c>
    </row>
    <row r="265" spans="1:13">
      <c r="A265" s="1" t="s">
        <v>142</v>
      </c>
      <c r="B265" s="42" t="s">
        <v>220</v>
      </c>
      <c r="C265" s="13" t="s">
        <v>242</v>
      </c>
      <c r="D265" s="112" t="s">
        <v>48</v>
      </c>
      <c r="E265" s="112"/>
      <c r="F265" s="113">
        <v>800000</v>
      </c>
      <c r="G265" s="113"/>
      <c r="H265" s="113"/>
      <c r="I265" s="114">
        <f t="shared" si="179"/>
        <v>800000</v>
      </c>
      <c r="J265" s="115">
        <v>55000</v>
      </c>
      <c r="K265" s="116">
        <f t="shared" si="180"/>
        <v>6.8750000000000006E-2</v>
      </c>
      <c r="L265" s="116">
        <f t="shared" si="181"/>
        <v>14.545454545454545</v>
      </c>
      <c r="M265" s="117">
        <f t="shared" si="182"/>
        <v>6.8654545454545453</v>
      </c>
    </row>
    <row r="266" spans="1:13">
      <c r="A266" s="1" t="s">
        <v>142</v>
      </c>
      <c r="B266" s="42" t="s">
        <v>221</v>
      </c>
      <c r="C266" s="13" t="s">
        <v>243</v>
      </c>
      <c r="D266" s="112" t="s">
        <v>48</v>
      </c>
      <c r="E266" s="112"/>
      <c r="F266" s="113">
        <v>80000</v>
      </c>
      <c r="G266" s="113"/>
      <c r="H266" s="113"/>
      <c r="I266" s="114">
        <f t="shared" si="179"/>
        <v>80000</v>
      </c>
      <c r="J266" s="115">
        <v>5500</v>
      </c>
      <c r="K266" s="116">
        <f t="shared" si="180"/>
        <v>6.8750000000000006E-2</v>
      </c>
      <c r="L266" s="116">
        <f t="shared" si="181"/>
        <v>14.545454545454545</v>
      </c>
      <c r="M266" s="117">
        <f t="shared" ref="M266:M269" si="183">L266/L$2</f>
        <v>6.8654545454545453</v>
      </c>
    </row>
    <row r="267" spans="1:13">
      <c r="A267" s="1" t="s">
        <v>142</v>
      </c>
      <c r="B267" s="42" t="s">
        <v>222</v>
      </c>
      <c r="C267" s="13" t="s">
        <v>244</v>
      </c>
      <c r="D267" s="112" t="s">
        <v>48</v>
      </c>
      <c r="E267" s="112"/>
      <c r="F267" s="113">
        <v>160000</v>
      </c>
      <c r="G267" s="113"/>
      <c r="H267" s="113"/>
      <c r="I267" s="114">
        <f t="shared" si="179"/>
        <v>160000</v>
      </c>
      <c r="J267" s="115">
        <v>11000</v>
      </c>
      <c r="K267" s="116">
        <f t="shared" si="180"/>
        <v>6.8750000000000006E-2</v>
      </c>
      <c r="L267" s="116">
        <f t="shared" si="181"/>
        <v>14.545454545454545</v>
      </c>
      <c r="M267" s="117">
        <f t="shared" si="183"/>
        <v>6.8654545454545453</v>
      </c>
    </row>
    <row r="268" spans="1:13">
      <c r="A268" s="1" t="s">
        <v>142</v>
      </c>
      <c r="B268" s="42" t="s">
        <v>223</v>
      </c>
      <c r="C268" s="13" t="s">
        <v>245</v>
      </c>
      <c r="D268" s="112" t="s">
        <v>48</v>
      </c>
      <c r="E268" s="112"/>
      <c r="F268" s="113">
        <v>480000</v>
      </c>
      <c r="G268" s="113"/>
      <c r="H268" s="113"/>
      <c r="I268" s="114">
        <f t="shared" si="179"/>
        <v>480000</v>
      </c>
      <c r="J268" s="115">
        <v>33000</v>
      </c>
      <c r="K268" s="116">
        <f t="shared" si="180"/>
        <v>6.8750000000000006E-2</v>
      </c>
      <c r="L268" s="116">
        <f t="shared" si="181"/>
        <v>14.545454545454545</v>
      </c>
      <c r="M268" s="117">
        <f t="shared" si="183"/>
        <v>6.8654545454545453</v>
      </c>
    </row>
    <row r="269" spans="1:13">
      <c r="A269" s="1" t="s">
        <v>142</v>
      </c>
      <c r="B269" s="42" t="s">
        <v>224</v>
      </c>
      <c r="C269" s="13" t="s">
        <v>246</v>
      </c>
      <c r="D269" s="112" t="s">
        <v>48</v>
      </c>
      <c r="E269" s="112"/>
      <c r="F269" s="113">
        <v>800000</v>
      </c>
      <c r="G269" s="113"/>
      <c r="H269" s="113"/>
      <c r="I269" s="114">
        <f t="shared" si="179"/>
        <v>800000</v>
      </c>
      <c r="J269" s="115">
        <v>55000</v>
      </c>
      <c r="K269" s="116">
        <f t="shared" si="180"/>
        <v>6.8750000000000006E-2</v>
      </c>
      <c r="L269" s="116">
        <f t="shared" si="181"/>
        <v>14.545454545454545</v>
      </c>
      <c r="M269" s="117">
        <f t="shared" si="183"/>
        <v>6.8654545454545453</v>
      </c>
    </row>
    <row r="270" spans="1:13">
      <c r="A270" s="1" t="s">
        <v>142</v>
      </c>
      <c r="B270" s="42" t="s">
        <v>225</v>
      </c>
      <c r="C270" s="13" t="s">
        <v>247</v>
      </c>
      <c r="D270" s="112" t="s">
        <v>48</v>
      </c>
      <c r="E270" s="112"/>
      <c r="F270" s="113">
        <v>1600000</v>
      </c>
      <c r="G270" s="113"/>
      <c r="H270" s="113"/>
      <c r="I270" s="114">
        <f t="shared" si="179"/>
        <v>1600000</v>
      </c>
      <c r="J270" s="115">
        <v>110000</v>
      </c>
      <c r="K270" s="116">
        <f t="shared" si="180"/>
        <v>6.8750000000000006E-2</v>
      </c>
      <c r="L270" s="116">
        <f t="shared" si="181"/>
        <v>14.545454545454545</v>
      </c>
      <c r="M270" s="117">
        <f>L270/L$2</f>
        <v>6.8654545454545453</v>
      </c>
    </row>
    <row r="271" spans="1:13">
      <c r="A271" s="1" t="s">
        <v>142</v>
      </c>
      <c r="B271" s="42" t="s">
        <v>226</v>
      </c>
      <c r="C271" s="13" t="s">
        <v>260</v>
      </c>
      <c r="D271" s="112" t="s">
        <v>48</v>
      </c>
      <c r="E271" s="112"/>
      <c r="F271" s="113">
        <v>160000</v>
      </c>
      <c r="G271" s="113"/>
      <c r="H271" s="113"/>
      <c r="I271" s="114">
        <f t="shared" si="179"/>
        <v>160000</v>
      </c>
      <c r="J271" s="115">
        <v>11000</v>
      </c>
      <c r="K271" s="116">
        <f t="shared" si="180"/>
        <v>6.8750000000000006E-2</v>
      </c>
      <c r="L271" s="116">
        <f t="shared" si="181"/>
        <v>14.545454545454545</v>
      </c>
      <c r="M271" s="117">
        <f t="shared" ref="M271:M273" si="184">L271/L$2</f>
        <v>6.8654545454545453</v>
      </c>
    </row>
    <row r="272" spans="1:13">
      <c r="A272" s="1" t="s">
        <v>142</v>
      </c>
      <c r="B272" s="42" t="s">
        <v>227</v>
      </c>
      <c r="C272" s="13" t="s">
        <v>248</v>
      </c>
      <c r="D272" s="112" t="s">
        <v>48</v>
      </c>
      <c r="E272" s="112"/>
      <c r="F272" s="113">
        <v>480000</v>
      </c>
      <c r="G272" s="113"/>
      <c r="H272" s="113"/>
      <c r="I272" s="114">
        <f t="shared" si="179"/>
        <v>480000</v>
      </c>
      <c r="J272" s="115">
        <v>33000</v>
      </c>
      <c r="K272" s="116">
        <f t="shared" si="180"/>
        <v>6.8750000000000006E-2</v>
      </c>
      <c r="L272" s="116">
        <f t="shared" si="181"/>
        <v>14.545454545454545</v>
      </c>
      <c r="M272" s="117">
        <f t="shared" si="184"/>
        <v>6.8654545454545453</v>
      </c>
    </row>
    <row r="273" spans="1:13">
      <c r="A273" s="1" t="s">
        <v>142</v>
      </c>
      <c r="B273" s="42" t="s">
        <v>228</v>
      </c>
      <c r="C273" s="13" t="s">
        <v>249</v>
      </c>
      <c r="D273" s="112" t="s">
        <v>48</v>
      </c>
      <c r="E273" s="112"/>
      <c r="F273" s="113">
        <v>800000</v>
      </c>
      <c r="G273" s="113"/>
      <c r="H273" s="113"/>
      <c r="I273" s="114">
        <f t="shared" si="179"/>
        <v>800000</v>
      </c>
      <c r="J273" s="115">
        <v>55000</v>
      </c>
      <c r="K273" s="116">
        <f t="shared" si="180"/>
        <v>6.8750000000000006E-2</v>
      </c>
      <c r="L273" s="116">
        <f t="shared" si="181"/>
        <v>14.545454545454545</v>
      </c>
      <c r="M273" s="117">
        <f t="shared" si="184"/>
        <v>6.8654545454545453</v>
      </c>
    </row>
    <row r="274" spans="1:13">
      <c r="A274" s="1" t="s">
        <v>142</v>
      </c>
      <c r="B274" s="42" t="s">
        <v>229</v>
      </c>
      <c r="C274" s="13" t="s">
        <v>250</v>
      </c>
      <c r="D274" s="112" t="s">
        <v>48</v>
      </c>
      <c r="E274" s="112"/>
      <c r="F274" s="113">
        <v>1600000</v>
      </c>
      <c r="G274" s="113"/>
      <c r="H274" s="113"/>
      <c r="I274" s="114">
        <f t="shared" si="179"/>
        <v>1600000</v>
      </c>
      <c r="J274" s="115">
        <v>110000</v>
      </c>
      <c r="K274" s="116">
        <f t="shared" si="180"/>
        <v>6.8750000000000006E-2</v>
      </c>
      <c r="L274" s="116">
        <f t="shared" si="181"/>
        <v>14.545454545454545</v>
      </c>
      <c r="M274" s="117">
        <f>L274/L$2</f>
        <v>6.8654545454545453</v>
      </c>
    </row>
    <row r="275" spans="1:13">
      <c r="A275" s="1" t="s">
        <v>142</v>
      </c>
      <c r="B275" s="42" t="s">
        <v>230</v>
      </c>
      <c r="C275" s="13" t="s">
        <v>251</v>
      </c>
      <c r="D275" s="112" t="s">
        <v>48</v>
      </c>
      <c r="E275" s="112"/>
      <c r="F275" s="113">
        <v>160000</v>
      </c>
      <c r="G275" s="113"/>
      <c r="H275" s="113"/>
      <c r="I275" s="114">
        <f t="shared" si="179"/>
        <v>160000</v>
      </c>
      <c r="J275" s="115">
        <v>11000</v>
      </c>
      <c r="K275" s="116">
        <f t="shared" si="180"/>
        <v>6.8750000000000006E-2</v>
      </c>
      <c r="L275" s="116">
        <f t="shared" si="181"/>
        <v>14.545454545454545</v>
      </c>
      <c r="M275" s="117">
        <f t="shared" ref="M275:M277" si="185">L275/L$2</f>
        <v>6.8654545454545453</v>
      </c>
    </row>
    <row r="276" spans="1:13">
      <c r="A276" s="1" t="s">
        <v>142</v>
      </c>
      <c r="B276" s="42" t="s">
        <v>231</v>
      </c>
      <c r="C276" s="13" t="s">
        <v>252</v>
      </c>
      <c r="D276" s="112" t="s">
        <v>48</v>
      </c>
      <c r="E276" s="112"/>
      <c r="F276" s="113">
        <v>480000</v>
      </c>
      <c r="G276" s="113"/>
      <c r="H276" s="113"/>
      <c r="I276" s="114">
        <f t="shared" si="179"/>
        <v>480000</v>
      </c>
      <c r="J276" s="115">
        <v>33000</v>
      </c>
      <c r="K276" s="116">
        <f t="shared" si="180"/>
        <v>6.8750000000000006E-2</v>
      </c>
      <c r="L276" s="116">
        <f t="shared" si="181"/>
        <v>14.545454545454545</v>
      </c>
      <c r="M276" s="117">
        <f t="shared" si="185"/>
        <v>6.8654545454545453</v>
      </c>
    </row>
    <row r="277" spans="1:13">
      <c r="A277" s="1" t="s">
        <v>142</v>
      </c>
      <c r="B277" s="42" t="s">
        <v>232</v>
      </c>
      <c r="C277" s="13" t="s">
        <v>253</v>
      </c>
      <c r="D277" s="112" t="s">
        <v>48</v>
      </c>
      <c r="E277" s="112"/>
      <c r="F277" s="113">
        <v>800000</v>
      </c>
      <c r="G277" s="113"/>
      <c r="H277" s="113"/>
      <c r="I277" s="114">
        <f t="shared" si="179"/>
        <v>800000</v>
      </c>
      <c r="J277" s="115">
        <v>55000</v>
      </c>
      <c r="K277" s="116">
        <f t="shared" si="180"/>
        <v>6.8750000000000006E-2</v>
      </c>
      <c r="L277" s="116">
        <f t="shared" si="181"/>
        <v>14.545454545454545</v>
      </c>
      <c r="M277" s="117">
        <f t="shared" si="185"/>
        <v>6.8654545454545453</v>
      </c>
    </row>
    <row r="278" spans="1:13">
      <c r="A278" s="1" t="s">
        <v>142</v>
      </c>
      <c r="B278" s="42" t="s">
        <v>233</v>
      </c>
      <c r="C278" s="13" t="s">
        <v>254</v>
      </c>
      <c r="D278" s="112" t="s">
        <v>48</v>
      </c>
      <c r="E278" s="112"/>
      <c r="F278" s="113">
        <v>1600000</v>
      </c>
      <c r="G278" s="113"/>
      <c r="H278" s="113"/>
      <c r="I278" s="114">
        <f t="shared" si="179"/>
        <v>1600000</v>
      </c>
      <c r="J278" s="115">
        <v>110000</v>
      </c>
      <c r="K278" s="116">
        <f t="shared" si="180"/>
        <v>6.8750000000000006E-2</v>
      </c>
      <c r="L278" s="116">
        <f t="shared" si="181"/>
        <v>14.545454545454545</v>
      </c>
      <c r="M278" s="117">
        <f>L278/L$2</f>
        <v>6.8654545454545453</v>
      </c>
    </row>
    <row r="279" spans="1:13">
      <c r="A279" s="1" t="s">
        <v>142</v>
      </c>
      <c r="B279" s="42" t="s">
        <v>234</v>
      </c>
      <c r="C279" s="13" t="s">
        <v>255</v>
      </c>
      <c r="D279" s="112" t="s">
        <v>48</v>
      </c>
      <c r="E279" s="112"/>
      <c r="F279" s="113">
        <v>160000</v>
      </c>
      <c r="G279" s="113"/>
      <c r="H279" s="113"/>
      <c r="I279" s="114">
        <f t="shared" si="179"/>
        <v>160000</v>
      </c>
      <c r="J279" s="115">
        <v>11000</v>
      </c>
      <c r="K279" s="116">
        <f t="shared" si="180"/>
        <v>6.8750000000000006E-2</v>
      </c>
      <c r="L279" s="116">
        <f t="shared" si="181"/>
        <v>14.545454545454545</v>
      </c>
      <c r="M279" s="117">
        <f t="shared" ref="M279:M281" si="186">L279/L$2</f>
        <v>6.8654545454545453</v>
      </c>
    </row>
    <row r="280" spans="1:13">
      <c r="A280" s="1" t="s">
        <v>142</v>
      </c>
      <c r="B280" s="42" t="s">
        <v>235</v>
      </c>
      <c r="C280" s="13" t="s">
        <v>256</v>
      </c>
      <c r="D280" s="112" t="s">
        <v>48</v>
      </c>
      <c r="E280" s="112"/>
      <c r="F280" s="113">
        <v>480000</v>
      </c>
      <c r="G280" s="113"/>
      <c r="H280" s="113"/>
      <c r="I280" s="114">
        <f t="shared" si="179"/>
        <v>480000</v>
      </c>
      <c r="J280" s="115">
        <v>33000</v>
      </c>
      <c r="K280" s="116">
        <f t="shared" si="180"/>
        <v>6.8750000000000006E-2</v>
      </c>
      <c r="L280" s="116">
        <f t="shared" si="181"/>
        <v>14.545454545454545</v>
      </c>
      <c r="M280" s="117">
        <f t="shared" si="186"/>
        <v>6.8654545454545453</v>
      </c>
    </row>
    <row r="281" spans="1:13">
      <c r="A281" s="1" t="s">
        <v>142</v>
      </c>
      <c r="B281" s="42" t="s">
        <v>236</v>
      </c>
      <c r="C281" s="13" t="s">
        <v>257</v>
      </c>
      <c r="D281" s="112" t="s">
        <v>48</v>
      </c>
      <c r="E281" s="112"/>
      <c r="F281" s="113">
        <v>800000</v>
      </c>
      <c r="G281" s="113"/>
      <c r="H281" s="113"/>
      <c r="I281" s="114">
        <f t="shared" si="179"/>
        <v>800000</v>
      </c>
      <c r="J281" s="115">
        <v>55000</v>
      </c>
      <c r="K281" s="116">
        <f t="shared" si="180"/>
        <v>6.8750000000000006E-2</v>
      </c>
      <c r="L281" s="116">
        <f t="shared" si="181"/>
        <v>14.545454545454545</v>
      </c>
      <c r="M281" s="117">
        <f t="shared" si="186"/>
        <v>6.8654545454545453</v>
      </c>
    </row>
    <row r="283" spans="1:13">
      <c r="B283" s="36" t="s">
        <v>352</v>
      </c>
      <c r="D283" s="38"/>
      <c r="E283" s="38"/>
    </row>
    <row r="284" spans="1:13">
      <c r="A284" s="1" t="s">
        <v>142</v>
      </c>
      <c r="B284" s="42" t="s">
        <v>261</v>
      </c>
      <c r="C284" s="13" t="s">
        <v>427</v>
      </c>
      <c r="D284" s="8" t="s">
        <v>585</v>
      </c>
      <c r="E284">
        <v>4800</v>
      </c>
      <c r="F284">
        <v>190</v>
      </c>
      <c r="G284"/>
      <c r="H284"/>
      <c r="I284" s="99">
        <f>F284*100+E284</f>
        <v>23800</v>
      </c>
      <c r="J284" s="100">
        <v>1100</v>
      </c>
      <c r="K284" s="101">
        <f>J284/I284</f>
        <v>4.6218487394957986E-2</v>
      </c>
      <c r="L284" s="101">
        <f>I284/J284</f>
        <v>21.636363636363637</v>
      </c>
      <c r="M284" s="91">
        <f t="shared" ref="M284:M289" si="187">L284/L$2</f>
        <v>10.212363636363635</v>
      </c>
    </row>
    <row r="285" spans="1:13">
      <c r="A285" s="1" t="s">
        <v>142</v>
      </c>
      <c r="B285" s="42" t="s">
        <v>262</v>
      </c>
      <c r="C285" s="13" t="s">
        <v>428</v>
      </c>
      <c r="D285" s="8" t="s">
        <v>51</v>
      </c>
      <c r="E285">
        <v>14000</v>
      </c>
      <c r="F285">
        <v>580</v>
      </c>
      <c r="G285"/>
      <c r="H285"/>
      <c r="I285" s="99">
        <f t="shared" ref="I285:I291" si="188">F285*100+E285</f>
        <v>72000</v>
      </c>
      <c r="J285" s="100">
        <v>3300</v>
      </c>
      <c r="K285" s="101">
        <f>J285/I285</f>
        <v>4.583333333333333E-2</v>
      </c>
      <c r="L285" s="101">
        <f>I285/J285</f>
        <v>21.818181818181817</v>
      </c>
      <c r="M285" s="91">
        <f t="shared" si="187"/>
        <v>10.298181818181817</v>
      </c>
    </row>
    <row r="286" spans="1:13">
      <c r="A286" s="1" t="s">
        <v>142</v>
      </c>
      <c r="B286" s="42" t="s">
        <v>263</v>
      </c>
      <c r="C286" s="13" t="s">
        <v>429</v>
      </c>
      <c r="D286" s="8" t="s">
        <v>51</v>
      </c>
      <c r="E286">
        <v>24000</v>
      </c>
      <c r="F286">
        <v>960</v>
      </c>
      <c r="G286"/>
      <c r="H286"/>
      <c r="I286" s="99">
        <f t="shared" si="188"/>
        <v>120000</v>
      </c>
      <c r="J286" s="100">
        <v>5500</v>
      </c>
      <c r="K286" s="101">
        <f t="shared" ref="K286:K289" si="189">J286/I286</f>
        <v>4.583333333333333E-2</v>
      </c>
      <c r="L286" s="101">
        <f t="shared" ref="L286:L289" si="190">I286/J286</f>
        <v>21.818181818181817</v>
      </c>
      <c r="M286" s="91">
        <f t="shared" si="187"/>
        <v>10.298181818181817</v>
      </c>
    </row>
    <row r="287" spans="1:13">
      <c r="A287" s="1" t="s">
        <v>142</v>
      </c>
      <c r="B287" s="42" t="s">
        <v>264</v>
      </c>
      <c r="C287" s="13" t="s">
        <v>430</v>
      </c>
      <c r="D287" s="8" t="s">
        <v>51</v>
      </c>
      <c r="E287">
        <v>41000</v>
      </c>
      <c r="F287">
        <v>2000</v>
      </c>
      <c r="G287"/>
      <c r="H287"/>
      <c r="I287" s="99">
        <f t="shared" si="188"/>
        <v>241000</v>
      </c>
      <c r="J287" s="100">
        <v>11000</v>
      </c>
      <c r="K287" s="101">
        <f t="shared" si="189"/>
        <v>4.5643153526970952E-2</v>
      </c>
      <c r="L287" s="101">
        <f t="shared" si="190"/>
        <v>21.90909090909091</v>
      </c>
      <c r="M287" s="91">
        <f t="shared" si="187"/>
        <v>10.341090909090909</v>
      </c>
    </row>
    <row r="288" spans="1:13">
      <c r="A288" s="1" t="s">
        <v>142</v>
      </c>
      <c r="B288" s="42" t="s">
        <v>265</v>
      </c>
      <c r="C288" s="13" t="s">
        <v>431</v>
      </c>
      <c r="D288" s="8" t="s">
        <v>51</v>
      </c>
      <c r="E288">
        <v>140000</v>
      </c>
      <c r="F288">
        <v>5800</v>
      </c>
      <c r="G288"/>
      <c r="H288"/>
      <c r="I288" s="99">
        <f t="shared" si="188"/>
        <v>720000</v>
      </c>
      <c r="J288" s="100">
        <v>33000</v>
      </c>
      <c r="K288" s="101">
        <f t="shared" si="189"/>
        <v>4.583333333333333E-2</v>
      </c>
      <c r="L288" s="101">
        <f t="shared" si="190"/>
        <v>21.818181818181817</v>
      </c>
      <c r="M288" s="91">
        <f t="shared" si="187"/>
        <v>10.298181818181817</v>
      </c>
    </row>
    <row r="289" spans="1:15">
      <c r="A289" s="1" t="s">
        <v>142</v>
      </c>
      <c r="B289" s="42" t="s">
        <v>266</v>
      </c>
      <c r="C289" s="13" t="s">
        <v>432</v>
      </c>
      <c r="D289" s="8" t="s">
        <v>51</v>
      </c>
      <c r="E289">
        <v>240000</v>
      </c>
      <c r="F289">
        <v>9600</v>
      </c>
      <c r="G289"/>
      <c r="H289"/>
      <c r="I289" s="99">
        <f t="shared" si="188"/>
        <v>1200000</v>
      </c>
      <c r="J289" s="100">
        <v>55000</v>
      </c>
      <c r="K289" s="101">
        <f t="shared" si="189"/>
        <v>4.583333333333333E-2</v>
      </c>
      <c r="L289" s="101">
        <f t="shared" si="190"/>
        <v>21.818181818181817</v>
      </c>
      <c r="M289" s="91">
        <f t="shared" si="187"/>
        <v>10.298181818181817</v>
      </c>
    </row>
    <row r="290" spans="1:15">
      <c r="A290" s="1" t="s">
        <v>142</v>
      </c>
      <c r="B290" s="42" t="s">
        <v>267</v>
      </c>
      <c r="C290" s="13" t="s">
        <v>433</v>
      </c>
      <c r="D290" s="8" t="s">
        <v>51</v>
      </c>
      <c r="E290">
        <v>240000</v>
      </c>
      <c r="F290">
        <v>9600</v>
      </c>
      <c r="G290"/>
      <c r="H290"/>
      <c r="I290" s="99">
        <f t="shared" si="188"/>
        <v>1200000</v>
      </c>
      <c r="J290" s="100">
        <v>55000</v>
      </c>
      <c r="K290" s="101">
        <f t="shared" ref="K290:K291" si="191">J290/I290</f>
        <v>4.583333333333333E-2</v>
      </c>
      <c r="L290" s="101">
        <f t="shared" ref="L290:L291" si="192">I290/J290</f>
        <v>21.818181818181817</v>
      </c>
      <c r="M290" s="91">
        <f t="shared" ref="M290:M291" si="193">L290/L$2</f>
        <v>10.298181818181817</v>
      </c>
    </row>
    <row r="291" spans="1:15">
      <c r="A291" s="1" t="s">
        <v>142</v>
      </c>
      <c r="B291" s="42" t="s">
        <v>268</v>
      </c>
      <c r="C291" s="13" t="s">
        <v>434</v>
      </c>
      <c r="D291" s="8" t="s">
        <v>51</v>
      </c>
      <c r="E291">
        <v>400000</v>
      </c>
      <c r="F291">
        <v>20000</v>
      </c>
      <c r="G291"/>
      <c r="H291"/>
      <c r="I291" s="99">
        <f t="shared" si="188"/>
        <v>2400000</v>
      </c>
      <c r="J291" s="100">
        <v>110000</v>
      </c>
      <c r="K291" s="101">
        <f t="shared" si="191"/>
        <v>4.583333333333333E-2</v>
      </c>
      <c r="L291" s="101">
        <f t="shared" si="192"/>
        <v>21.818181818181817</v>
      </c>
      <c r="M291" s="91">
        <f t="shared" si="193"/>
        <v>10.298181818181817</v>
      </c>
    </row>
    <row r="292" spans="1:15">
      <c r="D292" s="39"/>
      <c r="E292" s="39"/>
      <c r="F292" s="123">
        <f>SUM(F284:F291)</f>
        <v>48730</v>
      </c>
      <c r="G292" s="123"/>
      <c r="H292" s="123"/>
      <c r="I292" s="125">
        <f>SUM(I284:I291)</f>
        <v>5976800</v>
      </c>
      <c r="J292" s="124">
        <f>SUM(J284:J291)</f>
        <v>273900</v>
      </c>
      <c r="K292" s="38"/>
      <c r="L292" s="38"/>
      <c r="M292" s="64"/>
    </row>
    <row r="293" spans="1:15">
      <c r="A293" s="1" t="s">
        <v>142</v>
      </c>
      <c r="B293" s="42" t="s">
        <v>269</v>
      </c>
      <c r="C293" s="13" t="s">
        <v>427</v>
      </c>
      <c r="D293" s="8" t="s">
        <v>277</v>
      </c>
      <c r="E293">
        <v>4800</v>
      </c>
      <c r="F293">
        <v>190</v>
      </c>
      <c r="G293"/>
      <c r="H293"/>
      <c r="I293" s="99">
        <f>F293*100+E293</f>
        <v>23800</v>
      </c>
      <c r="J293" s="100">
        <v>1100</v>
      </c>
      <c r="K293" s="101">
        <f>J293/I293</f>
        <v>4.6218487394957986E-2</v>
      </c>
      <c r="L293" s="101">
        <f>I293/J293</f>
        <v>21.636363636363637</v>
      </c>
      <c r="M293" s="91">
        <f t="shared" ref="M293:M298" si="194">L293/L$2</f>
        <v>10.212363636363635</v>
      </c>
    </row>
    <row r="294" spans="1:15">
      <c r="A294" s="1" t="s">
        <v>142</v>
      </c>
      <c r="B294" s="42" t="s">
        <v>270</v>
      </c>
      <c r="C294" s="13" t="s">
        <v>428</v>
      </c>
      <c r="D294" s="8" t="s">
        <v>277</v>
      </c>
      <c r="E294">
        <v>14000</v>
      </c>
      <c r="F294">
        <v>580</v>
      </c>
      <c r="G294"/>
      <c r="H294"/>
      <c r="I294" s="99">
        <f t="shared" ref="I294:I300" si="195">F294*100+E294</f>
        <v>72000</v>
      </c>
      <c r="J294" s="100">
        <v>3300</v>
      </c>
      <c r="K294" s="101">
        <f>J294/I294</f>
        <v>4.583333333333333E-2</v>
      </c>
      <c r="L294" s="101">
        <f>I294/J294</f>
        <v>21.818181818181817</v>
      </c>
      <c r="M294" s="91">
        <f t="shared" si="194"/>
        <v>10.298181818181817</v>
      </c>
    </row>
    <row r="295" spans="1:15">
      <c r="A295" s="1" t="s">
        <v>142</v>
      </c>
      <c r="B295" s="42" t="s">
        <v>271</v>
      </c>
      <c r="C295" s="13" t="s">
        <v>429</v>
      </c>
      <c r="D295" s="8" t="s">
        <v>277</v>
      </c>
      <c r="E295">
        <v>24000</v>
      </c>
      <c r="F295">
        <v>960</v>
      </c>
      <c r="G295"/>
      <c r="H295"/>
      <c r="I295" s="99">
        <f t="shared" si="195"/>
        <v>120000</v>
      </c>
      <c r="J295" s="100">
        <v>5500</v>
      </c>
      <c r="K295" s="101">
        <f t="shared" ref="K295:K300" si="196">J295/I295</f>
        <v>4.583333333333333E-2</v>
      </c>
      <c r="L295" s="101">
        <f t="shared" ref="L295:L300" si="197">I295/J295</f>
        <v>21.818181818181817</v>
      </c>
      <c r="M295" s="91">
        <f t="shared" si="194"/>
        <v>10.298181818181817</v>
      </c>
    </row>
    <row r="296" spans="1:15">
      <c r="A296" s="1" t="s">
        <v>142</v>
      </c>
      <c r="B296" s="42" t="s">
        <v>272</v>
      </c>
      <c r="C296" s="13" t="s">
        <v>430</v>
      </c>
      <c r="D296" s="8" t="s">
        <v>277</v>
      </c>
      <c r="E296">
        <v>41000</v>
      </c>
      <c r="F296">
        <v>2000</v>
      </c>
      <c r="G296"/>
      <c r="H296"/>
      <c r="I296" s="99">
        <f t="shared" si="195"/>
        <v>241000</v>
      </c>
      <c r="J296" s="100">
        <v>11000</v>
      </c>
      <c r="K296" s="101">
        <f t="shared" si="196"/>
        <v>4.5643153526970952E-2</v>
      </c>
      <c r="L296" s="101">
        <f t="shared" si="197"/>
        <v>21.90909090909091</v>
      </c>
      <c r="M296" s="91">
        <f t="shared" si="194"/>
        <v>10.341090909090909</v>
      </c>
    </row>
    <row r="297" spans="1:15">
      <c r="A297" s="1" t="s">
        <v>142</v>
      </c>
      <c r="B297" s="42" t="s">
        <v>273</v>
      </c>
      <c r="C297" s="13" t="s">
        <v>431</v>
      </c>
      <c r="D297" s="8" t="s">
        <v>277</v>
      </c>
      <c r="E297">
        <v>140000</v>
      </c>
      <c r="F297">
        <v>5800</v>
      </c>
      <c r="G297"/>
      <c r="H297"/>
      <c r="I297" s="99">
        <f t="shared" si="195"/>
        <v>720000</v>
      </c>
      <c r="J297" s="100">
        <v>33000</v>
      </c>
      <c r="K297" s="101">
        <f t="shared" si="196"/>
        <v>4.583333333333333E-2</v>
      </c>
      <c r="L297" s="101">
        <f t="shared" si="197"/>
        <v>21.818181818181817</v>
      </c>
      <c r="M297" s="91">
        <f t="shared" si="194"/>
        <v>10.298181818181817</v>
      </c>
    </row>
    <row r="298" spans="1:15">
      <c r="A298" s="1" t="s">
        <v>142</v>
      </c>
      <c r="B298" s="42" t="s">
        <v>274</v>
      </c>
      <c r="C298" s="13" t="s">
        <v>432</v>
      </c>
      <c r="D298" s="8" t="s">
        <v>277</v>
      </c>
      <c r="E298">
        <v>240000</v>
      </c>
      <c r="F298">
        <v>9600</v>
      </c>
      <c r="G298"/>
      <c r="H298"/>
      <c r="I298" s="99">
        <f t="shared" si="195"/>
        <v>1200000</v>
      </c>
      <c r="J298" s="100">
        <v>55000</v>
      </c>
      <c r="K298" s="101">
        <f t="shared" si="196"/>
        <v>4.583333333333333E-2</v>
      </c>
      <c r="L298" s="101">
        <f t="shared" si="197"/>
        <v>21.818181818181817</v>
      </c>
      <c r="M298" s="91">
        <f t="shared" si="194"/>
        <v>10.298181818181817</v>
      </c>
    </row>
    <row r="299" spans="1:15">
      <c r="A299" s="1" t="s">
        <v>142</v>
      </c>
      <c r="B299" s="42" t="s">
        <v>275</v>
      </c>
      <c r="C299" s="13" t="s">
        <v>433</v>
      </c>
      <c r="D299" s="8" t="s">
        <v>277</v>
      </c>
      <c r="E299">
        <v>240000</v>
      </c>
      <c r="F299">
        <v>9600</v>
      </c>
      <c r="G299"/>
      <c r="H299"/>
      <c r="I299" s="99">
        <f t="shared" si="195"/>
        <v>1200000</v>
      </c>
      <c r="J299" s="100">
        <v>55000</v>
      </c>
      <c r="K299" s="101">
        <f t="shared" si="196"/>
        <v>4.583333333333333E-2</v>
      </c>
      <c r="L299" s="101">
        <f t="shared" si="197"/>
        <v>21.818181818181817</v>
      </c>
      <c r="M299" s="91">
        <f t="shared" ref="M299:M300" si="198">L299/L$2</f>
        <v>10.298181818181817</v>
      </c>
    </row>
    <row r="300" spans="1:15">
      <c r="A300" s="1" t="s">
        <v>142</v>
      </c>
      <c r="B300" s="42" t="s">
        <v>276</v>
      </c>
      <c r="C300" s="13" t="s">
        <v>434</v>
      </c>
      <c r="D300" s="8" t="s">
        <v>277</v>
      </c>
      <c r="E300">
        <v>400000</v>
      </c>
      <c r="F300">
        <v>20000</v>
      </c>
      <c r="G300"/>
      <c r="H300"/>
      <c r="I300" s="99">
        <f t="shared" si="195"/>
        <v>2400000</v>
      </c>
      <c r="J300" s="100">
        <v>110000</v>
      </c>
      <c r="K300" s="101">
        <f t="shared" si="196"/>
        <v>4.583333333333333E-2</v>
      </c>
      <c r="L300" s="101">
        <f t="shared" si="197"/>
        <v>21.818181818181817</v>
      </c>
      <c r="M300" s="91">
        <f t="shared" si="198"/>
        <v>10.298181818181817</v>
      </c>
    </row>
    <row r="301" spans="1:15">
      <c r="D301" s="8"/>
      <c r="E301" s="8"/>
      <c r="F301" s="123">
        <f>SUM(F293:F300)</f>
        <v>48730</v>
      </c>
      <c r="G301" s="123"/>
      <c r="H301" s="123"/>
      <c r="I301" s="125">
        <f>SUM(I293:I300)</f>
        <v>5976800</v>
      </c>
      <c r="J301" s="124">
        <f>SUM(J293:J300)</f>
        <v>273900</v>
      </c>
      <c r="K301" s="38"/>
      <c r="L301" s="38"/>
      <c r="M301" s="64"/>
    </row>
    <row r="302" spans="1:15">
      <c r="B302" s="36" t="s">
        <v>422</v>
      </c>
      <c r="D302" s="39"/>
      <c r="J302" s="38"/>
      <c r="K302" s="38"/>
      <c r="L302" s="38"/>
      <c r="M302" s="64"/>
    </row>
    <row r="303" spans="1:15">
      <c r="A303" s="1" t="s">
        <v>142</v>
      </c>
      <c r="B303" s="42" t="s">
        <v>278</v>
      </c>
      <c r="C303" s="13" t="s">
        <v>427</v>
      </c>
      <c r="D303" s="8" t="s">
        <v>76</v>
      </c>
      <c r="E303" s="157">
        <v>4500</v>
      </c>
      <c r="F303">
        <v>130</v>
      </c>
      <c r="G303"/>
      <c r="H303"/>
      <c r="I303" s="46">
        <f>F303*150+E303</f>
        <v>24000</v>
      </c>
      <c r="J303" s="100">
        <v>1100</v>
      </c>
      <c r="K303" s="48">
        <f>J303/I303</f>
        <v>4.583333333333333E-2</v>
      </c>
      <c r="L303" s="48">
        <f>I303/J303</f>
        <v>21.818181818181817</v>
      </c>
      <c r="M303" s="66">
        <f t="shared" ref="M303:M310" si="199">L303/L$2</f>
        <v>10.298181818181817</v>
      </c>
      <c r="O303" s="156">
        <v>4875</v>
      </c>
    </row>
    <row r="304" spans="1:15">
      <c r="A304" s="1" t="s">
        <v>142</v>
      </c>
      <c r="B304" s="42" t="s">
        <v>279</v>
      </c>
      <c r="C304" s="13" t="s">
        <v>428</v>
      </c>
      <c r="D304" s="8" t="s">
        <v>76</v>
      </c>
      <c r="E304" s="157">
        <v>12000</v>
      </c>
      <c r="F304">
        <v>400</v>
      </c>
      <c r="G304"/>
      <c r="H304"/>
      <c r="I304" s="46">
        <f t="shared" ref="I304:I309" si="200">F304*150+E304</f>
        <v>72000</v>
      </c>
      <c r="J304" s="100">
        <v>3300</v>
      </c>
      <c r="K304" s="48">
        <f t="shared" ref="K304:K307" si="201">J304/I304</f>
        <v>4.583333333333333E-2</v>
      </c>
      <c r="L304" s="48">
        <f t="shared" ref="L304:L307" si="202">I304/J304</f>
        <v>21.818181818181817</v>
      </c>
      <c r="M304" s="66">
        <f t="shared" si="199"/>
        <v>10.298181818181817</v>
      </c>
      <c r="O304" s="156">
        <v>14400</v>
      </c>
    </row>
    <row r="305" spans="1:15">
      <c r="A305" s="1" t="s">
        <v>142</v>
      </c>
      <c r="B305" s="42" t="s">
        <v>280</v>
      </c>
      <c r="C305" s="13" t="s">
        <v>429</v>
      </c>
      <c r="D305" s="8" t="s">
        <v>76</v>
      </c>
      <c r="E305" s="157">
        <v>23000</v>
      </c>
      <c r="F305">
        <v>650</v>
      </c>
      <c r="G305"/>
      <c r="H305"/>
      <c r="I305" s="46">
        <f t="shared" si="200"/>
        <v>120500</v>
      </c>
      <c r="J305" s="100">
        <v>5500</v>
      </c>
      <c r="K305" s="48">
        <f t="shared" si="201"/>
        <v>4.5643153526970952E-2</v>
      </c>
      <c r="L305" s="48">
        <f t="shared" si="202"/>
        <v>21.90909090909091</v>
      </c>
      <c r="M305" s="66">
        <f t="shared" si="199"/>
        <v>10.341090909090909</v>
      </c>
      <c r="O305" s="156">
        <v>24000</v>
      </c>
    </row>
    <row r="306" spans="1:15">
      <c r="A306" s="1" t="s">
        <v>142</v>
      </c>
      <c r="B306" s="42" t="s">
        <v>281</v>
      </c>
      <c r="C306" s="13" t="s">
        <v>430</v>
      </c>
      <c r="D306" s="8" t="s">
        <v>76</v>
      </c>
      <c r="E306" s="157">
        <v>45000</v>
      </c>
      <c r="F306">
        <v>1300</v>
      </c>
      <c r="G306"/>
      <c r="H306"/>
      <c r="I306" s="46">
        <f t="shared" si="200"/>
        <v>240000</v>
      </c>
      <c r="J306" s="100">
        <v>11000</v>
      </c>
      <c r="K306" s="48">
        <f t="shared" si="201"/>
        <v>4.583333333333333E-2</v>
      </c>
      <c r="L306" s="48">
        <f t="shared" si="202"/>
        <v>21.818181818181817</v>
      </c>
      <c r="M306" s="66">
        <f t="shared" si="199"/>
        <v>10.298181818181817</v>
      </c>
      <c r="O306" s="156">
        <v>48000</v>
      </c>
    </row>
    <row r="307" spans="1:15">
      <c r="A307" s="1" t="s">
        <v>142</v>
      </c>
      <c r="B307" s="42" t="s">
        <v>282</v>
      </c>
      <c r="C307" s="13" t="s">
        <v>431</v>
      </c>
      <c r="D307" s="8" t="s">
        <v>76</v>
      </c>
      <c r="E307" s="157">
        <v>150000</v>
      </c>
      <c r="F307">
        <v>3800</v>
      </c>
      <c r="G307"/>
      <c r="H307"/>
      <c r="I307" s="46">
        <f t="shared" si="200"/>
        <v>720000</v>
      </c>
      <c r="J307" s="100">
        <v>33000</v>
      </c>
      <c r="K307" s="48">
        <f t="shared" si="201"/>
        <v>4.583333333333333E-2</v>
      </c>
      <c r="L307" s="48">
        <f t="shared" si="202"/>
        <v>21.818181818181817</v>
      </c>
      <c r="M307" s="66">
        <f t="shared" si="199"/>
        <v>10.298181818181817</v>
      </c>
      <c r="O307" s="156">
        <v>144000</v>
      </c>
    </row>
    <row r="308" spans="1:15">
      <c r="A308" s="1" t="s">
        <v>142</v>
      </c>
      <c r="B308" s="42" t="s">
        <v>283</v>
      </c>
      <c r="C308" s="13" t="s">
        <v>432</v>
      </c>
      <c r="D308" s="8" t="s">
        <v>76</v>
      </c>
      <c r="E308" s="157">
        <v>210000</v>
      </c>
      <c r="F308">
        <v>6600</v>
      </c>
      <c r="G308"/>
      <c r="H308"/>
      <c r="I308" s="46">
        <f t="shared" si="200"/>
        <v>1200000</v>
      </c>
      <c r="J308" s="100">
        <v>55000</v>
      </c>
      <c r="K308" s="48">
        <f t="shared" ref="K308:K310" si="203">J308/I308</f>
        <v>4.583333333333333E-2</v>
      </c>
      <c r="L308" s="48">
        <f t="shared" ref="L308:L310" si="204">I308/J308</f>
        <v>21.818181818181817</v>
      </c>
      <c r="M308" s="66">
        <f t="shared" si="199"/>
        <v>10.298181818181817</v>
      </c>
      <c r="O308" s="156">
        <v>240000</v>
      </c>
    </row>
    <row r="309" spans="1:15">
      <c r="A309" s="1" t="s">
        <v>142</v>
      </c>
      <c r="B309" s="42" t="s">
        <v>284</v>
      </c>
      <c r="C309" s="13" t="s">
        <v>433</v>
      </c>
      <c r="D309" s="8" t="s">
        <v>76</v>
      </c>
      <c r="E309" s="157">
        <v>210000</v>
      </c>
      <c r="F309">
        <v>6600</v>
      </c>
      <c r="G309"/>
      <c r="H309"/>
      <c r="I309" s="46">
        <f t="shared" si="200"/>
        <v>1200000</v>
      </c>
      <c r="J309" s="100">
        <v>55000</v>
      </c>
      <c r="K309" s="48">
        <f t="shared" si="203"/>
        <v>4.583333333333333E-2</v>
      </c>
      <c r="L309" s="48">
        <f t="shared" si="204"/>
        <v>21.818181818181817</v>
      </c>
      <c r="M309" s="66">
        <f t="shared" si="199"/>
        <v>10.298181818181817</v>
      </c>
      <c r="O309" s="156">
        <v>240000</v>
      </c>
    </row>
    <row r="310" spans="1:15">
      <c r="A310" s="1" t="s">
        <v>142</v>
      </c>
      <c r="B310" s="42" t="s">
        <v>285</v>
      </c>
      <c r="C310" s="13" t="s">
        <v>434</v>
      </c>
      <c r="D310" s="8" t="s">
        <v>76</v>
      </c>
      <c r="E310" s="157">
        <v>450000</v>
      </c>
      <c r="F310">
        <v>13000</v>
      </c>
      <c r="G310"/>
      <c r="H310"/>
      <c r="I310" s="46">
        <f>F310*150+E310</f>
        <v>2400000</v>
      </c>
      <c r="J310" s="100">
        <v>110000</v>
      </c>
      <c r="K310" s="48">
        <f t="shared" si="203"/>
        <v>4.583333333333333E-2</v>
      </c>
      <c r="L310" s="48">
        <f t="shared" si="204"/>
        <v>21.818181818181817</v>
      </c>
      <c r="M310" s="66">
        <f t="shared" si="199"/>
        <v>10.298181818181817</v>
      </c>
    </row>
    <row r="311" spans="1:15">
      <c r="D311" s="39"/>
      <c r="E311" s="39"/>
    </row>
    <row r="312" spans="1:15">
      <c r="A312" s="1" t="s">
        <v>142</v>
      </c>
      <c r="B312" s="42" t="s">
        <v>286</v>
      </c>
      <c r="C312" s="13" t="s">
        <v>427</v>
      </c>
      <c r="D312" s="13" t="s">
        <v>82</v>
      </c>
      <c r="E312" s="157">
        <v>4500</v>
      </c>
      <c r="F312">
        <v>130</v>
      </c>
      <c r="G312"/>
      <c r="H312"/>
      <c r="I312" s="46">
        <f>F312*150+E312</f>
        <v>24000</v>
      </c>
      <c r="J312" s="100">
        <v>1100</v>
      </c>
      <c r="K312" s="48">
        <f>J312/I312</f>
        <v>4.583333333333333E-2</v>
      </c>
      <c r="L312" s="48">
        <f>I312/J312</f>
        <v>21.818181818181817</v>
      </c>
      <c r="M312" s="66">
        <f t="shared" ref="M312:M319" si="205">L312/L$2</f>
        <v>10.298181818181817</v>
      </c>
    </row>
    <row r="313" spans="1:15">
      <c r="A313" s="1" t="s">
        <v>142</v>
      </c>
      <c r="B313" s="42" t="s">
        <v>287</v>
      </c>
      <c r="C313" s="13" t="s">
        <v>428</v>
      </c>
      <c r="D313" s="13" t="s">
        <v>82</v>
      </c>
      <c r="E313" s="157">
        <v>12000</v>
      </c>
      <c r="F313">
        <v>400</v>
      </c>
      <c r="G313"/>
      <c r="H313"/>
      <c r="I313" s="46">
        <f t="shared" ref="I313:I318" si="206">F313*150+E313</f>
        <v>72000</v>
      </c>
      <c r="J313" s="100">
        <v>3300</v>
      </c>
      <c r="K313" s="48">
        <f t="shared" ref="K313:K319" si="207">J313/I313</f>
        <v>4.583333333333333E-2</v>
      </c>
      <c r="L313" s="48">
        <f t="shared" ref="L313:L319" si="208">I313/J313</f>
        <v>21.818181818181817</v>
      </c>
      <c r="M313" s="66">
        <f t="shared" si="205"/>
        <v>10.298181818181817</v>
      </c>
    </row>
    <row r="314" spans="1:15">
      <c r="A314" s="1" t="s">
        <v>142</v>
      </c>
      <c r="B314" s="42" t="s">
        <v>288</v>
      </c>
      <c r="C314" s="13" t="s">
        <v>429</v>
      </c>
      <c r="D314" s="13" t="s">
        <v>82</v>
      </c>
      <c r="E314" s="157">
        <v>23000</v>
      </c>
      <c r="F314">
        <v>650</v>
      </c>
      <c r="G314"/>
      <c r="H314"/>
      <c r="I314" s="46">
        <f t="shared" si="206"/>
        <v>120500</v>
      </c>
      <c r="J314" s="100">
        <v>5500</v>
      </c>
      <c r="K314" s="48">
        <f t="shared" si="207"/>
        <v>4.5643153526970952E-2</v>
      </c>
      <c r="L314" s="48">
        <f t="shared" si="208"/>
        <v>21.90909090909091</v>
      </c>
      <c r="M314" s="66">
        <f t="shared" si="205"/>
        <v>10.341090909090909</v>
      </c>
    </row>
    <row r="315" spans="1:15">
      <c r="A315" s="1" t="s">
        <v>142</v>
      </c>
      <c r="B315" s="42" t="s">
        <v>289</v>
      </c>
      <c r="C315" s="13" t="s">
        <v>430</v>
      </c>
      <c r="D315" s="13" t="s">
        <v>82</v>
      </c>
      <c r="E315" s="157">
        <v>45000</v>
      </c>
      <c r="F315">
        <v>1300</v>
      </c>
      <c r="G315"/>
      <c r="H315"/>
      <c r="I315" s="46">
        <f t="shared" si="206"/>
        <v>240000</v>
      </c>
      <c r="J315" s="100">
        <v>11000</v>
      </c>
      <c r="K315" s="48">
        <f t="shared" si="207"/>
        <v>4.583333333333333E-2</v>
      </c>
      <c r="L315" s="48">
        <f t="shared" si="208"/>
        <v>21.818181818181817</v>
      </c>
      <c r="M315" s="66">
        <f t="shared" si="205"/>
        <v>10.298181818181817</v>
      </c>
    </row>
    <row r="316" spans="1:15">
      <c r="A316" s="1" t="s">
        <v>142</v>
      </c>
      <c r="B316" s="42" t="s">
        <v>290</v>
      </c>
      <c r="C316" s="13" t="s">
        <v>431</v>
      </c>
      <c r="D316" s="13" t="s">
        <v>82</v>
      </c>
      <c r="E316" s="157">
        <v>150000</v>
      </c>
      <c r="F316">
        <v>3800</v>
      </c>
      <c r="G316"/>
      <c r="H316"/>
      <c r="I316" s="46">
        <f t="shared" si="206"/>
        <v>720000</v>
      </c>
      <c r="J316" s="100">
        <v>33000</v>
      </c>
      <c r="K316" s="48">
        <f t="shared" si="207"/>
        <v>4.583333333333333E-2</v>
      </c>
      <c r="L316" s="48">
        <f t="shared" si="208"/>
        <v>21.818181818181817</v>
      </c>
      <c r="M316" s="66">
        <f t="shared" si="205"/>
        <v>10.298181818181817</v>
      </c>
    </row>
    <row r="317" spans="1:15">
      <c r="A317" s="1" t="s">
        <v>142</v>
      </c>
      <c r="B317" s="42" t="s">
        <v>291</v>
      </c>
      <c r="C317" s="13" t="s">
        <v>432</v>
      </c>
      <c r="D317" s="13" t="s">
        <v>82</v>
      </c>
      <c r="E317" s="157">
        <v>210000</v>
      </c>
      <c r="F317">
        <v>6600</v>
      </c>
      <c r="G317"/>
      <c r="H317"/>
      <c r="I317" s="46">
        <f t="shared" si="206"/>
        <v>1200000</v>
      </c>
      <c r="J317" s="100">
        <v>55000</v>
      </c>
      <c r="K317" s="48">
        <f t="shared" si="207"/>
        <v>4.583333333333333E-2</v>
      </c>
      <c r="L317" s="48">
        <f t="shared" si="208"/>
        <v>21.818181818181817</v>
      </c>
      <c r="M317" s="66">
        <f t="shared" si="205"/>
        <v>10.298181818181817</v>
      </c>
    </row>
    <row r="318" spans="1:15">
      <c r="A318" s="1" t="s">
        <v>142</v>
      </c>
      <c r="B318" s="42" t="s">
        <v>292</v>
      </c>
      <c r="C318" s="13" t="s">
        <v>433</v>
      </c>
      <c r="D318" s="13" t="s">
        <v>82</v>
      </c>
      <c r="E318" s="157">
        <v>210000</v>
      </c>
      <c r="F318">
        <v>6600</v>
      </c>
      <c r="G318"/>
      <c r="H318"/>
      <c r="I318" s="46">
        <f t="shared" si="206"/>
        <v>1200000</v>
      </c>
      <c r="J318" s="100">
        <v>55000</v>
      </c>
      <c r="K318" s="48">
        <f t="shared" si="207"/>
        <v>4.583333333333333E-2</v>
      </c>
      <c r="L318" s="48">
        <f t="shared" si="208"/>
        <v>21.818181818181817</v>
      </c>
      <c r="M318" s="66">
        <f t="shared" si="205"/>
        <v>10.298181818181817</v>
      </c>
    </row>
    <row r="319" spans="1:15">
      <c r="A319" s="1" t="s">
        <v>142</v>
      </c>
      <c r="B319" s="42" t="s">
        <v>293</v>
      </c>
      <c r="C319" s="13" t="s">
        <v>434</v>
      </c>
      <c r="D319" s="13" t="s">
        <v>82</v>
      </c>
      <c r="E319" s="157">
        <v>450000</v>
      </c>
      <c r="F319">
        <v>13000</v>
      </c>
      <c r="G319"/>
      <c r="H319"/>
      <c r="I319" s="46">
        <f>F319*150+E319</f>
        <v>2400000</v>
      </c>
      <c r="J319" s="100">
        <v>110000</v>
      </c>
      <c r="K319" s="48">
        <f t="shared" si="207"/>
        <v>4.583333333333333E-2</v>
      </c>
      <c r="L319" s="48">
        <f t="shared" si="208"/>
        <v>21.818181818181817</v>
      </c>
      <c r="M319" s="66">
        <f t="shared" si="205"/>
        <v>10.298181818181817</v>
      </c>
    </row>
    <row r="320" spans="1:15">
      <c r="D320" s="13"/>
      <c r="E320" s="13"/>
    </row>
    <row r="321" spans="1:14">
      <c r="A321" s="71" t="s">
        <v>142</v>
      </c>
      <c r="B321" s="71" t="s">
        <v>421</v>
      </c>
      <c r="C321" s="132" t="s">
        <v>435</v>
      </c>
      <c r="D321" s="71" t="s">
        <v>34</v>
      </c>
      <c r="E321" s="71"/>
      <c r="F321" s="133">
        <v>1000</v>
      </c>
      <c r="G321" s="133"/>
      <c r="H321" s="133"/>
      <c r="I321" s="134">
        <f t="shared" ref="I321:I331" si="209">F321*150</f>
        <v>150000</v>
      </c>
      <c r="J321" s="120">
        <v>11000</v>
      </c>
      <c r="K321" s="135">
        <f t="shared" ref="K321:K322" si="210">J321/I321</f>
        <v>7.3333333333333334E-2</v>
      </c>
      <c r="L321" s="135">
        <f t="shared" ref="L321:L322" si="211">I321/J321</f>
        <v>13.636363636363637</v>
      </c>
      <c r="M321" s="136">
        <f t="shared" ref="M321:M322" si="212">L321/L$2</f>
        <v>6.4363636363636365</v>
      </c>
      <c r="N321" s="152"/>
    </row>
    <row r="322" spans="1:14">
      <c r="A322" s="71" t="s">
        <v>142</v>
      </c>
      <c r="B322" s="71" t="s">
        <v>423</v>
      </c>
      <c r="C322" s="132" t="s">
        <v>436</v>
      </c>
      <c r="D322" s="71" t="s">
        <v>34</v>
      </c>
      <c r="E322" s="71"/>
      <c r="F322" s="133">
        <v>3000</v>
      </c>
      <c r="G322" s="133"/>
      <c r="H322" s="133"/>
      <c r="I322" s="134">
        <f t="shared" si="209"/>
        <v>450000</v>
      </c>
      <c r="J322" s="120">
        <v>33000</v>
      </c>
      <c r="K322" s="135">
        <f t="shared" si="210"/>
        <v>7.3333333333333334E-2</v>
      </c>
      <c r="L322" s="135">
        <f t="shared" si="211"/>
        <v>13.636363636363637</v>
      </c>
      <c r="M322" s="136">
        <f t="shared" si="212"/>
        <v>6.4363636363636365</v>
      </c>
    </row>
    <row r="323" spans="1:14">
      <c r="A323" s="71" t="s">
        <v>142</v>
      </c>
      <c r="B323" s="71" t="s">
        <v>424</v>
      </c>
      <c r="C323" s="132" t="s">
        <v>437</v>
      </c>
      <c r="D323" s="71" t="s">
        <v>34</v>
      </c>
      <c r="E323" s="71"/>
      <c r="F323" s="133">
        <v>5600</v>
      </c>
      <c r="G323" s="133"/>
      <c r="H323" s="133"/>
      <c r="I323" s="134">
        <f t="shared" si="209"/>
        <v>840000</v>
      </c>
      <c r="J323" s="120">
        <v>55000</v>
      </c>
      <c r="K323" s="135">
        <f t="shared" ref="K323:K325" si="213">J323/I323</f>
        <v>6.5476190476190479E-2</v>
      </c>
      <c r="L323" s="135">
        <f t="shared" ref="L323:L325" si="214">I323/J323</f>
        <v>15.272727272727273</v>
      </c>
      <c r="M323" s="136">
        <f t="shared" ref="M323:M325" si="215">L323/L$2</f>
        <v>7.2087272727272724</v>
      </c>
    </row>
    <row r="324" spans="1:14">
      <c r="A324" s="71" t="s">
        <v>142</v>
      </c>
      <c r="B324" s="71" t="s">
        <v>425</v>
      </c>
      <c r="C324" s="132" t="s">
        <v>438</v>
      </c>
      <c r="D324" s="71" t="s">
        <v>34</v>
      </c>
      <c r="E324" s="71"/>
      <c r="F324" s="133">
        <v>16000</v>
      </c>
      <c r="G324" s="133"/>
      <c r="H324" s="133"/>
      <c r="I324" s="134">
        <f t="shared" si="209"/>
        <v>2400000</v>
      </c>
      <c r="J324" s="120">
        <v>110000</v>
      </c>
      <c r="K324" s="135">
        <f t="shared" si="213"/>
        <v>4.583333333333333E-2</v>
      </c>
      <c r="L324" s="135">
        <f t="shared" si="214"/>
        <v>21.818181818181817</v>
      </c>
      <c r="M324" s="136">
        <f t="shared" si="215"/>
        <v>10.298181818181817</v>
      </c>
    </row>
    <row r="325" spans="1:14">
      <c r="A325" s="71" t="s">
        <v>142</v>
      </c>
      <c r="B325" s="71" t="s">
        <v>426</v>
      </c>
      <c r="C325" s="132" t="s">
        <v>439</v>
      </c>
      <c r="D325" s="71" t="s">
        <v>34</v>
      </c>
      <c r="E325" s="71"/>
      <c r="F325" s="133">
        <v>16000</v>
      </c>
      <c r="G325" s="133"/>
      <c r="H325" s="133"/>
      <c r="I325" s="134">
        <f t="shared" si="209"/>
        <v>2400000</v>
      </c>
      <c r="J325" s="120">
        <v>110000</v>
      </c>
      <c r="K325" s="135">
        <f t="shared" si="213"/>
        <v>4.583333333333333E-2</v>
      </c>
      <c r="L325" s="135">
        <f t="shared" si="214"/>
        <v>21.818181818181817</v>
      </c>
      <c r="M325" s="136">
        <f t="shared" si="215"/>
        <v>10.298181818181817</v>
      </c>
    </row>
    <row r="326" spans="1:14">
      <c r="F326" s="30"/>
      <c r="G326" s="30"/>
      <c r="H326" s="30"/>
      <c r="I326" s="26"/>
    </row>
    <row r="327" spans="1:14">
      <c r="A327" s="71" t="s">
        <v>142</v>
      </c>
      <c r="B327" s="71" t="s">
        <v>440</v>
      </c>
      <c r="C327" s="132" t="s">
        <v>435</v>
      </c>
      <c r="D327" s="71" t="s">
        <v>34</v>
      </c>
      <c r="E327" s="71"/>
      <c r="F327" s="133">
        <v>1600</v>
      </c>
      <c r="G327" s="133"/>
      <c r="H327" s="133"/>
      <c r="I327" s="134">
        <f t="shared" si="209"/>
        <v>240000</v>
      </c>
      <c r="J327" s="120">
        <v>11000</v>
      </c>
      <c r="K327" s="135">
        <f t="shared" ref="K327:K331" si="216">J327/I327</f>
        <v>4.583333333333333E-2</v>
      </c>
      <c r="L327" s="135">
        <f t="shared" ref="L327:L331" si="217">I327/J327</f>
        <v>21.818181818181817</v>
      </c>
      <c r="M327" s="136">
        <f t="shared" ref="M327:M331" si="218">L327/L$2</f>
        <v>10.298181818181817</v>
      </c>
    </row>
    <row r="328" spans="1:14">
      <c r="A328" s="71" t="s">
        <v>142</v>
      </c>
      <c r="B328" s="71" t="s">
        <v>441</v>
      </c>
      <c r="C328" s="132" t="s">
        <v>436</v>
      </c>
      <c r="D328" s="71" t="s">
        <v>34</v>
      </c>
      <c r="E328" s="71"/>
      <c r="F328" s="133">
        <v>4800</v>
      </c>
      <c r="G328" s="133"/>
      <c r="H328" s="133"/>
      <c r="I328" s="134">
        <f t="shared" si="209"/>
        <v>720000</v>
      </c>
      <c r="J328" s="120">
        <v>33000</v>
      </c>
      <c r="K328" s="135">
        <f t="shared" si="216"/>
        <v>4.583333333333333E-2</v>
      </c>
      <c r="L328" s="135">
        <f t="shared" si="217"/>
        <v>21.818181818181817</v>
      </c>
      <c r="M328" s="136">
        <f t="shared" si="218"/>
        <v>10.298181818181817</v>
      </c>
    </row>
    <row r="329" spans="1:14">
      <c r="A329" s="71" t="s">
        <v>142</v>
      </c>
      <c r="B329" s="71" t="s">
        <v>442</v>
      </c>
      <c r="C329" s="132" t="s">
        <v>437</v>
      </c>
      <c r="D329" s="71" t="s">
        <v>34</v>
      </c>
      <c r="E329" s="71"/>
      <c r="F329" s="133">
        <v>8000</v>
      </c>
      <c r="G329" s="133"/>
      <c r="H329" s="133"/>
      <c r="I329" s="134">
        <f t="shared" si="209"/>
        <v>1200000</v>
      </c>
      <c r="J329" s="120">
        <v>55000</v>
      </c>
      <c r="K329" s="135">
        <f t="shared" si="216"/>
        <v>4.583333333333333E-2</v>
      </c>
      <c r="L329" s="135">
        <f t="shared" si="217"/>
        <v>21.818181818181817</v>
      </c>
      <c r="M329" s="136">
        <f t="shared" si="218"/>
        <v>10.298181818181817</v>
      </c>
    </row>
    <row r="330" spans="1:14">
      <c r="A330" s="71" t="s">
        <v>142</v>
      </c>
      <c r="B330" s="71" t="s">
        <v>443</v>
      </c>
      <c r="C330" s="132" t="s">
        <v>438</v>
      </c>
      <c r="D330" s="71" t="s">
        <v>34</v>
      </c>
      <c r="E330" s="71"/>
      <c r="F330" s="133">
        <v>16000</v>
      </c>
      <c r="G330" s="133"/>
      <c r="H330" s="133"/>
      <c r="I330" s="134">
        <f t="shared" si="209"/>
        <v>2400000</v>
      </c>
      <c r="J330" s="120">
        <v>110000</v>
      </c>
      <c r="K330" s="135">
        <f t="shared" si="216"/>
        <v>4.583333333333333E-2</v>
      </c>
      <c r="L330" s="135">
        <f t="shared" si="217"/>
        <v>21.818181818181817</v>
      </c>
      <c r="M330" s="136">
        <f t="shared" si="218"/>
        <v>10.298181818181817</v>
      </c>
    </row>
    <row r="331" spans="1:14">
      <c r="A331" s="71" t="s">
        <v>142</v>
      </c>
      <c r="B331" s="71" t="s">
        <v>444</v>
      </c>
      <c r="C331" s="132" t="s">
        <v>439</v>
      </c>
      <c r="D331" s="71" t="s">
        <v>34</v>
      </c>
      <c r="E331" s="71"/>
      <c r="F331" s="133">
        <v>16000</v>
      </c>
      <c r="G331" s="133"/>
      <c r="H331" s="133"/>
      <c r="I331" s="134">
        <f t="shared" si="209"/>
        <v>2400000</v>
      </c>
      <c r="J331" s="120">
        <v>110000</v>
      </c>
      <c r="K331" s="135">
        <f t="shared" si="216"/>
        <v>4.583333333333333E-2</v>
      </c>
      <c r="L331" s="135">
        <f t="shared" si="217"/>
        <v>21.818181818181817</v>
      </c>
      <c r="M331" s="136">
        <f t="shared" si="218"/>
        <v>10.298181818181817</v>
      </c>
    </row>
    <row r="332" spans="1:14">
      <c r="D332" s="13"/>
      <c r="E332" s="13"/>
    </row>
    <row r="333" spans="1:14">
      <c r="A333" s="71" t="s">
        <v>142</v>
      </c>
      <c r="B333" s="71" t="s">
        <v>445</v>
      </c>
      <c r="C333" s="132" t="s">
        <v>435</v>
      </c>
      <c r="D333" s="71"/>
      <c r="E333" s="71"/>
      <c r="F333" s="118"/>
      <c r="G333" s="118"/>
      <c r="H333" s="118"/>
      <c r="I333" s="119"/>
      <c r="J333" s="71"/>
      <c r="K333" s="71"/>
      <c r="L333" s="71"/>
      <c r="M333" s="122"/>
    </row>
    <row r="334" spans="1:14">
      <c r="A334" s="71" t="s">
        <v>142</v>
      </c>
      <c r="B334" s="71" t="s">
        <v>446</v>
      </c>
      <c r="C334" s="132" t="s">
        <v>436</v>
      </c>
      <c r="D334" s="132"/>
      <c r="E334" s="132"/>
      <c r="F334" s="118"/>
      <c r="G334" s="118"/>
      <c r="H334" s="118"/>
      <c r="I334" s="119"/>
      <c r="J334" s="71"/>
      <c r="K334" s="71"/>
      <c r="L334" s="71"/>
      <c r="M334" s="122"/>
    </row>
    <row r="335" spans="1:14">
      <c r="A335" s="71" t="s">
        <v>142</v>
      </c>
      <c r="B335" s="71" t="s">
        <v>447</v>
      </c>
      <c r="C335" s="132" t="s">
        <v>437</v>
      </c>
      <c r="D335" s="132"/>
      <c r="E335" s="132"/>
      <c r="F335" s="118"/>
      <c r="G335" s="118"/>
      <c r="H335" s="118"/>
      <c r="I335" s="119"/>
      <c r="J335" s="71"/>
      <c r="K335" s="71"/>
      <c r="L335" s="71"/>
      <c r="M335" s="122"/>
    </row>
    <row r="336" spans="1:14">
      <c r="A336" s="71" t="s">
        <v>142</v>
      </c>
      <c r="B336" s="71" t="s">
        <v>448</v>
      </c>
      <c r="C336" s="132" t="s">
        <v>438</v>
      </c>
      <c r="D336" s="71"/>
      <c r="E336" s="71"/>
      <c r="F336" s="118"/>
      <c r="G336" s="118"/>
      <c r="H336" s="118"/>
      <c r="I336" s="119"/>
      <c r="J336" s="71"/>
      <c r="K336" s="71"/>
      <c r="L336" s="71"/>
      <c r="M336" s="122"/>
    </row>
    <row r="337" spans="1:13">
      <c r="A337" s="71" t="s">
        <v>142</v>
      </c>
      <c r="B337" s="71" t="s">
        <v>449</v>
      </c>
      <c r="C337" s="132" t="s">
        <v>439</v>
      </c>
      <c r="D337" s="71"/>
      <c r="E337" s="71"/>
      <c r="F337" s="118"/>
      <c r="G337" s="118"/>
      <c r="H337" s="118"/>
      <c r="I337" s="119"/>
      <c r="J337" s="71"/>
      <c r="K337" s="71"/>
      <c r="L337" s="71"/>
      <c r="M337" s="122"/>
    </row>
    <row r="339" spans="1:13">
      <c r="A339" s="71" t="s">
        <v>142</v>
      </c>
      <c r="B339" s="71" t="s">
        <v>450</v>
      </c>
      <c r="C339" s="132" t="s">
        <v>435</v>
      </c>
      <c r="D339" s="71"/>
      <c r="E339" s="71"/>
      <c r="F339" s="118"/>
      <c r="G339" s="118"/>
      <c r="H339" s="118"/>
      <c r="I339" s="119"/>
      <c r="J339" s="71"/>
      <c r="K339" s="71"/>
      <c r="L339" s="71"/>
      <c r="M339" s="122"/>
    </row>
    <row r="340" spans="1:13">
      <c r="A340" s="71" t="s">
        <v>142</v>
      </c>
      <c r="B340" s="71" t="s">
        <v>451</v>
      </c>
      <c r="C340" s="132" t="s">
        <v>436</v>
      </c>
      <c r="D340" s="71"/>
      <c r="E340" s="71"/>
      <c r="F340" s="118"/>
      <c r="G340" s="118"/>
      <c r="H340" s="118"/>
      <c r="I340" s="119"/>
      <c r="J340" s="71"/>
      <c r="K340" s="71"/>
      <c r="L340" s="71"/>
      <c r="M340" s="122"/>
    </row>
    <row r="341" spans="1:13">
      <c r="A341" s="71" t="s">
        <v>142</v>
      </c>
      <c r="B341" s="71" t="s">
        <v>452</v>
      </c>
      <c r="C341" s="132" t="s">
        <v>437</v>
      </c>
      <c r="D341" s="132"/>
      <c r="E341" s="132"/>
      <c r="F341" s="118"/>
      <c r="G341" s="118"/>
      <c r="H341" s="118"/>
      <c r="I341" s="119"/>
      <c r="J341" s="71"/>
      <c r="K341" s="71"/>
      <c r="L341" s="71"/>
      <c r="M341" s="122"/>
    </row>
    <row r="342" spans="1:13">
      <c r="A342" s="71" t="s">
        <v>142</v>
      </c>
      <c r="B342" s="71" t="s">
        <v>453</v>
      </c>
      <c r="C342" s="132" t="s">
        <v>438</v>
      </c>
      <c r="D342" s="132"/>
      <c r="E342" s="132"/>
      <c r="F342" s="118"/>
      <c r="G342" s="118"/>
      <c r="H342" s="118"/>
      <c r="I342" s="119"/>
      <c r="J342" s="71"/>
      <c r="K342" s="71"/>
      <c r="L342" s="71"/>
      <c r="M342" s="122"/>
    </row>
    <row r="343" spans="1:13">
      <c r="A343" s="71" t="s">
        <v>142</v>
      </c>
      <c r="B343" s="71" t="s">
        <v>454</v>
      </c>
      <c r="C343" s="132" t="s">
        <v>439</v>
      </c>
      <c r="D343" s="132"/>
      <c r="E343" s="132"/>
      <c r="F343" s="118"/>
      <c r="G343" s="118"/>
      <c r="H343" s="118"/>
      <c r="I343" s="119"/>
      <c r="J343" s="71"/>
      <c r="K343" s="71"/>
      <c r="L343" s="71"/>
      <c r="M343" s="122"/>
    </row>
    <row r="344" spans="1:13">
      <c r="D344" s="13"/>
      <c r="E344" s="13"/>
    </row>
    <row r="345" spans="1:13">
      <c r="A345" s="71" t="s">
        <v>142</v>
      </c>
      <c r="B345" s="71" t="s">
        <v>455</v>
      </c>
      <c r="C345" s="132" t="s">
        <v>435</v>
      </c>
      <c r="D345" s="71"/>
      <c r="E345" s="71"/>
      <c r="F345" s="118"/>
      <c r="G345" s="118"/>
      <c r="H345" s="118"/>
      <c r="I345" s="119"/>
      <c r="J345" s="71"/>
      <c r="K345" s="71"/>
      <c r="L345" s="71"/>
      <c r="M345" s="122"/>
    </row>
    <row r="346" spans="1:13">
      <c r="A346" s="71" t="s">
        <v>142</v>
      </c>
      <c r="B346" s="71" t="s">
        <v>456</v>
      </c>
      <c r="C346" s="132" t="s">
        <v>436</v>
      </c>
      <c r="D346" s="132"/>
      <c r="E346" s="132"/>
      <c r="F346" s="118"/>
      <c r="G346" s="118"/>
      <c r="H346" s="118"/>
      <c r="I346" s="119"/>
      <c r="J346" s="71"/>
      <c r="K346" s="71"/>
      <c r="L346" s="71"/>
      <c r="M346" s="122"/>
    </row>
    <row r="347" spans="1:13">
      <c r="A347" s="71" t="s">
        <v>142</v>
      </c>
      <c r="B347" s="71" t="s">
        <v>457</v>
      </c>
      <c r="C347" s="132" t="s">
        <v>437</v>
      </c>
      <c r="D347" s="132"/>
      <c r="E347" s="132"/>
      <c r="F347" s="118"/>
      <c r="G347" s="118"/>
      <c r="H347" s="118"/>
      <c r="I347" s="119"/>
      <c r="J347" s="71"/>
      <c r="K347" s="71"/>
      <c r="L347" s="71"/>
      <c r="M347" s="122"/>
    </row>
    <row r="348" spans="1:13">
      <c r="A348" s="71" t="s">
        <v>142</v>
      </c>
      <c r="B348" s="71" t="s">
        <v>458</v>
      </c>
      <c r="C348" s="132" t="s">
        <v>438</v>
      </c>
      <c r="D348" s="132"/>
      <c r="E348" s="132"/>
      <c r="F348" s="118"/>
      <c r="G348" s="118"/>
      <c r="H348" s="118"/>
      <c r="I348" s="119"/>
      <c r="J348" s="71"/>
      <c r="K348" s="71"/>
      <c r="L348" s="71"/>
      <c r="M348" s="122"/>
    </row>
    <row r="349" spans="1:13">
      <c r="A349" s="71" t="s">
        <v>142</v>
      </c>
      <c r="B349" s="71" t="s">
        <v>459</v>
      </c>
      <c r="C349" s="132" t="s">
        <v>439</v>
      </c>
      <c r="D349" s="132"/>
      <c r="E349" s="132"/>
      <c r="F349" s="118"/>
      <c r="G349" s="118"/>
      <c r="H349" s="118"/>
      <c r="I349" s="119"/>
      <c r="J349" s="71"/>
      <c r="K349" s="71"/>
      <c r="L349" s="71"/>
      <c r="M349" s="122"/>
    </row>
    <row r="350" spans="1:13">
      <c r="D350" s="13"/>
      <c r="E350" s="13"/>
    </row>
    <row r="351" spans="1:13">
      <c r="A351" s="71" t="s">
        <v>142</v>
      </c>
      <c r="B351" s="71" t="s">
        <v>460</v>
      </c>
      <c r="C351" s="132" t="s">
        <v>435</v>
      </c>
      <c r="D351" s="71"/>
      <c r="E351" s="71"/>
      <c r="F351" s="118"/>
      <c r="G351" s="118"/>
      <c r="H351" s="118"/>
      <c r="I351" s="119"/>
      <c r="J351" s="71"/>
      <c r="K351" s="71"/>
      <c r="L351" s="71"/>
      <c r="M351" s="122"/>
    </row>
    <row r="352" spans="1:13">
      <c r="A352" s="71" t="s">
        <v>142</v>
      </c>
      <c r="B352" s="71" t="s">
        <v>461</v>
      </c>
      <c r="C352" s="132" t="s">
        <v>436</v>
      </c>
      <c r="D352" s="132"/>
      <c r="E352" s="132"/>
      <c r="F352" s="118"/>
      <c r="G352" s="118"/>
      <c r="H352" s="118"/>
      <c r="I352" s="119"/>
      <c r="J352" s="71"/>
      <c r="K352" s="71"/>
      <c r="L352" s="71"/>
      <c r="M352" s="122"/>
    </row>
    <row r="353" spans="1:18">
      <c r="A353" s="71" t="s">
        <v>142</v>
      </c>
      <c r="B353" s="71" t="s">
        <v>462</v>
      </c>
      <c r="C353" s="132" t="s">
        <v>437</v>
      </c>
      <c r="D353" s="132"/>
      <c r="E353" s="132"/>
      <c r="F353" s="118"/>
      <c r="G353" s="118"/>
      <c r="H353" s="118"/>
      <c r="I353" s="119"/>
      <c r="J353" s="71"/>
      <c r="K353" s="71"/>
      <c r="L353" s="71"/>
      <c r="M353" s="122"/>
    </row>
    <row r="354" spans="1:18">
      <c r="A354" s="71" t="s">
        <v>142</v>
      </c>
      <c r="B354" s="71" t="s">
        <v>463</v>
      </c>
      <c r="C354" s="132" t="s">
        <v>438</v>
      </c>
      <c r="D354" s="132"/>
      <c r="E354" s="132"/>
      <c r="F354" s="118"/>
      <c r="G354" s="118"/>
      <c r="H354" s="118"/>
      <c r="I354" s="119"/>
      <c r="J354" s="71"/>
      <c r="K354" s="71"/>
      <c r="L354" s="71"/>
      <c r="M354" s="122"/>
    </row>
    <row r="355" spans="1:18">
      <c r="A355" s="71" t="s">
        <v>142</v>
      </c>
      <c r="B355" s="71" t="s">
        <v>464</v>
      </c>
      <c r="C355" s="132" t="s">
        <v>439</v>
      </c>
      <c r="D355" s="132"/>
      <c r="E355" s="132"/>
      <c r="F355" s="118"/>
      <c r="G355" s="118"/>
      <c r="H355" s="118"/>
      <c r="I355" s="119"/>
      <c r="J355" s="71"/>
      <c r="K355" s="71"/>
      <c r="L355" s="71"/>
      <c r="M355" s="122"/>
    </row>
    <row r="356" spans="1:18">
      <c r="D356" s="13"/>
      <c r="E356" s="13"/>
    </row>
    <row r="357" spans="1:18">
      <c r="B357" s="36" t="s">
        <v>353</v>
      </c>
      <c r="D357" s="39"/>
      <c r="E357" s="39"/>
    </row>
    <row r="358" spans="1:18">
      <c r="A358" s="42" t="s">
        <v>142</v>
      </c>
      <c r="B358" s="42" t="s">
        <v>294</v>
      </c>
      <c r="C358" s="132" t="s">
        <v>304</v>
      </c>
      <c r="D358" s="42" t="s">
        <v>319</v>
      </c>
      <c r="E358" s="156">
        <v>14000</v>
      </c>
      <c r="F358">
        <v>290</v>
      </c>
      <c r="G358"/>
      <c r="H358"/>
      <c r="I358" s="46">
        <f>200*F358+E358</f>
        <v>72000</v>
      </c>
      <c r="J358" s="47">
        <v>3300</v>
      </c>
      <c r="K358" s="48">
        <f>J358/I358</f>
        <v>4.583333333333333E-2</v>
      </c>
      <c r="L358" s="48">
        <f>I358/J358</f>
        <v>21.818181818181817</v>
      </c>
      <c r="M358" s="66">
        <f>L358/L$2</f>
        <v>10.298181818181817</v>
      </c>
      <c r="P358" s="156">
        <v>14400</v>
      </c>
      <c r="Q358">
        <v>288</v>
      </c>
      <c r="R358" s="46">
        <v>72000</v>
      </c>
    </row>
    <row r="359" spans="1:18">
      <c r="A359" s="42" t="s">
        <v>142</v>
      </c>
      <c r="B359" s="42" t="s">
        <v>295</v>
      </c>
      <c r="C359" s="132" t="s">
        <v>305</v>
      </c>
      <c r="D359" s="42" t="s">
        <v>319</v>
      </c>
      <c r="E359" s="156">
        <v>20000</v>
      </c>
      <c r="F359">
        <v>500</v>
      </c>
      <c r="G359"/>
      <c r="H359"/>
      <c r="I359" s="46">
        <f t="shared" ref="I359:I367" si="219">200*F359+E359</f>
        <v>120000</v>
      </c>
      <c r="J359" s="47">
        <v>5500</v>
      </c>
      <c r="K359" s="48">
        <f t="shared" ref="K359:K362" si="220">J359/I359</f>
        <v>4.583333333333333E-2</v>
      </c>
      <c r="L359" s="48">
        <f t="shared" ref="L359:L362" si="221">I359/J359</f>
        <v>21.818181818181817</v>
      </c>
      <c r="M359" s="66">
        <f t="shared" ref="M359:M366" si="222">L359/L$2</f>
        <v>10.298181818181817</v>
      </c>
      <c r="P359" s="156">
        <v>24000</v>
      </c>
      <c r="Q359">
        <v>480</v>
      </c>
      <c r="R359" s="46">
        <v>120000</v>
      </c>
    </row>
    <row r="360" spans="1:18">
      <c r="A360" s="42" t="s">
        <v>142</v>
      </c>
      <c r="B360" s="42" t="s">
        <v>296</v>
      </c>
      <c r="C360" s="132" t="s">
        <v>306</v>
      </c>
      <c r="D360" s="42" t="s">
        <v>319</v>
      </c>
      <c r="E360" s="156">
        <v>40000</v>
      </c>
      <c r="F360">
        <v>1000</v>
      </c>
      <c r="G360"/>
      <c r="H360"/>
      <c r="I360" s="46">
        <f t="shared" si="219"/>
        <v>240000</v>
      </c>
      <c r="J360" s="47">
        <v>11000</v>
      </c>
      <c r="K360" s="48">
        <f t="shared" si="220"/>
        <v>4.583333333333333E-2</v>
      </c>
      <c r="L360" s="48">
        <f t="shared" si="221"/>
        <v>21.818181818181817</v>
      </c>
      <c r="M360" s="66">
        <f t="shared" si="222"/>
        <v>10.298181818181817</v>
      </c>
      <c r="P360" s="156">
        <v>48000</v>
      </c>
      <c r="Q360">
        <v>960</v>
      </c>
      <c r="R360" s="46">
        <v>240000</v>
      </c>
    </row>
    <row r="361" spans="1:18">
      <c r="A361" s="42" t="s">
        <v>142</v>
      </c>
      <c r="B361" s="42" t="s">
        <v>297</v>
      </c>
      <c r="C361" s="132" t="s">
        <v>307</v>
      </c>
      <c r="D361" s="42" t="s">
        <v>319</v>
      </c>
      <c r="E361" s="156">
        <v>120000</v>
      </c>
      <c r="F361">
        <v>3000</v>
      </c>
      <c r="G361"/>
      <c r="H361"/>
      <c r="I361" s="46">
        <f t="shared" si="219"/>
        <v>720000</v>
      </c>
      <c r="J361" s="47">
        <v>33000</v>
      </c>
      <c r="K361" s="48">
        <f t="shared" si="220"/>
        <v>4.583333333333333E-2</v>
      </c>
      <c r="L361" s="48">
        <f t="shared" si="221"/>
        <v>21.818181818181817</v>
      </c>
      <c r="M361" s="66">
        <f t="shared" si="222"/>
        <v>10.298181818181817</v>
      </c>
      <c r="P361" s="156">
        <v>144000</v>
      </c>
      <c r="Q361">
        <v>2880</v>
      </c>
      <c r="R361" s="46">
        <v>720000</v>
      </c>
    </row>
    <row r="362" spans="1:18">
      <c r="A362" s="42" t="s">
        <v>142</v>
      </c>
      <c r="B362" s="42" t="s">
        <v>298</v>
      </c>
      <c r="C362" s="132" t="s">
        <v>308</v>
      </c>
      <c r="D362" s="42" t="s">
        <v>319</v>
      </c>
      <c r="E362" s="156">
        <v>240000</v>
      </c>
      <c r="F362">
        <v>4800</v>
      </c>
      <c r="G362"/>
      <c r="H362"/>
      <c r="I362" s="46">
        <f t="shared" si="219"/>
        <v>1200000</v>
      </c>
      <c r="J362" s="47">
        <v>55000</v>
      </c>
      <c r="K362" s="48">
        <f t="shared" si="220"/>
        <v>4.583333333333333E-2</v>
      </c>
      <c r="L362" s="48">
        <f t="shared" si="221"/>
        <v>21.818181818181817</v>
      </c>
      <c r="M362" s="66">
        <f t="shared" si="222"/>
        <v>10.298181818181817</v>
      </c>
      <c r="P362" s="156">
        <v>240000</v>
      </c>
      <c r="Q362">
        <v>4800</v>
      </c>
      <c r="R362" s="46">
        <v>1200000</v>
      </c>
    </row>
    <row r="363" spans="1:18">
      <c r="A363" s="42" t="s">
        <v>142</v>
      </c>
      <c r="B363" s="42" t="s">
        <v>299</v>
      </c>
      <c r="C363" s="132" t="s">
        <v>309</v>
      </c>
      <c r="D363" s="42" t="s">
        <v>319</v>
      </c>
      <c r="E363" s="156">
        <v>40000</v>
      </c>
      <c r="F363">
        <v>1000</v>
      </c>
      <c r="G363"/>
      <c r="H363"/>
      <c r="I363" s="46">
        <f>200*F363+E363</f>
        <v>240000</v>
      </c>
      <c r="J363" s="47">
        <v>11000</v>
      </c>
      <c r="K363" s="48">
        <f t="shared" ref="K363:K365" si="223">J363/I363</f>
        <v>4.583333333333333E-2</v>
      </c>
      <c r="L363" s="48">
        <f t="shared" ref="L363:L365" si="224">I363/J363</f>
        <v>21.818181818181817</v>
      </c>
      <c r="M363" s="66">
        <f t="shared" si="222"/>
        <v>10.298181818181817</v>
      </c>
      <c r="P363" s="156">
        <v>48000</v>
      </c>
      <c r="Q363">
        <v>960</v>
      </c>
      <c r="R363" s="46">
        <v>240000</v>
      </c>
    </row>
    <row r="364" spans="1:18">
      <c r="A364" s="42" t="s">
        <v>142</v>
      </c>
      <c r="B364" s="42" t="s">
        <v>300</v>
      </c>
      <c r="C364" s="132" t="s">
        <v>310</v>
      </c>
      <c r="D364" s="42" t="s">
        <v>319</v>
      </c>
      <c r="E364" s="156">
        <v>120000</v>
      </c>
      <c r="F364">
        <v>3000</v>
      </c>
      <c r="G364"/>
      <c r="H364"/>
      <c r="I364" s="46">
        <f t="shared" si="219"/>
        <v>720000</v>
      </c>
      <c r="J364" s="47">
        <v>33000</v>
      </c>
      <c r="K364" s="48">
        <f t="shared" si="223"/>
        <v>4.583333333333333E-2</v>
      </c>
      <c r="L364" s="48">
        <f t="shared" si="224"/>
        <v>21.818181818181817</v>
      </c>
      <c r="M364" s="66">
        <f t="shared" si="222"/>
        <v>10.298181818181817</v>
      </c>
      <c r="P364" s="156">
        <v>144000</v>
      </c>
      <c r="Q364">
        <v>2880</v>
      </c>
      <c r="R364" s="46">
        <v>720000</v>
      </c>
    </row>
    <row r="365" spans="1:18">
      <c r="A365" s="42" t="s">
        <v>142</v>
      </c>
      <c r="B365" s="42" t="s">
        <v>301</v>
      </c>
      <c r="C365" s="132" t="s">
        <v>311</v>
      </c>
      <c r="D365" s="42" t="s">
        <v>319</v>
      </c>
      <c r="E365" s="156">
        <v>240000</v>
      </c>
      <c r="F365">
        <v>4800</v>
      </c>
      <c r="G365"/>
      <c r="H365"/>
      <c r="I365" s="46">
        <f t="shared" si="219"/>
        <v>1200000</v>
      </c>
      <c r="J365" s="47">
        <v>55000</v>
      </c>
      <c r="K365" s="48">
        <f t="shared" si="223"/>
        <v>4.583333333333333E-2</v>
      </c>
      <c r="L365" s="48">
        <f t="shared" si="224"/>
        <v>21.818181818181817</v>
      </c>
      <c r="M365" s="66">
        <f t="shared" si="222"/>
        <v>10.298181818181817</v>
      </c>
      <c r="P365" s="156">
        <v>240000</v>
      </c>
      <c r="Q365">
        <v>4800</v>
      </c>
      <c r="R365" s="46">
        <v>1200000</v>
      </c>
    </row>
    <row r="366" spans="1:18">
      <c r="A366" s="42" t="s">
        <v>142</v>
      </c>
      <c r="B366" s="42" t="s">
        <v>302</v>
      </c>
      <c r="C366" s="132" t="s">
        <v>312</v>
      </c>
      <c r="D366" s="42" t="s">
        <v>319</v>
      </c>
      <c r="E366" s="156">
        <v>120000</v>
      </c>
      <c r="F366">
        <v>3000</v>
      </c>
      <c r="G366"/>
      <c r="H366"/>
      <c r="I366" s="46">
        <f t="shared" si="219"/>
        <v>720000</v>
      </c>
      <c r="J366" s="47">
        <v>33000</v>
      </c>
      <c r="K366" s="48">
        <f t="shared" ref="K366" si="225">J366/I366</f>
        <v>4.583333333333333E-2</v>
      </c>
      <c r="L366" s="48">
        <f t="shared" ref="L366" si="226">I366/J366</f>
        <v>21.818181818181817</v>
      </c>
      <c r="M366" s="66">
        <f t="shared" si="222"/>
        <v>10.298181818181817</v>
      </c>
      <c r="P366" s="156">
        <v>144000</v>
      </c>
      <c r="Q366">
        <v>2880</v>
      </c>
      <c r="R366" s="46">
        <v>720000</v>
      </c>
    </row>
    <row r="367" spans="1:18">
      <c r="A367" s="42" t="s">
        <v>142</v>
      </c>
      <c r="B367" s="42" t="s">
        <v>303</v>
      </c>
      <c r="C367" s="132" t="s">
        <v>313</v>
      </c>
      <c r="D367" s="42" t="s">
        <v>319</v>
      </c>
      <c r="E367" s="156">
        <v>240000</v>
      </c>
      <c r="F367">
        <v>4800</v>
      </c>
      <c r="G367"/>
      <c r="H367"/>
      <c r="I367" s="46">
        <f t="shared" si="219"/>
        <v>1200000</v>
      </c>
      <c r="J367" s="47">
        <v>55000</v>
      </c>
      <c r="K367" s="48">
        <f>J367/I367</f>
        <v>4.583333333333333E-2</v>
      </c>
      <c r="L367" s="48">
        <f>I367/J367</f>
        <v>21.818181818181817</v>
      </c>
      <c r="M367" s="66">
        <f>L367/L$2</f>
        <v>10.298181818181817</v>
      </c>
      <c r="P367" s="156">
        <v>240000</v>
      </c>
      <c r="Q367">
        <v>4800</v>
      </c>
      <c r="R367" s="46">
        <v>1200000</v>
      </c>
    </row>
    <row r="368" spans="1:18">
      <c r="D368" s="1" t="s">
        <v>614</v>
      </c>
      <c r="E368" s="18" t="s">
        <v>613</v>
      </c>
      <c r="F368" s="28" t="s">
        <v>11</v>
      </c>
      <c r="G368" s="165"/>
      <c r="H368" s="165"/>
      <c r="I368" s="162">
        <f>E370*VLOOKUP(D370, 상품구성!N$369:P$378, 2, FALSE)*(1+1/2)</f>
        <v>136800</v>
      </c>
      <c r="J368"/>
      <c r="L368" s="62"/>
      <c r="M368" s="1"/>
    </row>
    <row r="369" spans="1:16">
      <c r="A369" s="1" t="s">
        <v>142</v>
      </c>
      <c r="B369" s="71" t="s">
        <v>324</v>
      </c>
      <c r="C369" s="13" t="s">
        <v>334</v>
      </c>
      <c r="D369" s="71" t="s">
        <v>604</v>
      </c>
      <c r="E369" s="161">
        <v>70</v>
      </c>
      <c r="F369" s="155">
        <v>33000</v>
      </c>
      <c r="G369" s="168">
        <v>68.571428571428569</v>
      </c>
      <c r="H369" s="168">
        <v>34285.714285714283</v>
      </c>
      <c r="I369" s="43">
        <f>E369*VLOOKUP(D369, 상품구성!N$369:P$378, 2, FALSE)+F369*0.5</f>
        <v>72500</v>
      </c>
      <c r="J369" s="44">
        <v>3300</v>
      </c>
      <c r="K369" s="45">
        <f t="shared" ref="K369:K386" si="227">J369/I369</f>
        <v>4.5517241379310347E-2</v>
      </c>
      <c r="L369" s="45">
        <f t="shared" ref="L369:L386" si="228">I369/J369</f>
        <v>21.969696969696969</v>
      </c>
      <c r="M369" s="65">
        <f t="shared" ref="M369:M386" si="229">L369/L$2</f>
        <v>10.369696969696969</v>
      </c>
      <c r="N369" s="154" t="s">
        <v>602</v>
      </c>
      <c r="O369" s="154" t="s">
        <v>603</v>
      </c>
    </row>
    <row r="370" spans="1:16">
      <c r="A370" s="1" t="s">
        <v>142</v>
      </c>
      <c r="B370" s="71" t="s">
        <v>325</v>
      </c>
      <c r="C370" s="13" t="s">
        <v>334</v>
      </c>
      <c r="D370" s="71" t="s">
        <v>605</v>
      </c>
      <c r="E370" s="161">
        <v>57</v>
      </c>
      <c r="F370" s="155">
        <v>57000</v>
      </c>
      <c r="G370" s="168">
        <f>114.285714285714/2</f>
        <v>57.142857142856997</v>
      </c>
      <c r="H370" s="168">
        <v>57142.857142857145</v>
      </c>
      <c r="I370" s="43">
        <f>E370*VLOOKUP(D370, 상품구성!N$369:P$378, 2, FALSE)+F370*0.5</f>
        <v>119700</v>
      </c>
      <c r="J370" s="44">
        <v>5500</v>
      </c>
      <c r="K370" s="45">
        <f t="shared" si="227"/>
        <v>4.5948203842940682E-2</v>
      </c>
      <c r="L370" s="45">
        <f t="shared" si="228"/>
        <v>21.763636363636362</v>
      </c>
      <c r="M370" s="65">
        <f t="shared" si="229"/>
        <v>10.272436363636363</v>
      </c>
      <c r="N370" s="153" t="s">
        <v>604</v>
      </c>
      <c r="O370" s="153">
        <v>800</v>
      </c>
      <c r="P370" s="153">
        <v>1</v>
      </c>
    </row>
    <row r="371" spans="1:16">
      <c r="A371" s="1" t="s">
        <v>142</v>
      </c>
      <c r="B371" s="71" t="s">
        <v>326</v>
      </c>
      <c r="C371" s="13" t="s">
        <v>335</v>
      </c>
      <c r="D371" s="71" t="s">
        <v>606</v>
      </c>
      <c r="E371" s="161">
        <v>77</v>
      </c>
      <c r="F371" s="155">
        <v>110000</v>
      </c>
      <c r="G371" s="168">
        <f>231.428571428571/3</f>
        <v>77.142857142856997</v>
      </c>
      <c r="H371" s="168">
        <v>115714.28571428571</v>
      </c>
      <c r="I371" s="43">
        <f>E371*VLOOKUP(D371, 상품구성!N$369:P$378, 2, FALSE)+F371*0.5</f>
        <v>239800</v>
      </c>
      <c r="J371" s="44">
        <v>11000</v>
      </c>
      <c r="K371" s="45">
        <f t="shared" si="227"/>
        <v>4.5871559633027525E-2</v>
      </c>
      <c r="L371" s="45">
        <f t="shared" si="228"/>
        <v>21.8</v>
      </c>
      <c r="M371" s="65">
        <f t="shared" si="229"/>
        <v>10.2896</v>
      </c>
      <c r="N371" s="153" t="s">
        <v>605</v>
      </c>
      <c r="O371" s="153">
        <f>P371*O$370</f>
        <v>1600</v>
      </c>
      <c r="P371" s="153">
        <v>2</v>
      </c>
    </row>
    <row r="372" spans="1:16">
      <c r="A372" s="1" t="s">
        <v>142</v>
      </c>
      <c r="B372" s="71" t="s">
        <v>327</v>
      </c>
      <c r="C372" s="13" t="s">
        <v>335</v>
      </c>
      <c r="D372" s="71" t="s">
        <v>607</v>
      </c>
      <c r="E372" s="161">
        <v>137</v>
      </c>
      <c r="F372" s="155">
        <v>340000</v>
      </c>
      <c r="G372" s="168">
        <f>685.714285714286/5</f>
        <v>137.1428571428572</v>
      </c>
      <c r="H372" s="168">
        <v>342857.14285714284</v>
      </c>
      <c r="I372" s="43">
        <f>E372*VLOOKUP(D372, 상품구성!N$369:P$378, 2, FALSE)+F372*0.5</f>
        <v>718000</v>
      </c>
      <c r="J372" s="44">
        <v>33000</v>
      </c>
      <c r="K372" s="45">
        <f t="shared" si="227"/>
        <v>4.596100278551532E-2</v>
      </c>
      <c r="L372" s="45">
        <f t="shared" si="228"/>
        <v>21.757575757575758</v>
      </c>
      <c r="M372" s="65">
        <f t="shared" si="229"/>
        <v>10.269575757575756</v>
      </c>
      <c r="N372" s="153" t="s">
        <v>606</v>
      </c>
      <c r="O372" s="153">
        <f t="shared" ref="O372:O378" si="230">P372*O$370</f>
        <v>2400</v>
      </c>
      <c r="P372" s="153">
        <v>3</v>
      </c>
    </row>
    <row r="373" spans="1:16">
      <c r="A373" s="1" t="s">
        <v>142</v>
      </c>
      <c r="B373" s="71" t="s">
        <v>328</v>
      </c>
      <c r="C373" s="13" t="s">
        <v>336</v>
      </c>
      <c r="D373" s="71" t="s">
        <v>609</v>
      </c>
      <c r="E373" s="161">
        <v>110</v>
      </c>
      <c r="F373" s="155">
        <v>300000</v>
      </c>
      <c r="G373" s="168">
        <f>1333.33333333333/12</f>
        <v>111.11111111111084</v>
      </c>
      <c r="H373" s="168">
        <v>266666.66666666669</v>
      </c>
      <c r="I373" s="43">
        <f>E373*VLOOKUP(D373, 상품구성!N$369:P$378, 2, FALSE)+F373*0.5</f>
        <v>1206000</v>
      </c>
      <c r="J373" s="44">
        <v>55000</v>
      </c>
      <c r="K373" s="45">
        <f t="shared" si="227"/>
        <v>4.5605306799336651E-2</v>
      </c>
      <c r="L373" s="45">
        <f t="shared" si="228"/>
        <v>21.927272727272726</v>
      </c>
      <c r="M373" s="65">
        <f t="shared" si="229"/>
        <v>10.349672727272726</v>
      </c>
      <c r="N373" s="153" t="s">
        <v>607</v>
      </c>
      <c r="O373" s="153">
        <f t="shared" si="230"/>
        <v>4000</v>
      </c>
      <c r="P373" s="153">
        <v>5</v>
      </c>
    </row>
    <row r="374" spans="1:16">
      <c r="A374" s="1" t="s">
        <v>142</v>
      </c>
      <c r="B374" s="71" t="s">
        <v>329</v>
      </c>
      <c r="C374" s="13" t="s">
        <v>336</v>
      </c>
      <c r="D374" s="71" t="s">
        <v>608</v>
      </c>
      <c r="E374" s="161">
        <v>29</v>
      </c>
      <c r="F374" s="155">
        <v>60000</v>
      </c>
      <c r="G374" s="168">
        <f>259.333333333333/9</f>
        <v>28.814814814814774</v>
      </c>
      <c r="H374" s="168">
        <v>51866.666666666664</v>
      </c>
      <c r="I374" s="43">
        <f>E374*VLOOKUP(D374, 상품구성!N$369:P$378, 2, FALSE)+F374*0.5</f>
        <v>238800</v>
      </c>
      <c r="J374" s="47">
        <v>11000</v>
      </c>
      <c r="K374" s="48">
        <f t="shared" si="227"/>
        <v>4.6063651591289785E-2</v>
      </c>
      <c r="L374" s="48">
        <f t="shared" si="228"/>
        <v>21.709090909090911</v>
      </c>
      <c r="M374" s="66">
        <f t="shared" si="229"/>
        <v>10.246690909090908</v>
      </c>
      <c r="N374" s="153" t="s">
        <v>608</v>
      </c>
      <c r="O374" s="153">
        <f t="shared" si="230"/>
        <v>7200</v>
      </c>
      <c r="P374" s="153">
        <v>9</v>
      </c>
    </row>
    <row r="375" spans="1:16">
      <c r="A375" s="1" t="s">
        <v>142</v>
      </c>
      <c r="B375" s="71" t="s">
        <v>330</v>
      </c>
      <c r="C375" s="13" t="s">
        <v>337</v>
      </c>
      <c r="D375" s="71" t="s">
        <v>609</v>
      </c>
      <c r="E375" s="161">
        <v>50</v>
      </c>
      <c r="F375" s="155">
        <v>480000</v>
      </c>
      <c r="G375" s="168">
        <v>800</v>
      </c>
      <c r="H375" s="168">
        <v>160000</v>
      </c>
      <c r="I375" s="43">
        <f>E375*VLOOKUP(D375, 상품구성!N$369:P$378, 2, FALSE)+F375*0.5</f>
        <v>720000</v>
      </c>
      <c r="J375" s="47">
        <v>33000</v>
      </c>
      <c r="K375" s="48">
        <f t="shared" si="227"/>
        <v>4.583333333333333E-2</v>
      </c>
      <c r="L375" s="48">
        <f t="shared" si="228"/>
        <v>21.818181818181817</v>
      </c>
      <c r="M375" s="66">
        <f t="shared" si="229"/>
        <v>10.298181818181817</v>
      </c>
      <c r="N375" s="153" t="s">
        <v>609</v>
      </c>
      <c r="O375" s="153">
        <f t="shared" si="230"/>
        <v>9600</v>
      </c>
      <c r="P375" s="153">
        <v>12</v>
      </c>
    </row>
    <row r="376" spans="1:16">
      <c r="A376" s="1" t="s">
        <v>142</v>
      </c>
      <c r="B376" s="71" t="s">
        <v>331</v>
      </c>
      <c r="C376" s="13" t="s">
        <v>337</v>
      </c>
      <c r="D376" s="71" t="s">
        <v>610</v>
      </c>
      <c r="E376" s="161">
        <v>84</v>
      </c>
      <c r="F376" s="155">
        <v>260000</v>
      </c>
      <c r="G376" s="168">
        <f>1336.88888888889/16</f>
        <v>83.555555555555628</v>
      </c>
      <c r="H376" s="168">
        <v>267377.77777777775</v>
      </c>
      <c r="I376" s="43">
        <f>E376*VLOOKUP(D376, 상품구성!N$369:P$378, 2, FALSE)+F376*0.5</f>
        <v>1205200</v>
      </c>
      <c r="J376" s="47">
        <v>55000</v>
      </c>
      <c r="K376" s="48">
        <f t="shared" si="227"/>
        <v>4.5635579156986392E-2</v>
      </c>
      <c r="L376" s="48">
        <f t="shared" si="228"/>
        <v>21.912727272727274</v>
      </c>
      <c r="M376" s="66">
        <f t="shared" si="229"/>
        <v>10.342807272727272</v>
      </c>
      <c r="N376" s="153" t="s">
        <v>610</v>
      </c>
      <c r="O376" s="153">
        <f t="shared" si="230"/>
        <v>12800</v>
      </c>
      <c r="P376" s="153">
        <v>16</v>
      </c>
    </row>
    <row r="377" spans="1:16">
      <c r="A377" s="1" t="s">
        <v>142</v>
      </c>
      <c r="B377" s="71" t="s">
        <v>332</v>
      </c>
      <c r="C377" s="13" t="s">
        <v>338</v>
      </c>
      <c r="D377" s="71" t="s">
        <v>608</v>
      </c>
      <c r="E377" s="161">
        <v>30</v>
      </c>
      <c r="F377" s="155">
        <v>50000</v>
      </c>
      <c r="G377" s="168">
        <f>264.888888888889/9</f>
        <v>29.432098765432116</v>
      </c>
      <c r="H377" s="168">
        <v>52977.777777777781</v>
      </c>
      <c r="I377" s="43">
        <f>E377*VLOOKUP(D377, 상품구성!N$369:P$378, 2, FALSE)+F377*0.5</f>
        <v>241000</v>
      </c>
      <c r="J377" s="49">
        <v>11000</v>
      </c>
      <c r="K377" s="50">
        <f t="shared" si="227"/>
        <v>4.5643153526970952E-2</v>
      </c>
      <c r="L377" s="50">
        <f t="shared" si="228"/>
        <v>21.90909090909091</v>
      </c>
      <c r="M377" s="67">
        <f t="shared" si="229"/>
        <v>10.341090909090909</v>
      </c>
      <c r="N377" s="153" t="s">
        <v>611</v>
      </c>
      <c r="O377" s="153">
        <f t="shared" si="230"/>
        <v>19200</v>
      </c>
      <c r="P377" s="153">
        <v>24</v>
      </c>
    </row>
    <row r="378" spans="1:16">
      <c r="A378" s="1" t="s">
        <v>142</v>
      </c>
      <c r="B378" s="71" t="s">
        <v>333</v>
      </c>
      <c r="C378" s="13" t="s">
        <v>338</v>
      </c>
      <c r="D378" s="71" t="s">
        <v>607</v>
      </c>
      <c r="E378" s="161">
        <v>160</v>
      </c>
      <c r="F378" s="155">
        <v>160000</v>
      </c>
      <c r="G378" s="168">
        <f>807.111111111111/5</f>
        <v>161.42222222222219</v>
      </c>
      <c r="H378" s="168">
        <v>161422.22222222222</v>
      </c>
      <c r="I378" s="43">
        <f>E378*VLOOKUP(D378, 상품구성!N$369:P$378, 2, FALSE)+F378*0.5</f>
        <v>720000</v>
      </c>
      <c r="J378" s="49">
        <v>33000</v>
      </c>
      <c r="K378" s="50">
        <f t="shared" si="227"/>
        <v>4.583333333333333E-2</v>
      </c>
      <c r="L378" s="50">
        <f t="shared" si="228"/>
        <v>21.818181818181817</v>
      </c>
      <c r="M378" s="67">
        <f t="shared" si="229"/>
        <v>10.298181818181817</v>
      </c>
      <c r="N378" s="153" t="s">
        <v>612</v>
      </c>
      <c r="O378" s="153">
        <f t="shared" si="230"/>
        <v>96000</v>
      </c>
      <c r="P378" s="153">
        <f>P377*5</f>
        <v>120</v>
      </c>
    </row>
    <row r="379" spans="1:16">
      <c r="A379" s="1" t="s">
        <v>142</v>
      </c>
      <c r="B379" s="71" t="s">
        <v>343</v>
      </c>
      <c r="C379" s="13" t="s">
        <v>339</v>
      </c>
      <c r="D379" s="71" t="s">
        <v>609</v>
      </c>
      <c r="E379" s="161">
        <v>110</v>
      </c>
      <c r="F379" s="155">
        <v>300000</v>
      </c>
      <c r="G379" s="168">
        <f>1385.55555555556/(24*5)</f>
        <v>11.546296296296333</v>
      </c>
      <c r="H379" s="168">
        <v>277111.11111111112</v>
      </c>
      <c r="I379" s="43">
        <f>E379*VLOOKUP(D379, 상품구성!N$369:P$378, 2, FALSE)+F379*0.5</f>
        <v>1206000</v>
      </c>
      <c r="J379" s="49">
        <v>55000</v>
      </c>
      <c r="K379" s="50">
        <f t="shared" si="227"/>
        <v>4.5605306799336651E-2</v>
      </c>
      <c r="L379" s="50">
        <f t="shared" si="228"/>
        <v>21.927272727272726</v>
      </c>
      <c r="M379" s="67">
        <f t="shared" si="229"/>
        <v>10.349672727272726</v>
      </c>
    </row>
    <row r="380" spans="1:16">
      <c r="A380" s="1" t="s">
        <v>142</v>
      </c>
      <c r="B380" s="71" t="s">
        <v>344</v>
      </c>
      <c r="C380" s="13" t="s">
        <v>339</v>
      </c>
      <c r="D380" s="71" t="s">
        <v>606</v>
      </c>
      <c r="E380" s="161">
        <v>85</v>
      </c>
      <c r="F380" s="155">
        <v>75000</v>
      </c>
      <c r="G380" s="168">
        <f>264.888888888889/9</f>
        <v>29.432098765432116</v>
      </c>
      <c r="H380" s="168">
        <v>52977.777777777781</v>
      </c>
      <c r="I380" s="43">
        <f>E380*VLOOKUP(D380, 상품구성!N$369:P$378, 2, FALSE)+F380*0.5</f>
        <v>241500</v>
      </c>
      <c r="J380" s="51">
        <v>11000</v>
      </c>
      <c r="K380" s="52">
        <f t="shared" si="227"/>
        <v>4.5548654244306416E-2</v>
      </c>
      <c r="L380" s="52">
        <f t="shared" si="228"/>
        <v>21.954545454545453</v>
      </c>
      <c r="M380" s="68">
        <f t="shared" si="229"/>
        <v>10.362545454545453</v>
      </c>
      <c r="O380" s="1">
        <f>O375*55</f>
        <v>528000</v>
      </c>
    </row>
    <row r="381" spans="1:16">
      <c r="A381" s="1" t="s">
        <v>142</v>
      </c>
      <c r="B381" s="71" t="s">
        <v>345</v>
      </c>
      <c r="C381" s="13" t="s">
        <v>340</v>
      </c>
      <c r="D381" s="71" t="s">
        <v>610</v>
      </c>
      <c r="E381" s="161">
        <v>50</v>
      </c>
      <c r="F381" s="155">
        <v>160000</v>
      </c>
      <c r="G381" s="168">
        <f>800/16</f>
        <v>50</v>
      </c>
      <c r="H381" s="168">
        <v>160000</v>
      </c>
      <c r="I381" s="43">
        <f>E381*VLOOKUP(D381, 상품구성!N$369:P$378, 2, FALSE)+F381*0.5</f>
        <v>720000</v>
      </c>
      <c r="J381" s="51">
        <v>33000</v>
      </c>
      <c r="K381" s="52">
        <f t="shared" si="227"/>
        <v>4.583333333333333E-2</v>
      </c>
      <c r="L381" s="52">
        <f t="shared" si="228"/>
        <v>21.818181818181817</v>
      </c>
      <c r="M381" s="68">
        <f t="shared" si="229"/>
        <v>10.298181818181817</v>
      </c>
    </row>
    <row r="382" spans="1:16">
      <c r="A382" s="1" t="s">
        <v>142</v>
      </c>
      <c r="B382" s="71" t="s">
        <v>346</v>
      </c>
      <c r="C382" s="13" t="s">
        <v>340</v>
      </c>
      <c r="D382" s="71" t="s">
        <v>609</v>
      </c>
      <c r="E382" s="161">
        <v>110</v>
      </c>
      <c r="F382" s="155">
        <v>290000</v>
      </c>
      <c r="G382" s="168">
        <f>1335.7037037037/12</f>
        <v>111.30864197530833</v>
      </c>
      <c r="H382" s="168">
        <v>267140.74074074073</v>
      </c>
      <c r="I382" s="43">
        <f>E382*VLOOKUP(D382, 상품구성!N$369:P$378, 2, FALSE)+F382*0.5</f>
        <v>1201000</v>
      </c>
      <c r="J382" s="51">
        <v>55000</v>
      </c>
      <c r="K382" s="52">
        <f t="shared" si="227"/>
        <v>4.5795170691090757E-2</v>
      </c>
      <c r="L382" s="52">
        <f t="shared" si="228"/>
        <v>21.836363636363636</v>
      </c>
      <c r="M382" s="68">
        <f t="shared" si="229"/>
        <v>10.306763636363636</v>
      </c>
    </row>
    <row r="383" spans="1:16">
      <c r="A383" s="1" t="s">
        <v>142</v>
      </c>
      <c r="B383" s="71" t="s">
        <v>347</v>
      </c>
      <c r="C383" s="13" t="s">
        <v>341</v>
      </c>
      <c r="D383" s="71" t="s">
        <v>607</v>
      </c>
      <c r="E383" s="161">
        <v>160</v>
      </c>
      <c r="F383" s="155">
        <v>160000</v>
      </c>
      <c r="G383" s="167">
        <f>800/5</f>
        <v>160</v>
      </c>
      <c r="H383" s="167">
        <v>160000</v>
      </c>
      <c r="I383" s="43">
        <f>E383*VLOOKUP(D383, 상품구성!N$369:P$378, 2, FALSE)+F383*0.5</f>
        <v>720000</v>
      </c>
      <c r="J383" s="53">
        <v>33000</v>
      </c>
      <c r="K383" s="54">
        <f t="shared" si="227"/>
        <v>4.583333333333333E-2</v>
      </c>
      <c r="L383" s="54">
        <f t="shared" si="228"/>
        <v>21.818181818181817</v>
      </c>
      <c r="M383" s="69">
        <f t="shared" si="229"/>
        <v>10.298181818181817</v>
      </c>
    </row>
    <row r="384" spans="1:16">
      <c r="A384" s="1" t="s">
        <v>142</v>
      </c>
      <c r="B384" s="71" t="s">
        <v>348</v>
      </c>
      <c r="C384" s="13" t="s">
        <v>341</v>
      </c>
      <c r="D384" s="71" t="s">
        <v>606</v>
      </c>
      <c r="E384" s="161">
        <v>270</v>
      </c>
      <c r="F384" s="155">
        <v>140000</v>
      </c>
      <c r="G384" s="168">
        <f>807.111111111111/3</f>
        <v>269.03703703703701</v>
      </c>
      <c r="H384" s="168">
        <v>161422.22222222222</v>
      </c>
      <c r="I384" s="43">
        <f>E384*VLOOKUP(D384, 상품구성!N$369:P$378, 2, FALSE)+F384*0.5</f>
        <v>718000</v>
      </c>
      <c r="J384" s="53">
        <v>33000</v>
      </c>
      <c r="K384" s="54">
        <f t="shared" si="227"/>
        <v>4.596100278551532E-2</v>
      </c>
      <c r="L384" s="54">
        <f t="shared" si="228"/>
        <v>21.757575757575758</v>
      </c>
      <c r="M384" s="69">
        <f t="shared" si="229"/>
        <v>10.269575757575756</v>
      </c>
    </row>
    <row r="385" spans="1:13">
      <c r="A385" s="1" t="s">
        <v>142</v>
      </c>
      <c r="B385" s="71" t="s">
        <v>349</v>
      </c>
      <c r="C385" s="13" t="s">
        <v>342</v>
      </c>
      <c r="D385" s="71" t="s">
        <v>609</v>
      </c>
      <c r="E385" s="161">
        <v>110</v>
      </c>
      <c r="F385" s="155">
        <v>300000</v>
      </c>
      <c r="G385" s="168">
        <f>1368.88888888889/(12)</f>
        <v>114.07407407407418</v>
      </c>
      <c r="H385" s="168">
        <v>273777.77777777775</v>
      </c>
      <c r="I385" s="43">
        <f>E385*VLOOKUP(D385, 상품구성!N$369:P$378, 2, FALSE)+F385*0.5</f>
        <v>1206000</v>
      </c>
      <c r="J385" s="53">
        <v>55000</v>
      </c>
      <c r="K385" s="54">
        <f t="shared" si="227"/>
        <v>4.5605306799336651E-2</v>
      </c>
      <c r="L385" s="54">
        <f t="shared" si="228"/>
        <v>21.927272727272726</v>
      </c>
      <c r="M385" s="69">
        <f t="shared" si="229"/>
        <v>10.349672727272726</v>
      </c>
    </row>
    <row r="386" spans="1:13">
      <c r="A386" s="1" t="s">
        <v>142</v>
      </c>
      <c r="B386" s="71" t="s">
        <v>350</v>
      </c>
      <c r="C386" s="13" t="s">
        <v>342</v>
      </c>
      <c r="D386" s="71" t="s">
        <v>608</v>
      </c>
      <c r="E386" s="161">
        <v>89</v>
      </c>
      <c r="F386" s="155">
        <v>160000</v>
      </c>
      <c r="G386" s="167">
        <f>800/9</f>
        <v>88.888888888888886</v>
      </c>
      <c r="H386" s="167">
        <v>160000</v>
      </c>
      <c r="I386" s="43">
        <f>E386*VLOOKUP(D386, 상품구성!N$369:P$378, 2, FALSE)+F386*0.5</f>
        <v>720800</v>
      </c>
      <c r="J386" s="53">
        <v>33000</v>
      </c>
      <c r="K386" s="48">
        <f t="shared" si="227"/>
        <v>4.5782463928967815E-2</v>
      </c>
      <c r="L386" s="48">
        <f t="shared" si="228"/>
        <v>21.842424242424244</v>
      </c>
      <c r="M386" s="66">
        <f t="shared" si="229"/>
        <v>10.309624242424242</v>
      </c>
    </row>
    <row r="387" spans="1:13">
      <c r="F387" s="40"/>
      <c r="G387" s="40"/>
      <c r="H387" s="40"/>
    </row>
    <row r="388" spans="1:13">
      <c r="B388" s="36" t="s">
        <v>354</v>
      </c>
      <c r="E388" s="1" t="s">
        <v>615</v>
      </c>
      <c r="F388" s="40"/>
      <c r="G388" s="40"/>
      <c r="H388" s="40" t="s">
        <v>14</v>
      </c>
    </row>
    <row r="389" spans="1:13">
      <c r="A389" s="42" t="s">
        <v>142</v>
      </c>
      <c r="B389" s="42" t="s">
        <v>355</v>
      </c>
      <c r="C389" s="61">
        <v>1000</v>
      </c>
      <c r="D389" s="42" t="s">
        <v>601</v>
      </c>
      <c r="E389" s="156">
        <v>24000</v>
      </c>
      <c r="F389">
        <v>0.8</v>
      </c>
      <c r="G389">
        <v>2744056000</v>
      </c>
      <c r="H389" s="98"/>
      <c r="I389" s="46">
        <v>72000</v>
      </c>
      <c r="J389" s="47">
        <v>5500</v>
      </c>
      <c r="K389" s="101">
        <f t="shared" ref="K389:K398" si="231">J389/I389</f>
        <v>7.6388888888888895E-2</v>
      </c>
      <c r="L389" s="101">
        <f t="shared" ref="L389" si="232">I389/J389</f>
        <v>13.090909090909092</v>
      </c>
      <c r="M389" s="88">
        <f t="shared" ref="M389" si="233">L389/L$2</f>
        <v>6.1789090909090909</v>
      </c>
    </row>
    <row r="390" spans="1:13">
      <c r="A390" s="42" t="s">
        <v>142</v>
      </c>
      <c r="B390" s="42" t="s">
        <v>356</v>
      </c>
      <c r="C390" s="61">
        <v>3000</v>
      </c>
      <c r="D390" s="42" t="s">
        <v>584</v>
      </c>
      <c r="E390" s="156">
        <v>24000</v>
      </c>
      <c r="F390">
        <v>0.8</v>
      </c>
      <c r="G390">
        <v>18341848000</v>
      </c>
      <c r="H390" s="98"/>
      <c r="I390" s="46">
        <v>120000</v>
      </c>
      <c r="J390" s="47">
        <v>5500</v>
      </c>
      <c r="K390" s="101">
        <f t="shared" si="231"/>
        <v>4.583333333333333E-2</v>
      </c>
      <c r="L390" s="101">
        <f t="shared" ref="L390:L398" si="234">I390/J390</f>
        <v>21.818181818181817</v>
      </c>
      <c r="M390" s="88">
        <f t="shared" ref="M390:M398" si="235">L390/L$2</f>
        <v>10.298181818181817</v>
      </c>
    </row>
    <row r="391" spans="1:13">
      <c r="A391" s="42" t="s">
        <v>142</v>
      </c>
      <c r="B391" s="42" t="s">
        <v>357</v>
      </c>
      <c r="C391" s="61">
        <v>5000</v>
      </c>
      <c r="D391" s="152" t="s">
        <v>584</v>
      </c>
      <c r="E391" s="156">
        <v>48000</v>
      </c>
      <c r="F391">
        <v>0.8</v>
      </c>
      <c r="G391">
        <v>47804344000</v>
      </c>
      <c r="H391" s="98"/>
      <c r="I391" s="46">
        <v>240000</v>
      </c>
      <c r="J391" s="47">
        <v>11000</v>
      </c>
      <c r="K391" s="101">
        <f t="shared" si="231"/>
        <v>4.583333333333333E-2</v>
      </c>
      <c r="L391" s="101">
        <f t="shared" si="234"/>
        <v>21.818181818181817</v>
      </c>
      <c r="M391" s="88">
        <f t="shared" si="235"/>
        <v>10.298181818181817</v>
      </c>
    </row>
    <row r="392" spans="1:13">
      <c r="A392" s="42" t="s">
        <v>142</v>
      </c>
      <c r="B392" s="42" t="s">
        <v>358</v>
      </c>
      <c r="C392" s="61">
        <v>7000</v>
      </c>
      <c r="D392" s="42" t="s">
        <v>584</v>
      </c>
      <c r="E392" s="156">
        <v>48000</v>
      </c>
      <c r="F392">
        <v>0.7</v>
      </c>
      <c r="G392">
        <v>79740101000</v>
      </c>
      <c r="H392" s="98"/>
      <c r="I392" s="46">
        <v>240000</v>
      </c>
      <c r="J392" s="47">
        <v>11000</v>
      </c>
      <c r="K392" s="101">
        <f t="shared" si="231"/>
        <v>4.583333333333333E-2</v>
      </c>
      <c r="L392" s="101">
        <f t="shared" si="234"/>
        <v>21.818181818181817</v>
      </c>
      <c r="M392" s="88">
        <f t="shared" si="235"/>
        <v>10.298181818181817</v>
      </c>
    </row>
    <row r="393" spans="1:13">
      <c r="A393" s="42" t="s">
        <v>142</v>
      </c>
      <c r="B393" s="42" t="s">
        <v>359</v>
      </c>
      <c r="C393" s="61">
        <v>9000</v>
      </c>
      <c r="D393" s="42" t="s">
        <v>584</v>
      </c>
      <c r="E393" s="156">
        <v>48000</v>
      </c>
      <c r="F393">
        <v>0.7</v>
      </c>
      <c r="G393">
        <v>129783016999.99998</v>
      </c>
      <c r="H393" s="98"/>
      <c r="I393" s="46">
        <v>240000</v>
      </c>
      <c r="J393" s="47">
        <v>11000</v>
      </c>
      <c r="K393" s="101">
        <f t="shared" si="231"/>
        <v>4.583333333333333E-2</v>
      </c>
      <c r="L393" s="101">
        <f t="shared" si="234"/>
        <v>21.818181818181817</v>
      </c>
      <c r="M393" s="88">
        <f t="shared" si="235"/>
        <v>10.298181818181817</v>
      </c>
    </row>
    <row r="394" spans="1:13">
      <c r="A394" s="42" t="s">
        <v>142</v>
      </c>
      <c r="B394" s="42" t="s">
        <v>360</v>
      </c>
      <c r="C394" s="61">
        <v>11000</v>
      </c>
      <c r="D394" s="42" t="s">
        <v>584</v>
      </c>
      <c r="E394" s="156">
        <v>48000</v>
      </c>
      <c r="F394">
        <v>0.6</v>
      </c>
      <c r="G394">
        <v>164535042000</v>
      </c>
      <c r="H394" s="98"/>
      <c r="I394" s="46">
        <v>240000</v>
      </c>
      <c r="J394" s="47">
        <v>11000</v>
      </c>
      <c r="K394" s="101">
        <f t="shared" si="231"/>
        <v>4.583333333333333E-2</v>
      </c>
      <c r="L394" s="101">
        <f t="shared" si="234"/>
        <v>21.818181818181817</v>
      </c>
      <c r="M394" s="88">
        <f t="shared" si="235"/>
        <v>10.298181818181817</v>
      </c>
    </row>
    <row r="395" spans="1:13">
      <c r="A395" s="42" t="s">
        <v>142</v>
      </c>
      <c r="B395" s="42" t="s">
        <v>361</v>
      </c>
      <c r="C395" s="61">
        <v>13000</v>
      </c>
      <c r="D395" s="42" t="s">
        <v>584</v>
      </c>
      <c r="E395" s="156">
        <v>100000</v>
      </c>
      <c r="F395">
        <v>0.5</v>
      </c>
      <c r="G395">
        <v>190188355000</v>
      </c>
      <c r="H395" s="98"/>
      <c r="I395" s="46">
        <v>240000</v>
      </c>
      <c r="J395" s="47">
        <v>22000</v>
      </c>
      <c r="K395" s="101">
        <f t="shared" si="231"/>
        <v>9.166666666666666E-2</v>
      </c>
      <c r="L395" s="101">
        <f t="shared" si="234"/>
        <v>10.909090909090908</v>
      </c>
      <c r="M395" s="88">
        <f t="shared" si="235"/>
        <v>5.1490909090909085</v>
      </c>
    </row>
    <row r="396" spans="1:13">
      <c r="A396" s="42" t="s">
        <v>142</v>
      </c>
      <c r="B396" s="42" t="s">
        <v>362</v>
      </c>
      <c r="C396" s="61">
        <v>15000</v>
      </c>
      <c r="D396" s="42" t="s">
        <v>584</v>
      </c>
      <c r="E396" s="156">
        <v>100000</v>
      </c>
      <c r="F396">
        <v>0.4</v>
      </c>
      <c r="G396">
        <v>201543692000</v>
      </c>
      <c r="H396" s="98"/>
      <c r="I396" s="46">
        <v>240000</v>
      </c>
      <c r="J396" s="47">
        <v>22000</v>
      </c>
      <c r="K396" s="101">
        <f t="shared" si="231"/>
        <v>9.166666666666666E-2</v>
      </c>
      <c r="L396" s="101">
        <f t="shared" si="234"/>
        <v>10.909090909090908</v>
      </c>
      <c r="M396" s="88">
        <f t="shared" si="235"/>
        <v>5.1490909090909085</v>
      </c>
    </row>
    <row r="397" spans="1:13">
      <c r="A397" s="42" t="s">
        <v>142</v>
      </c>
      <c r="B397" s="42" t="s">
        <v>363</v>
      </c>
      <c r="C397" s="61">
        <v>17000</v>
      </c>
      <c r="D397" s="42" t="s">
        <v>584</v>
      </c>
      <c r="E397" s="156">
        <v>100000</v>
      </c>
      <c r="F397">
        <v>0.4</v>
      </c>
      <c r="G397">
        <v>257869052000</v>
      </c>
      <c r="H397" s="98"/>
      <c r="I397" s="46">
        <v>240000</v>
      </c>
      <c r="J397" s="47">
        <v>22000</v>
      </c>
      <c r="K397" s="101">
        <f t="shared" si="231"/>
        <v>9.166666666666666E-2</v>
      </c>
      <c r="L397" s="101">
        <f t="shared" si="234"/>
        <v>10.909090909090908</v>
      </c>
      <c r="M397" s="88">
        <f t="shared" si="235"/>
        <v>5.1490909090909085</v>
      </c>
    </row>
    <row r="398" spans="1:13">
      <c r="A398" s="42" t="s">
        <v>142</v>
      </c>
      <c r="B398" s="42" t="s">
        <v>364</v>
      </c>
      <c r="C398" s="61">
        <v>19000</v>
      </c>
      <c r="D398" s="42" t="s">
        <v>584</v>
      </c>
      <c r="E398" s="156">
        <v>100000</v>
      </c>
      <c r="F398">
        <v>0.4</v>
      </c>
      <c r="G398">
        <v>321126764000</v>
      </c>
      <c r="H398" s="98"/>
      <c r="I398" s="46">
        <v>240000</v>
      </c>
      <c r="J398" s="47">
        <v>22000</v>
      </c>
      <c r="K398" s="101">
        <f t="shared" si="231"/>
        <v>9.166666666666666E-2</v>
      </c>
      <c r="L398" s="101">
        <f t="shared" si="234"/>
        <v>10.909090909090908</v>
      </c>
      <c r="M398" s="88">
        <f t="shared" si="235"/>
        <v>5.1490909090909085</v>
      </c>
    </row>
    <row r="400" spans="1:13">
      <c r="A400" s="42" t="s">
        <v>142</v>
      </c>
      <c r="B400" s="42" t="s">
        <v>365</v>
      </c>
      <c r="C400" s="61" t="s">
        <v>374</v>
      </c>
      <c r="D400" s="152" t="s">
        <v>600</v>
      </c>
      <c r="E400" s="156">
        <v>14000</v>
      </c>
      <c r="F400" s="98">
        <v>2</v>
      </c>
      <c r="G400" s="98"/>
      <c r="H400" s="98"/>
      <c r="I400" s="46">
        <v>72000</v>
      </c>
      <c r="J400" s="47">
        <v>3300</v>
      </c>
      <c r="K400" s="101">
        <f t="shared" ref="K400:K408" si="236">J400/I400</f>
        <v>4.583333333333333E-2</v>
      </c>
      <c r="L400" s="101">
        <f t="shared" ref="L400" si="237">I400/J400</f>
        <v>21.818181818181817</v>
      </c>
      <c r="M400" s="88">
        <f t="shared" ref="M400" si="238">L400/L$2</f>
        <v>10.298181818181817</v>
      </c>
    </row>
    <row r="401" spans="1:13">
      <c r="A401" s="42" t="s">
        <v>142</v>
      </c>
      <c r="B401" s="42" t="s">
        <v>366</v>
      </c>
      <c r="C401" s="61" t="s">
        <v>375</v>
      </c>
      <c r="D401" s="42" t="s">
        <v>600</v>
      </c>
      <c r="E401" s="156">
        <v>24000</v>
      </c>
      <c r="F401" s="98">
        <v>3</v>
      </c>
      <c r="G401" s="98"/>
      <c r="H401" s="98"/>
      <c r="I401" s="46">
        <v>120000</v>
      </c>
      <c r="J401" s="47">
        <v>5500</v>
      </c>
      <c r="K401" s="101">
        <f t="shared" si="236"/>
        <v>4.583333333333333E-2</v>
      </c>
      <c r="L401" s="101">
        <f t="shared" ref="L401:L404" si="239">I401/J401</f>
        <v>21.818181818181817</v>
      </c>
      <c r="M401" s="88">
        <f t="shared" ref="M401:M404" si="240">L401/L$2</f>
        <v>10.298181818181817</v>
      </c>
    </row>
    <row r="402" spans="1:13">
      <c r="A402" s="42" t="s">
        <v>142</v>
      </c>
      <c r="B402" s="42" t="s">
        <v>367</v>
      </c>
      <c r="C402" s="61" t="s">
        <v>376</v>
      </c>
      <c r="D402" s="42" t="s">
        <v>600</v>
      </c>
      <c r="E402" s="156">
        <v>48000</v>
      </c>
      <c r="F402" s="98">
        <v>4</v>
      </c>
      <c r="G402" s="98"/>
      <c r="H402" s="98"/>
      <c r="I402" s="46">
        <v>240000</v>
      </c>
      <c r="J402" s="47">
        <v>11000</v>
      </c>
      <c r="K402" s="101">
        <f t="shared" si="236"/>
        <v>4.583333333333333E-2</v>
      </c>
      <c r="L402" s="101">
        <f t="shared" si="239"/>
        <v>21.818181818181817</v>
      </c>
      <c r="M402" s="88">
        <f t="shared" si="240"/>
        <v>10.298181818181817</v>
      </c>
    </row>
    <row r="403" spans="1:13">
      <c r="A403" s="42" t="s">
        <v>142</v>
      </c>
      <c r="B403" s="42" t="s">
        <v>368</v>
      </c>
      <c r="C403" s="61" t="s">
        <v>377</v>
      </c>
      <c r="D403" s="42" t="s">
        <v>600</v>
      </c>
      <c r="E403" s="42">
        <v>150000</v>
      </c>
      <c r="F403" s="98">
        <v>10</v>
      </c>
      <c r="G403" s="98"/>
      <c r="H403" s="98"/>
      <c r="I403" s="99">
        <v>720000</v>
      </c>
      <c r="J403" s="47">
        <v>33000</v>
      </c>
      <c r="K403" s="101">
        <f t="shared" si="236"/>
        <v>4.583333333333333E-2</v>
      </c>
      <c r="L403" s="101">
        <f t="shared" si="239"/>
        <v>21.818181818181817</v>
      </c>
      <c r="M403" s="88">
        <f t="shared" si="240"/>
        <v>10.298181818181817</v>
      </c>
    </row>
    <row r="404" spans="1:13">
      <c r="A404" s="42" t="s">
        <v>142</v>
      </c>
      <c r="B404" s="42" t="s">
        <v>369</v>
      </c>
      <c r="C404" s="61" t="s">
        <v>378</v>
      </c>
      <c r="D404" s="42" t="s">
        <v>600</v>
      </c>
      <c r="E404" s="42">
        <v>200000</v>
      </c>
      <c r="F404" s="98">
        <v>15</v>
      </c>
      <c r="G404" s="98"/>
      <c r="H404" s="98"/>
      <c r="I404" s="99">
        <f t="shared" ref="I404:I408" si="241">4*10000*F404+E404</f>
        <v>800000</v>
      </c>
      <c r="J404" s="47">
        <v>55000</v>
      </c>
      <c r="K404" s="101">
        <f t="shared" si="236"/>
        <v>6.8750000000000006E-2</v>
      </c>
      <c r="L404" s="101">
        <f t="shared" si="239"/>
        <v>14.545454545454545</v>
      </c>
      <c r="M404" s="88">
        <f t="shared" si="240"/>
        <v>6.8654545454545453</v>
      </c>
    </row>
    <row r="405" spans="1:13">
      <c r="A405" s="42" t="s">
        <v>142</v>
      </c>
      <c r="B405" s="42" t="s">
        <v>370</v>
      </c>
      <c r="C405" s="61" t="s">
        <v>379</v>
      </c>
      <c r="D405" s="42" t="s">
        <v>600</v>
      </c>
      <c r="E405" s="42">
        <v>200000</v>
      </c>
      <c r="F405" s="98">
        <v>15</v>
      </c>
      <c r="G405" s="98"/>
      <c r="H405" s="98"/>
      <c r="I405" s="99">
        <f>4*10000*F405+E405</f>
        <v>800000</v>
      </c>
      <c r="J405" s="47">
        <v>55000</v>
      </c>
      <c r="K405" s="101">
        <f t="shared" si="236"/>
        <v>6.8750000000000006E-2</v>
      </c>
      <c r="L405" s="101">
        <f t="shared" ref="L405:L408" si="242">I405/J405</f>
        <v>14.545454545454545</v>
      </c>
      <c r="M405" s="88">
        <f t="shared" ref="M405:M408" si="243">L405/L$2</f>
        <v>6.8654545454545453</v>
      </c>
    </row>
    <row r="406" spans="1:13">
      <c r="A406" s="42" t="s">
        <v>142</v>
      </c>
      <c r="B406" s="42" t="s">
        <v>371</v>
      </c>
      <c r="C406" s="61" t="s">
        <v>380</v>
      </c>
      <c r="D406" s="42" t="s">
        <v>600</v>
      </c>
      <c r="E406" s="42">
        <v>200000</v>
      </c>
      <c r="F406" s="98">
        <v>15</v>
      </c>
      <c r="G406" s="98"/>
      <c r="H406" s="98"/>
      <c r="I406" s="99">
        <f t="shared" si="241"/>
        <v>800000</v>
      </c>
      <c r="J406" s="47">
        <v>55000</v>
      </c>
      <c r="K406" s="101">
        <f t="shared" si="236"/>
        <v>6.8750000000000006E-2</v>
      </c>
      <c r="L406" s="101">
        <f t="shared" si="242"/>
        <v>14.545454545454545</v>
      </c>
      <c r="M406" s="88">
        <f t="shared" si="243"/>
        <v>6.8654545454545453</v>
      </c>
    </row>
    <row r="407" spans="1:13">
      <c r="A407" s="42" t="s">
        <v>142</v>
      </c>
      <c r="B407" s="42" t="s">
        <v>372</v>
      </c>
      <c r="C407" s="61" t="s">
        <v>381</v>
      </c>
      <c r="D407" s="42" t="s">
        <v>600</v>
      </c>
      <c r="E407" s="42">
        <v>200000</v>
      </c>
      <c r="F407" s="98">
        <v>15</v>
      </c>
      <c r="G407" s="98"/>
      <c r="H407" s="98"/>
      <c r="I407" s="99">
        <f t="shared" si="241"/>
        <v>800000</v>
      </c>
      <c r="J407" s="47">
        <v>55000</v>
      </c>
      <c r="K407" s="101">
        <f t="shared" si="236"/>
        <v>6.8750000000000006E-2</v>
      </c>
      <c r="L407" s="101">
        <f t="shared" si="242"/>
        <v>14.545454545454545</v>
      </c>
      <c r="M407" s="88">
        <f t="shared" si="243"/>
        <v>6.8654545454545453</v>
      </c>
    </row>
    <row r="408" spans="1:13">
      <c r="A408" s="42" t="s">
        <v>142</v>
      </c>
      <c r="B408" s="42" t="s">
        <v>373</v>
      </c>
      <c r="C408" s="61" t="s">
        <v>382</v>
      </c>
      <c r="D408" s="42" t="s">
        <v>600</v>
      </c>
      <c r="E408" s="42">
        <v>200000</v>
      </c>
      <c r="F408" s="98">
        <v>15</v>
      </c>
      <c r="G408" s="98"/>
      <c r="H408" s="98"/>
      <c r="I408" s="99">
        <f t="shared" si="241"/>
        <v>800000</v>
      </c>
      <c r="J408" s="47">
        <v>55000</v>
      </c>
      <c r="K408" s="101">
        <f t="shared" si="236"/>
        <v>6.8750000000000006E-2</v>
      </c>
      <c r="L408" s="101">
        <f t="shared" si="242"/>
        <v>14.545454545454545</v>
      </c>
      <c r="M408" s="88">
        <f t="shared" si="243"/>
        <v>6.8654545454545453</v>
      </c>
    </row>
    <row r="409" spans="1:13">
      <c r="C409" s="59"/>
      <c r="D409" s="1">
        <v>20</v>
      </c>
      <c r="F409" s="29" t="s">
        <v>616</v>
      </c>
    </row>
    <row r="410" spans="1:13">
      <c r="A410" s="1" t="s">
        <v>142</v>
      </c>
      <c r="B410" s="175" t="s">
        <v>402</v>
      </c>
      <c r="C410" s="176" t="s">
        <v>383</v>
      </c>
      <c r="D410" s="177" t="s">
        <v>586</v>
      </c>
      <c r="E410" s="178">
        <v>14000</v>
      </c>
      <c r="F410" s="179">
        <v>4</v>
      </c>
      <c r="G410" s="179"/>
      <c r="H410" s="179"/>
      <c r="I410" s="180">
        <f>10000*F410+E410</f>
        <v>54000</v>
      </c>
      <c r="J410" s="181">
        <v>11000</v>
      </c>
      <c r="K410" s="182">
        <f t="shared" ref="K410:K428" si="244">J410/I410</f>
        <v>0.20370370370370369</v>
      </c>
      <c r="L410" s="182">
        <f t="shared" ref="L410" si="245">I410/J410</f>
        <v>4.9090909090909092</v>
      </c>
      <c r="M410" s="183">
        <f t="shared" ref="M410" si="246">L410/L$2</f>
        <v>2.3170909090909091</v>
      </c>
    </row>
    <row r="411" spans="1:13">
      <c r="A411" s="1" t="s">
        <v>142</v>
      </c>
      <c r="B411" s="175" t="s">
        <v>403</v>
      </c>
      <c r="C411" s="176" t="s">
        <v>384</v>
      </c>
      <c r="D411" s="177" t="s">
        <v>586</v>
      </c>
      <c r="E411" s="178">
        <v>28000</v>
      </c>
      <c r="F411" s="179">
        <v>8</v>
      </c>
      <c r="G411" s="179"/>
      <c r="H411" s="179"/>
      <c r="I411" s="180">
        <f t="shared" ref="I411:I428" si="247">10000*F411+E411</f>
        <v>108000</v>
      </c>
      <c r="J411" s="181">
        <v>22000</v>
      </c>
      <c r="K411" s="182">
        <f t="shared" si="244"/>
        <v>0.20370370370370369</v>
      </c>
      <c r="L411" s="182">
        <f t="shared" ref="L411:L428" si="248">I411/J411</f>
        <v>4.9090909090909092</v>
      </c>
      <c r="M411" s="183">
        <f t="shared" ref="M411:M428" si="249">L411/L$2</f>
        <v>2.3170909090909091</v>
      </c>
    </row>
    <row r="412" spans="1:13">
      <c r="A412" s="1" t="s">
        <v>142</v>
      </c>
      <c r="B412" s="175" t="s">
        <v>404</v>
      </c>
      <c r="C412" s="176" t="s">
        <v>385</v>
      </c>
      <c r="D412" s="177" t="s">
        <v>586</v>
      </c>
      <c r="E412" s="184">
        <v>42000</v>
      </c>
      <c r="F412" s="179">
        <v>12</v>
      </c>
      <c r="G412" s="179"/>
      <c r="H412" s="179"/>
      <c r="I412" s="180">
        <f t="shared" si="247"/>
        <v>162000</v>
      </c>
      <c r="J412" s="181">
        <v>33000</v>
      </c>
      <c r="K412" s="182">
        <f t="shared" si="244"/>
        <v>0.20370370370370369</v>
      </c>
      <c r="L412" s="182">
        <f t="shared" si="248"/>
        <v>4.9090909090909092</v>
      </c>
      <c r="M412" s="183">
        <f t="shared" si="249"/>
        <v>2.3170909090909091</v>
      </c>
    </row>
    <row r="413" spans="1:13">
      <c r="A413" s="1" t="s">
        <v>142</v>
      </c>
      <c r="B413" s="175" t="s">
        <v>405</v>
      </c>
      <c r="C413" s="176" t="s">
        <v>386</v>
      </c>
      <c r="D413" s="177" t="s">
        <v>586</v>
      </c>
      <c r="E413" s="184">
        <v>70000</v>
      </c>
      <c r="F413" s="179">
        <v>20</v>
      </c>
      <c r="G413" s="179"/>
      <c r="H413" s="179"/>
      <c r="I413" s="180">
        <f t="shared" si="247"/>
        <v>270000</v>
      </c>
      <c r="J413" s="181">
        <v>55000</v>
      </c>
      <c r="K413" s="182">
        <f t="shared" si="244"/>
        <v>0.20370370370370369</v>
      </c>
      <c r="L413" s="182">
        <f t="shared" si="248"/>
        <v>4.9090909090909092</v>
      </c>
      <c r="M413" s="183">
        <f t="shared" si="249"/>
        <v>2.3170909090909091</v>
      </c>
    </row>
    <row r="414" spans="1:13">
      <c r="A414" s="1" t="s">
        <v>142</v>
      </c>
      <c r="B414" s="175" t="s">
        <v>406</v>
      </c>
      <c r="C414" s="176" t="s">
        <v>387</v>
      </c>
      <c r="D414" s="177" t="s">
        <v>586</v>
      </c>
      <c r="E414" s="184">
        <v>140000</v>
      </c>
      <c r="F414" s="179">
        <v>40</v>
      </c>
      <c r="G414" s="179"/>
      <c r="H414" s="179"/>
      <c r="I414" s="180">
        <f t="shared" si="247"/>
        <v>540000</v>
      </c>
      <c r="J414" s="185">
        <v>110000</v>
      </c>
      <c r="K414" s="182">
        <f t="shared" si="244"/>
        <v>0.20370370370370369</v>
      </c>
      <c r="L414" s="182">
        <f t="shared" si="248"/>
        <v>4.9090909090909092</v>
      </c>
      <c r="M414" s="183">
        <f t="shared" si="249"/>
        <v>2.3170909090909091</v>
      </c>
    </row>
    <row r="415" spans="1:13">
      <c r="A415" s="1" t="s">
        <v>142</v>
      </c>
      <c r="B415" s="175" t="s">
        <v>407</v>
      </c>
      <c r="C415" s="176" t="s">
        <v>388</v>
      </c>
      <c r="D415" s="177" t="s">
        <v>586</v>
      </c>
      <c r="E415" s="178">
        <v>14000</v>
      </c>
      <c r="F415" s="179">
        <v>4</v>
      </c>
      <c r="G415" s="179"/>
      <c r="H415" s="179"/>
      <c r="I415" s="180">
        <f t="shared" si="247"/>
        <v>54000</v>
      </c>
      <c r="J415" s="181">
        <v>11000</v>
      </c>
      <c r="K415" s="182">
        <f t="shared" si="244"/>
        <v>0.20370370370370369</v>
      </c>
      <c r="L415" s="182">
        <f t="shared" si="248"/>
        <v>4.9090909090909092</v>
      </c>
      <c r="M415" s="183">
        <f t="shared" si="249"/>
        <v>2.3170909090909091</v>
      </c>
    </row>
    <row r="416" spans="1:13">
      <c r="A416" s="1" t="s">
        <v>142</v>
      </c>
      <c r="B416" s="175" t="s">
        <v>408</v>
      </c>
      <c r="C416" s="176" t="s">
        <v>389</v>
      </c>
      <c r="D416" s="177" t="s">
        <v>586</v>
      </c>
      <c r="E416" s="178">
        <v>28000</v>
      </c>
      <c r="F416" s="179">
        <v>8</v>
      </c>
      <c r="G416" s="179"/>
      <c r="H416" s="179"/>
      <c r="I416" s="180">
        <f t="shared" si="247"/>
        <v>108000</v>
      </c>
      <c r="J416" s="181">
        <v>22000</v>
      </c>
      <c r="K416" s="182">
        <f t="shared" si="244"/>
        <v>0.20370370370370369</v>
      </c>
      <c r="L416" s="182">
        <f t="shared" si="248"/>
        <v>4.9090909090909092</v>
      </c>
      <c r="M416" s="183">
        <f t="shared" si="249"/>
        <v>2.3170909090909091</v>
      </c>
    </row>
    <row r="417" spans="1:13">
      <c r="A417" s="1" t="s">
        <v>142</v>
      </c>
      <c r="B417" s="175" t="s">
        <v>409</v>
      </c>
      <c r="C417" s="176" t="s">
        <v>390</v>
      </c>
      <c r="D417" s="177" t="s">
        <v>586</v>
      </c>
      <c r="E417" s="184">
        <v>42000</v>
      </c>
      <c r="F417" s="179">
        <v>12</v>
      </c>
      <c r="G417" s="179"/>
      <c r="H417" s="179"/>
      <c r="I417" s="180">
        <f t="shared" si="247"/>
        <v>162000</v>
      </c>
      <c r="J417" s="181">
        <v>33000</v>
      </c>
      <c r="K417" s="182">
        <f t="shared" si="244"/>
        <v>0.20370370370370369</v>
      </c>
      <c r="L417" s="182">
        <f t="shared" si="248"/>
        <v>4.9090909090909092</v>
      </c>
      <c r="M417" s="183">
        <f t="shared" si="249"/>
        <v>2.3170909090909091</v>
      </c>
    </row>
    <row r="418" spans="1:13">
      <c r="A418" s="1" t="s">
        <v>142</v>
      </c>
      <c r="B418" s="175" t="s">
        <v>410</v>
      </c>
      <c r="C418" s="176" t="s">
        <v>391</v>
      </c>
      <c r="D418" s="177" t="s">
        <v>586</v>
      </c>
      <c r="E418" s="184">
        <v>70000</v>
      </c>
      <c r="F418" s="179">
        <v>20</v>
      </c>
      <c r="G418" s="179"/>
      <c r="H418" s="179"/>
      <c r="I418" s="180">
        <f t="shared" si="247"/>
        <v>270000</v>
      </c>
      <c r="J418" s="181">
        <v>55000</v>
      </c>
      <c r="K418" s="182">
        <f t="shared" si="244"/>
        <v>0.20370370370370369</v>
      </c>
      <c r="L418" s="182">
        <f t="shared" si="248"/>
        <v>4.9090909090909092</v>
      </c>
      <c r="M418" s="183">
        <f t="shared" si="249"/>
        <v>2.3170909090909091</v>
      </c>
    </row>
    <row r="419" spans="1:13">
      <c r="A419" s="1" t="s">
        <v>142</v>
      </c>
      <c r="B419" s="175" t="s">
        <v>411</v>
      </c>
      <c r="C419" s="176" t="s">
        <v>392</v>
      </c>
      <c r="D419" s="177" t="s">
        <v>586</v>
      </c>
      <c r="E419" s="184">
        <v>140000</v>
      </c>
      <c r="F419" s="179">
        <v>40</v>
      </c>
      <c r="G419" s="179"/>
      <c r="H419" s="179"/>
      <c r="I419" s="180">
        <f t="shared" si="247"/>
        <v>540000</v>
      </c>
      <c r="J419" s="185">
        <v>110000</v>
      </c>
      <c r="K419" s="182">
        <f t="shared" si="244"/>
        <v>0.20370370370370369</v>
      </c>
      <c r="L419" s="182">
        <f t="shared" si="248"/>
        <v>4.9090909090909092</v>
      </c>
      <c r="M419" s="183">
        <f t="shared" si="249"/>
        <v>2.3170909090909091</v>
      </c>
    </row>
    <row r="420" spans="1:13">
      <c r="A420" s="1" t="s">
        <v>142</v>
      </c>
      <c r="B420" s="175" t="s">
        <v>412</v>
      </c>
      <c r="C420" s="176" t="s">
        <v>393</v>
      </c>
      <c r="D420" s="177" t="s">
        <v>586</v>
      </c>
      <c r="E420" s="178">
        <v>14000</v>
      </c>
      <c r="F420" s="179">
        <v>4</v>
      </c>
      <c r="G420" s="179"/>
      <c r="H420" s="179"/>
      <c r="I420" s="180">
        <f t="shared" si="247"/>
        <v>54000</v>
      </c>
      <c r="J420" s="181">
        <v>11000</v>
      </c>
      <c r="K420" s="182">
        <f t="shared" si="244"/>
        <v>0.20370370370370369</v>
      </c>
      <c r="L420" s="182">
        <f t="shared" si="248"/>
        <v>4.9090909090909092</v>
      </c>
      <c r="M420" s="183">
        <f t="shared" si="249"/>
        <v>2.3170909090909091</v>
      </c>
    </row>
    <row r="421" spans="1:13">
      <c r="A421" s="1" t="s">
        <v>142</v>
      </c>
      <c r="B421" s="175" t="s">
        <v>413</v>
      </c>
      <c r="C421" s="176" t="s">
        <v>394</v>
      </c>
      <c r="D421" s="177" t="s">
        <v>586</v>
      </c>
      <c r="E421" s="178">
        <v>28000</v>
      </c>
      <c r="F421" s="179">
        <v>8</v>
      </c>
      <c r="G421" s="179"/>
      <c r="H421" s="179"/>
      <c r="I421" s="180">
        <f t="shared" si="247"/>
        <v>108000</v>
      </c>
      <c r="J421" s="181">
        <v>22000</v>
      </c>
      <c r="K421" s="182">
        <f t="shared" si="244"/>
        <v>0.20370370370370369</v>
      </c>
      <c r="L421" s="182">
        <f t="shared" si="248"/>
        <v>4.9090909090909092</v>
      </c>
      <c r="M421" s="183">
        <f t="shared" si="249"/>
        <v>2.3170909090909091</v>
      </c>
    </row>
    <row r="422" spans="1:13">
      <c r="A422" s="1" t="s">
        <v>142</v>
      </c>
      <c r="B422" s="175" t="s">
        <v>414</v>
      </c>
      <c r="C422" s="176" t="s">
        <v>395</v>
      </c>
      <c r="D422" s="177" t="s">
        <v>586</v>
      </c>
      <c r="E422" s="184">
        <v>42000</v>
      </c>
      <c r="F422" s="179">
        <v>12</v>
      </c>
      <c r="G422" s="179"/>
      <c r="H422" s="179"/>
      <c r="I422" s="180">
        <f t="shared" si="247"/>
        <v>162000</v>
      </c>
      <c r="J422" s="181">
        <v>33000</v>
      </c>
      <c r="K422" s="182">
        <f t="shared" si="244"/>
        <v>0.20370370370370369</v>
      </c>
      <c r="L422" s="182">
        <f t="shared" si="248"/>
        <v>4.9090909090909092</v>
      </c>
      <c r="M422" s="183">
        <f t="shared" si="249"/>
        <v>2.3170909090909091</v>
      </c>
    </row>
    <row r="423" spans="1:13">
      <c r="A423" s="1" t="s">
        <v>142</v>
      </c>
      <c r="B423" s="175" t="s">
        <v>415</v>
      </c>
      <c r="C423" s="176" t="s">
        <v>396</v>
      </c>
      <c r="D423" s="177" t="s">
        <v>586</v>
      </c>
      <c r="E423" s="184">
        <v>70000</v>
      </c>
      <c r="F423" s="179">
        <v>20</v>
      </c>
      <c r="G423" s="179"/>
      <c r="H423" s="179"/>
      <c r="I423" s="180">
        <f t="shared" si="247"/>
        <v>270000</v>
      </c>
      <c r="J423" s="181">
        <v>55000</v>
      </c>
      <c r="K423" s="182">
        <f t="shared" si="244"/>
        <v>0.20370370370370369</v>
      </c>
      <c r="L423" s="182">
        <f t="shared" si="248"/>
        <v>4.9090909090909092</v>
      </c>
      <c r="M423" s="183">
        <f t="shared" si="249"/>
        <v>2.3170909090909091</v>
      </c>
    </row>
    <row r="424" spans="1:13">
      <c r="A424" s="1" t="s">
        <v>142</v>
      </c>
      <c r="B424" s="175" t="s">
        <v>416</v>
      </c>
      <c r="C424" s="176" t="s">
        <v>397</v>
      </c>
      <c r="D424" s="177" t="s">
        <v>586</v>
      </c>
      <c r="E424" s="184">
        <v>140000</v>
      </c>
      <c r="F424" s="179">
        <v>40</v>
      </c>
      <c r="G424" s="179"/>
      <c r="H424" s="179"/>
      <c r="I424" s="180">
        <f t="shared" si="247"/>
        <v>540000</v>
      </c>
      <c r="J424" s="185">
        <v>110000</v>
      </c>
      <c r="K424" s="182">
        <f t="shared" si="244"/>
        <v>0.20370370370370369</v>
      </c>
      <c r="L424" s="182">
        <f t="shared" si="248"/>
        <v>4.9090909090909092</v>
      </c>
      <c r="M424" s="183">
        <f t="shared" si="249"/>
        <v>2.3170909090909091</v>
      </c>
    </row>
    <row r="425" spans="1:13">
      <c r="A425" s="1" t="s">
        <v>142</v>
      </c>
      <c r="B425" s="175" t="s">
        <v>417</v>
      </c>
      <c r="C425" s="176" t="s">
        <v>398</v>
      </c>
      <c r="D425" s="177" t="s">
        <v>586</v>
      </c>
      <c r="E425" s="178">
        <v>14000</v>
      </c>
      <c r="F425" s="179">
        <v>4</v>
      </c>
      <c r="G425" s="179"/>
      <c r="H425" s="179"/>
      <c r="I425" s="180">
        <f t="shared" si="247"/>
        <v>54000</v>
      </c>
      <c r="J425" s="181">
        <v>11000</v>
      </c>
      <c r="K425" s="182">
        <f t="shared" si="244"/>
        <v>0.20370370370370369</v>
      </c>
      <c r="L425" s="182">
        <f t="shared" si="248"/>
        <v>4.9090909090909092</v>
      </c>
      <c r="M425" s="183">
        <f t="shared" si="249"/>
        <v>2.3170909090909091</v>
      </c>
    </row>
    <row r="426" spans="1:13">
      <c r="A426" s="1" t="s">
        <v>142</v>
      </c>
      <c r="B426" s="175" t="s">
        <v>418</v>
      </c>
      <c r="C426" s="176" t="s">
        <v>399</v>
      </c>
      <c r="D426" s="177" t="s">
        <v>586</v>
      </c>
      <c r="E426" s="178">
        <v>28000</v>
      </c>
      <c r="F426" s="179">
        <v>8</v>
      </c>
      <c r="G426" s="179"/>
      <c r="H426" s="179"/>
      <c r="I426" s="180">
        <f t="shared" si="247"/>
        <v>108000</v>
      </c>
      <c r="J426" s="181">
        <v>22000</v>
      </c>
      <c r="K426" s="182">
        <f t="shared" si="244"/>
        <v>0.20370370370370369</v>
      </c>
      <c r="L426" s="182">
        <f t="shared" si="248"/>
        <v>4.9090909090909092</v>
      </c>
      <c r="M426" s="183">
        <f t="shared" si="249"/>
        <v>2.3170909090909091</v>
      </c>
    </row>
    <row r="427" spans="1:13">
      <c r="A427" s="1" t="s">
        <v>142</v>
      </c>
      <c r="B427" s="175" t="s">
        <v>419</v>
      </c>
      <c r="C427" s="176" t="s">
        <v>400</v>
      </c>
      <c r="D427" s="177" t="s">
        <v>586</v>
      </c>
      <c r="E427" s="184">
        <v>42000</v>
      </c>
      <c r="F427" s="179">
        <v>12</v>
      </c>
      <c r="G427" s="179"/>
      <c r="H427" s="179"/>
      <c r="I427" s="180">
        <f>10000*F427+E427</f>
        <v>162000</v>
      </c>
      <c r="J427" s="181">
        <v>33000</v>
      </c>
      <c r="K427" s="182">
        <f t="shared" si="244"/>
        <v>0.20370370370370369</v>
      </c>
      <c r="L427" s="182">
        <f t="shared" si="248"/>
        <v>4.9090909090909092</v>
      </c>
      <c r="M427" s="183">
        <f t="shared" si="249"/>
        <v>2.3170909090909091</v>
      </c>
    </row>
    <row r="428" spans="1:13">
      <c r="A428" s="1" t="s">
        <v>142</v>
      </c>
      <c r="B428" s="175" t="s">
        <v>420</v>
      </c>
      <c r="C428" s="176" t="s">
        <v>401</v>
      </c>
      <c r="D428" s="177" t="s">
        <v>586</v>
      </c>
      <c r="E428" s="184">
        <v>70000</v>
      </c>
      <c r="F428" s="179">
        <v>20</v>
      </c>
      <c r="G428" s="179"/>
      <c r="H428" s="179"/>
      <c r="I428" s="180">
        <f t="shared" si="247"/>
        <v>270000</v>
      </c>
      <c r="J428" s="181">
        <v>55000</v>
      </c>
      <c r="K428" s="182">
        <f t="shared" si="244"/>
        <v>0.20370370370370369</v>
      </c>
      <c r="L428" s="182">
        <f t="shared" si="248"/>
        <v>4.9090909090909092</v>
      </c>
      <c r="M428" s="183">
        <f t="shared" si="249"/>
        <v>2.3170909090909091</v>
      </c>
    </row>
    <row r="429" spans="1:13">
      <c r="C429" s="60"/>
      <c r="E429" s="174"/>
      <c r="F429" s="30"/>
      <c r="J429" s="115"/>
    </row>
    <row r="430" spans="1:13" s="139" customFormat="1">
      <c r="B430" s="140" t="s">
        <v>587</v>
      </c>
      <c r="C430" s="141"/>
      <c r="F430" s="34"/>
      <c r="G430" s="34"/>
      <c r="H430" s="34"/>
      <c r="I430" s="35"/>
      <c r="M430" s="63"/>
    </row>
    <row r="431" spans="1:13">
      <c r="B431" s="1" t="s">
        <v>588</v>
      </c>
    </row>
    <row r="432" spans="1:13">
      <c r="B432" s="1" t="s">
        <v>27</v>
      </c>
    </row>
    <row r="433" spans="2:2">
      <c r="B433" s="1" t="s">
        <v>589</v>
      </c>
    </row>
    <row r="434" spans="2:2">
      <c r="B434" s="1" t="s">
        <v>29</v>
      </c>
    </row>
    <row r="435" spans="2:2">
      <c r="B435" s="1" t="s">
        <v>30</v>
      </c>
    </row>
    <row r="437" spans="2:2">
      <c r="B437" s="1" t="s">
        <v>590</v>
      </c>
    </row>
    <row r="438" spans="2:2">
      <c r="B438" s="1" t="s">
        <v>591</v>
      </c>
    </row>
    <row r="439" spans="2:2">
      <c r="B439" s="1" t="s">
        <v>592</v>
      </c>
    </row>
    <row r="440" spans="2:2">
      <c r="B440" s="1" t="s">
        <v>593</v>
      </c>
    </row>
    <row r="441" spans="2:2">
      <c r="B441" s="1" t="s">
        <v>594</v>
      </c>
    </row>
    <row r="442" spans="2:2">
      <c r="B442" s="1" t="s">
        <v>595</v>
      </c>
    </row>
    <row r="443" spans="2:2">
      <c r="B443" s="1" t="s">
        <v>48</v>
      </c>
    </row>
    <row r="445" spans="2:2">
      <c r="B445" s="1" t="s">
        <v>34</v>
      </c>
    </row>
    <row r="446" spans="2:2">
      <c r="B446" s="1" t="s">
        <v>35</v>
      </c>
    </row>
  </sheetData>
  <mergeCells count="3">
    <mergeCell ref="D246:D248"/>
    <mergeCell ref="D255:D258"/>
    <mergeCell ref="D250:D253"/>
  </mergeCells>
  <phoneticPr fontId="1" type="noConversion"/>
  <conditionalFormatting sqref="M6:M1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{EFD7BE13-65A7-4F71-8221-2F2BAF3F5F8D}</x14:id>
        </ext>
      </extLst>
    </cfRule>
  </conditionalFormatting>
  <conditionalFormatting sqref="M13:M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{DF02CB43-31EF-4457-9F48-52A3600B0A42}</x14:id>
        </ext>
      </extLst>
    </cfRule>
  </conditionalFormatting>
  <conditionalFormatting sqref="M20:M2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{C5E5056D-0E97-4EB4-8D71-0478663EB984}</x14:id>
        </ext>
      </extLst>
    </cfRule>
  </conditionalFormatting>
  <conditionalFormatting sqref="M27:M3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{B6324D6E-5FBE-49F7-BBB3-38B2109A5BF9}</x14:id>
        </ext>
      </extLst>
    </cfRule>
  </conditionalFormatting>
  <conditionalFormatting sqref="M33:M3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{829F0088-A99B-46B2-BA3A-CC4E1EA88F30}</x14:id>
        </ext>
      </extLst>
    </cfRule>
  </conditionalFormatting>
  <conditionalFormatting sqref="M40:M4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{78365355-34BD-4CEA-98FA-D9FF245017C0}</x14:id>
        </ext>
      </extLst>
    </cfRule>
  </conditionalFormatting>
  <conditionalFormatting sqref="M46:M5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{E21EAFB2-AD7D-4330-8768-98BCA1080089}</x14:id>
        </ext>
      </extLst>
    </cfRule>
  </conditionalFormatting>
  <conditionalFormatting sqref="M52:M5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{17DE3772-26A5-42E1-B289-607ECC0E0202}</x14:id>
        </ext>
      </extLst>
    </cfRule>
  </conditionalFormatting>
  <conditionalFormatting sqref="M58:M6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{8254EB06-528D-4607-8599-9351F3B7A347}</x14:id>
        </ext>
      </extLst>
    </cfRule>
  </conditionalFormatting>
  <conditionalFormatting sqref="M65:M6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{26FCD239-B5E8-41E5-A55E-812AE32A19B3}</x14:id>
        </ext>
      </extLst>
    </cfRule>
  </conditionalFormatting>
  <conditionalFormatting sqref="M71:M7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{37739281-0075-4977-AC56-BD6215D72227}</x14:id>
        </ext>
      </extLst>
    </cfRule>
  </conditionalFormatting>
  <conditionalFormatting sqref="M77:M8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{3F7F24FA-C1CA-4CDB-99D2-A2DF074F2AD1}</x14:id>
        </ext>
      </extLst>
    </cfRule>
  </conditionalFormatting>
  <conditionalFormatting sqref="M84:M8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{A04BBC74-26B8-4B1D-9F1D-03FEE6518D40}</x14:id>
        </ext>
      </extLst>
    </cfRule>
  </conditionalFormatting>
  <conditionalFormatting sqref="M90:M9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{BD104EBF-E9EB-4152-8DBA-FB0B11B88C97}</x14:id>
        </ext>
      </extLst>
    </cfRule>
  </conditionalFormatting>
  <conditionalFormatting sqref="M96:M10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{3255AD41-B534-485D-9A87-61E41C76B5D1}</x14:id>
        </ext>
      </extLst>
    </cfRule>
  </conditionalFormatting>
  <conditionalFormatting sqref="M103:M10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{B7B89474-42CD-40F3-B35C-1DD8BB29F8A5}</x14:id>
        </ext>
      </extLst>
    </cfRule>
  </conditionalFormatting>
  <conditionalFormatting sqref="M109:M1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{663CB44C-B3AB-4043-959B-748BDE5C447D}</x14:id>
        </ext>
      </extLst>
    </cfRule>
  </conditionalFormatting>
  <conditionalFormatting sqref="M117:M12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{F43DB4E2-082D-42B4-AC33-4CA228B74752}</x14:id>
        </ext>
      </extLst>
    </cfRule>
  </conditionalFormatting>
  <conditionalFormatting sqref="M125:M14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{2A29568F-EA4F-4BBF-9268-F447B5C0D02D}</x14:id>
        </ext>
      </extLst>
    </cfRule>
  </conditionalFormatting>
  <conditionalFormatting sqref="M149:M17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{75749600-0CE8-4C3B-8C5E-557B960909C9}</x14:id>
        </ext>
      </extLst>
    </cfRule>
  </conditionalFormatting>
  <conditionalFormatting sqref="M176:M19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{739283B8-39C7-400D-9B66-D87F9D83C420}</x14:id>
        </ext>
      </extLst>
    </cfRule>
  </conditionalFormatting>
  <conditionalFormatting sqref="M197:M21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{EFAC932B-A7A8-4433-A61B-143378AE2D30}</x14:id>
        </ext>
      </extLst>
    </cfRule>
  </conditionalFormatting>
  <conditionalFormatting sqref="M218:M23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{BED46CAD-71F0-4094-AF73-8FDFBEF65BD8}</x14:id>
        </ext>
      </extLst>
    </cfRule>
  </conditionalFormatting>
  <conditionalFormatting sqref="M234:M24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{2D0D8CCD-4F11-4341-87C6-36F16A7CA7AC}</x14:id>
        </ext>
      </extLst>
    </cfRule>
  </conditionalFormatting>
  <conditionalFormatting sqref="M284:M29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{7D9C5564-B205-4606-8518-7542143A913A}</x14:id>
        </ext>
      </extLst>
    </cfRule>
  </conditionalFormatting>
  <conditionalFormatting sqref="M293:M30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{C300A0E2-648C-4005-AE4A-F3DDA166FCA7}</x14:id>
        </ext>
      </extLst>
    </cfRule>
  </conditionalFormatting>
  <conditionalFormatting sqref="M303:M31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{A537F0F1-8747-4B77-A595-D069780ED057}</x14:id>
        </ext>
      </extLst>
    </cfRule>
  </conditionalFormatting>
  <conditionalFormatting sqref="M312:M3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{F1A9CA8F-9DA8-4A4C-854F-D87AE6E855A8}</x14:id>
        </ext>
      </extLst>
    </cfRule>
  </conditionalFormatting>
  <conditionalFormatting sqref="M321:M3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{FD1E60DB-D7FD-4C32-81EF-9E6DF2534C4A}</x14:id>
        </ext>
      </extLst>
    </cfRule>
  </conditionalFormatting>
  <conditionalFormatting sqref="M327:M3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{F1A9F9CD-22DA-4E27-8701-C931B410FCF0}</x14:id>
        </ext>
      </extLst>
    </cfRule>
  </conditionalFormatting>
  <conditionalFormatting sqref="M389:M39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{E64BD501-892F-411D-9804-071034C4E308}</x14:id>
        </ext>
      </extLst>
    </cfRule>
  </conditionalFormatting>
  <conditionalFormatting sqref="M400:M40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{418587C0-508B-4646-9D25-C813832BDE86}</x14:id>
        </ext>
      </extLst>
    </cfRule>
  </conditionalFormatting>
  <conditionalFormatting sqref="M410:M42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{3E5F3BB8-69F4-4EA8-8E58-C3822801525C}</x14:id>
        </ext>
      </extLst>
    </cfRule>
  </conditionalFormatting>
  <dataValidations count="1">
    <dataValidation type="list" allowBlank="1" showInputMessage="1" showErrorMessage="1" sqref="D369:D386" xr:uid="{43AA9CB6-FE36-4DD7-8AB0-27F51ADEBAD8}">
      <formula1>$N$369:$N$378</formula1>
    </dataValidation>
  </dataValidations>
  <pageMargins left="0.7" right="0.7" top="0.75" bottom="0.75" header="0.3" footer="0.3"/>
  <pageSetup paperSize="9" orientation="portrait" r:id="rId1"/>
  <ignoredErrors>
    <ignoredError sqref="I196 I217 I292" formula="1"/>
    <ignoredError sqref="Q13:Q17 Q4 Q6:Q10" formulaRange="1"/>
    <ignoredError sqref="K389:K39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7BE13-65A7-4F71-8221-2F2BAF3F5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M6:M10</xm:sqref>
        </x14:conditionalFormatting>
        <x14:conditionalFormatting xmlns:xm="http://schemas.microsoft.com/office/excel/2006/main">
          <x14:cfRule type="dataBar" id="{DF02CB43-31EF-4457-9F48-52A3600B0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M13:M17</xm:sqref>
        </x14:conditionalFormatting>
        <x14:conditionalFormatting xmlns:xm="http://schemas.microsoft.com/office/excel/2006/main">
          <x14:cfRule type="dataBar" id="{C5E5056D-0E97-4EB4-8D71-0478663EB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M20:M25</xm:sqref>
        </x14:conditionalFormatting>
        <x14:conditionalFormatting xmlns:xm="http://schemas.microsoft.com/office/excel/2006/main">
          <x14:cfRule type="dataBar" id="{B6324D6E-5FBE-49F7-BBB3-38B2109A5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M27:M31</xm:sqref>
        </x14:conditionalFormatting>
        <x14:conditionalFormatting xmlns:xm="http://schemas.microsoft.com/office/excel/2006/main">
          <x14:cfRule type="dataBar" id="{829F0088-A99B-46B2-BA3A-CC4E1EA88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M33:M37</xm:sqref>
        </x14:conditionalFormatting>
        <x14:conditionalFormatting xmlns:xm="http://schemas.microsoft.com/office/excel/2006/main">
          <x14:cfRule type="dataBar" id="{78365355-34BD-4CEA-98FA-D9FF24501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M40:M44</xm:sqref>
        </x14:conditionalFormatting>
        <x14:conditionalFormatting xmlns:xm="http://schemas.microsoft.com/office/excel/2006/main">
          <x14:cfRule type="dataBar" id="{E21EAFB2-AD7D-4330-8768-98BCA1080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M46:M50</xm:sqref>
        </x14:conditionalFormatting>
        <x14:conditionalFormatting xmlns:xm="http://schemas.microsoft.com/office/excel/2006/main">
          <x14:cfRule type="dataBar" id="{17DE3772-26A5-42E1-B289-607ECC0E0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M52:M56</xm:sqref>
        </x14:conditionalFormatting>
        <x14:conditionalFormatting xmlns:xm="http://schemas.microsoft.com/office/excel/2006/main">
          <x14:cfRule type="dataBar" id="{8254EB06-528D-4607-8599-9351F3B7A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M58:M62</xm:sqref>
        </x14:conditionalFormatting>
        <x14:conditionalFormatting xmlns:xm="http://schemas.microsoft.com/office/excel/2006/main">
          <x14:cfRule type="dataBar" id="{26FCD239-B5E8-41E5-A55E-812AE32A1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M65:M69</xm:sqref>
        </x14:conditionalFormatting>
        <x14:conditionalFormatting xmlns:xm="http://schemas.microsoft.com/office/excel/2006/main">
          <x14:cfRule type="dataBar" id="{37739281-0075-4977-AC56-BD6215D72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M71:M75</xm:sqref>
        </x14:conditionalFormatting>
        <x14:conditionalFormatting xmlns:xm="http://schemas.microsoft.com/office/excel/2006/main">
          <x14:cfRule type="dataBar" id="{3F7F24FA-C1CA-4CDB-99D2-A2DF074F2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M77:M81</xm:sqref>
        </x14:conditionalFormatting>
        <x14:conditionalFormatting xmlns:xm="http://schemas.microsoft.com/office/excel/2006/main">
          <x14:cfRule type="dataBar" id="{A04BBC74-26B8-4B1D-9F1D-03FEE6518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M84:M88</xm:sqref>
        </x14:conditionalFormatting>
        <x14:conditionalFormatting xmlns:xm="http://schemas.microsoft.com/office/excel/2006/main">
          <x14:cfRule type="dataBar" id="{BD104EBF-E9EB-4152-8DBA-FB0B11B88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M90:M94</xm:sqref>
        </x14:conditionalFormatting>
        <x14:conditionalFormatting xmlns:xm="http://schemas.microsoft.com/office/excel/2006/main">
          <x14:cfRule type="dataBar" id="{3255AD41-B534-485D-9A87-61E41C76B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M96:M100</xm:sqref>
        </x14:conditionalFormatting>
        <x14:conditionalFormatting xmlns:xm="http://schemas.microsoft.com/office/excel/2006/main">
          <x14:cfRule type="dataBar" id="{B7B89474-42CD-40F3-B35C-1DD8BB29F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M103:M107</xm:sqref>
        </x14:conditionalFormatting>
        <x14:conditionalFormatting xmlns:xm="http://schemas.microsoft.com/office/excel/2006/main">
          <x14:cfRule type="dataBar" id="{663CB44C-B3AB-4043-959B-748BDE5C4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M109:M113</xm:sqref>
        </x14:conditionalFormatting>
        <x14:conditionalFormatting xmlns:xm="http://schemas.microsoft.com/office/excel/2006/main">
          <x14:cfRule type="dataBar" id="{F43DB4E2-082D-42B4-AC33-4CA228B74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M117:M121</xm:sqref>
        </x14:conditionalFormatting>
        <x14:conditionalFormatting xmlns:xm="http://schemas.microsoft.com/office/excel/2006/main">
          <x14:cfRule type="dataBar" id="{2A29568F-EA4F-4BBF-9268-F447B5C0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M125:M146</xm:sqref>
        </x14:conditionalFormatting>
        <x14:conditionalFormatting xmlns:xm="http://schemas.microsoft.com/office/excel/2006/main">
          <x14:cfRule type="dataBar" id="{75749600-0CE8-4C3B-8C5E-557B96090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M149:M173</xm:sqref>
        </x14:conditionalFormatting>
        <x14:conditionalFormatting xmlns:xm="http://schemas.microsoft.com/office/excel/2006/main">
          <x14:cfRule type="dataBar" id="{739283B8-39C7-400D-9B66-D87F9D83C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M176:M195</xm:sqref>
        </x14:conditionalFormatting>
        <x14:conditionalFormatting xmlns:xm="http://schemas.microsoft.com/office/excel/2006/main">
          <x14:cfRule type="dataBar" id="{EFAC932B-A7A8-4433-A61B-143378AE2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M197:M216</xm:sqref>
        </x14:conditionalFormatting>
        <x14:conditionalFormatting xmlns:xm="http://schemas.microsoft.com/office/excel/2006/main">
          <x14:cfRule type="dataBar" id="{BED46CAD-71F0-4094-AF73-8FDFBEF65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M218:M232</xm:sqref>
        </x14:conditionalFormatting>
        <x14:conditionalFormatting xmlns:xm="http://schemas.microsoft.com/office/excel/2006/main">
          <x14:cfRule type="dataBar" id="{2D0D8CCD-4F11-4341-87C6-36F16A7CA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M234:M243</xm:sqref>
        </x14:conditionalFormatting>
        <x14:conditionalFormatting xmlns:xm="http://schemas.microsoft.com/office/excel/2006/main">
          <x14:cfRule type="dataBar" id="{7D9C5564-B205-4606-8518-7542143A9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M284:M291</xm:sqref>
        </x14:conditionalFormatting>
        <x14:conditionalFormatting xmlns:xm="http://schemas.microsoft.com/office/excel/2006/main">
          <x14:cfRule type="dataBar" id="{C300A0E2-648C-4005-AE4A-F3DDA166F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M293:M300</xm:sqref>
        </x14:conditionalFormatting>
        <x14:conditionalFormatting xmlns:xm="http://schemas.microsoft.com/office/excel/2006/main">
          <x14:cfRule type="dataBar" id="{A537F0F1-8747-4B77-A595-D069780ED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M303:M310</xm:sqref>
        </x14:conditionalFormatting>
        <x14:conditionalFormatting xmlns:xm="http://schemas.microsoft.com/office/excel/2006/main">
          <x14:cfRule type="dataBar" id="{F1A9CA8F-9DA8-4A4C-854F-D87AE6E85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M312:M319</xm:sqref>
        </x14:conditionalFormatting>
        <x14:conditionalFormatting xmlns:xm="http://schemas.microsoft.com/office/excel/2006/main">
          <x14:cfRule type="dataBar" id="{FD1E60DB-D7FD-4C32-81EF-9E6DF2534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M321:M325</xm:sqref>
        </x14:conditionalFormatting>
        <x14:conditionalFormatting xmlns:xm="http://schemas.microsoft.com/office/excel/2006/main">
          <x14:cfRule type="dataBar" id="{F1A9F9CD-22DA-4E27-8701-C931B410F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M327:M331</xm:sqref>
        </x14:conditionalFormatting>
        <x14:conditionalFormatting xmlns:xm="http://schemas.microsoft.com/office/excel/2006/main">
          <x14:cfRule type="dataBar" id="{E64BD501-892F-411D-9804-071034C4E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M389:M398</xm:sqref>
        </x14:conditionalFormatting>
        <x14:conditionalFormatting xmlns:xm="http://schemas.microsoft.com/office/excel/2006/main">
          <x14:cfRule type="dataBar" id="{418587C0-508B-4646-9D25-C813832BD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M400:M408</xm:sqref>
        </x14:conditionalFormatting>
        <x14:conditionalFormatting xmlns:xm="http://schemas.microsoft.com/office/excel/2006/main">
          <x14:cfRule type="dataBar" id="{3E5F3BB8-69F4-4EA8-8E58-C38228015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M410:M428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27AA-A074-4B45-B83F-BEE3E1D5927E}">
  <dimension ref="A1:I8"/>
  <sheetViews>
    <sheetView workbookViewId="0">
      <selection activeCell="A16" sqref="A16"/>
    </sheetView>
  </sheetViews>
  <sheetFormatPr defaultRowHeight="16.5"/>
  <sheetData>
    <row r="1" spans="1:9">
      <c r="A1" t="s">
        <v>15</v>
      </c>
      <c r="B1" t="s">
        <v>16</v>
      </c>
      <c r="C1" t="s">
        <v>48</v>
      </c>
      <c r="D1" t="s">
        <v>68</v>
      </c>
      <c r="F1" t="s">
        <v>320</v>
      </c>
      <c r="I1" t="s">
        <v>69</v>
      </c>
    </row>
    <row r="2" spans="1:9">
      <c r="A2">
        <v>110</v>
      </c>
      <c r="B2">
        <v>100</v>
      </c>
      <c r="C2">
        <v>0</v>
      </c>
      <c r="D2">
        <v>100</v>
      </c>
      <c r="E2" t="s">
        <v>14</v>
      </c>
      <c r="F2" t="s">
        <v>321</v>
      </c>
      <c r="G2">
        <v>5</v>
      </c>
      <c r="I2">
        <f>A2*10+B2*10+C2+D2/10</f>
        <v>2110</v>
      </c>
    </row>
    <row r="3" spans="1:9">
      <c r="F3" t="s">
        <v>0</v>
      </c>
      <c r="G3">
        <v>10</v>
      </c>
    </row>
    <row r="4" spans="1:9">
      <c r="F4" t="s">
        <v>323</v>
      </c>
      <c r="G4">
        <f>800*G2*G3</f>
        <v>40000</v>
      </c>
    </row>
    <row r="6" spans="1:9">
      <c r="F6" t="s">
        <v>322</v>
      </c>
      <c r="G6">
        <v>3</v>
      </c>
    </row>
    <row r="7" spans="1:9">
      <c r="F7" t="s">
        <v>0</v>
      </c>
      <c r="G7">
        <v>1</v>
      </c>
    </row>
    <row r="8" spans="1:9">
      <c r="F8" t="s">
        <v>323</v>
      </c>
      <c r="G8">
        <f>800*(G6*24)*G7</f>
        <v>57600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재화 기준</vt:lpstr>
      <vt:lpstr>상품구성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정기 조</dc:creator>
  <cp:keywords/>
  <dc:description/>
  <cp:lastModifiedBy>정기 조</cp:lastModifiedBy>
  <cp:revision/>
  <dcterms:created xsi:type="dcterms:W3CDTF">2025-03-20T05:34:37Z</dcterms:created>
  <dcterms:modified xsi:type="dcterms:W3CDTF">2025-04-22T02:30:18Z</dcterms:modified>
  <cp:category/>
  <cp:contentStatus/>
</cp:coreProperties>
</file>