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55135751\Downloads\"/>
    </mc:Choice>
  </mc:AlternateContent>
  <xr:revisionPtr revIDLastSave="0" documentId="13_ncr:1_{D2EED6E9-79F7-4344-9756-5BD421524400}" xr6:coauthVersionLast="47" xr6:coauthVersionMax="47" xr10:uidLastSave="{00000000-0000-0000-0000-000000000000}"/>
  <bookViews>
    <workbookView xWindow="-118" yWindow="-118" windowWidth="25370" windowHeight="13929" tabRatio="580" xr2:uid="{00000000-000D-0000-FFFF-FFFF00000000}"/>
  </bookViews>
  <sheets>
    <sheet name="Charlie - Blog" sheetId="2" r:id="rId1"/>
    <sheet name="Charlie - Reddit" sheetId="3" r:id="rId2"/>
    <sheet name="Charlie Medium"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3" i="2" l="1"/>
  <c r="C189" i="2"/>
  <c r="C161" i="2"/>
  <c r="C353" i="2"/>
  <c r="C92" i="2"/>
  <c r="C138" i="2"/>
  <c r="C136" i="2"/>
  <c r="C126" i="2"/>
  <c r="C122" i="2"/>
  <c r="C123" i="2"/>
  <c r="C117" i="2"/>
  <c r="C112" i="2"/>
  <c r="C111" i="2"/>
  <c r="C103" i="2"/>
  <c r="C101" i="2"/>
  <c r="C332" i="2"/>
  <c r="C327" i="2"/>
  <c r="C321" i="2"/>
  <c r="C313" i="2"/>
  <c r="C311" i="2"/>
  <c r="C309" i="2"/>
  <c r="C84" i="2"/>
  <c r="C77" i="2"/>
  <c r="C240" i="2"/>
  <c r="C228" i="2"/>
  <c r="C224" i="2"/>
  <c r="C206" i="2"/>
  <c r="C205" i="2"/>
  <c r="C26" i="2"/>
  <c r="C17" i="2"/>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2" i="2"/>
  <c r="C3" i="2"/>
  <c r="C4" i="2"/>
  <c r="C5" i="2"/>
  <c r="C6" i="2"/>
  <c r="C7" i="2"/>
  <c r="C8" i="2"/>
  <c r="C9" i="2"/>
  <c r="C10" i="2"/>
  <c r="C11" i="2"/>
  <c r="C12" i="2"/>
  <c r="C13" i="2"/>
  <c r="C14" i="2"/>
  <c r="C15" i="2"/>
  <c r="C16" i="2"/>
  <c r="C18" i="2"/>
  <c r="C19" i="2"/>
  <c r="C20" i="2"/>
  <c r="C21" i="2"/>
  <c r="C22" i="2"/>
  <c r="C23" i="2"/>
  <c r="C24" i="2"/>
  <c r="C25"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8" i="2"/>
  <c r="C79" i="2"/>
  <c r="C80" i="2"/>
  <c r="C81" i="2"/>
  <c r="C82" i="2"/>
  <c r="C83" i="2"/>
  <c r="C85" i="2"/>
  <c r="C86" i="2"/>
  <c r="C87" i="2"/>
  <c r="C88" i="2"/>
  <c r="C89" i="2"/>
  <c r="C90" i="2"/>
  <c r="C91" i="2"/>
  <c r="C93" i="2"/>
  <c r="C94" i="2"/>
  <c r="C95" i="2"/>
  <c r="C96" i="2"/>
  <c r="C97" i="2"/>
  <c r="C98" i="2"/>
  <c r="C99" i="2"/>
  <c r="C100" i="2"/>
  <c r="C102" i="2"/>
  <c r="C104" i="2"/>
  <c r="C105" i="2"/>
  <c r="C106" i="2"/>
  <c r="C107" i="2"/>
  <c r="C108" i="2"/>
  <c r="C109" i="2"/>
  <c r="C110" i="2"/>
  <c r="C113" i="2"/>
  <c r="C114" i="2"/>
  <c r="C115" i="2"/>
  <c r="C116" i="2"/>
  <c r="C118" i="2"/>
  <c r="C119" i="2"/>
  <c r="C120" i="2"/>
  <c r="C121" i="2"/>
  <c r="C124" i="2"/>
  <c r="C125" i="2"/>
  <c r="C127" i="2"/>
  <c r="C128" i="2"/>
  <c r="C129" i="2"/>
  <c r="C130" i="2"/>
  <c r="C131" i="2"/>
  <c r="C132" i="2"/>
  <c r="C133" i="2"/>
  <c r="C134" i="2"/>
  <c r="C135" i="2"/>
  <c r="C137" i="2"/>
  <c r="C139" i="2"/>
  <c r="C140" i="2"/>
  <c r="C141" i="2"/>
  <c r="C142" i="2"/>
  <c r="C143" i="2"/>
  <c r="C144" i="2"/>
  <c r="C145" i="2"/>
  <c r="C146" i="2"/>
  <c r="C147" i="2"/>
  <c r="C148" i="2"/>
  <c r="C149" i="2"/>
  <c r="C150" i="2"/>
  <c r="C151" i="2"/>
  <c r="C152" i="2"/>
  <c r="C153" i="2"/>
  <c r="C154" i="2"/>
  <c r="C155" i="2"/>
  <c r="C156" i="2"/>
  <c r="C157" i="2"/>
  <c r="C158" i="2"/>
  <c r="C159" i="2"/>
  <c r="C160" i="2"/>
  <c r="C162" i="2"/>
  <c r="C163" i="2"/>
  <c r="C164" i="2"/>
  <c r="C165" i="2"/>
  <c r="C166" i="2"/>
  <c r="C167" i="2"/>
  <c r="C168" i="2"/>
  <c r="C169" i="2"/>
  <c r="C170" i="2"/>
  <c r="C171" i="2"/>
  <c r="C172" i="2"/>
  <c r="C173" i="2"/>
  <c r="C174" i="2"/>
  <c r="C175" i="2"/>
  <c r="C176" i="2"/>
  <c r="C177" i="2"/>
  <c r="C178" i="2"/>
  <c r="C179" i="2"/>
  <c r="C180" i="2"/>
  <c r="C181" i="2"/>
  <c r="C182" i="2"/>
  <c r="C184" i="2"/>
  <c r="C185" i="2"/>
  <c r="C186" i="2"/>
  <c r="C187" i="2"/>
  <c r="C188" i="2"/>
  <c r="C190" i="2"/>
  <c r="C191" i="2"/>
  <c r="C192" i="2"/>
  <c r="C193" i="2"/>
  <c r="C194" i="2"/>
  <c r="C195" i="2"/>
  <c r="C196" i="2"/>
  <c r="C197" i="2"/>
  <c r="C198" i="2"/>
  <c r="C199" i="2"/>
  <c r="C200" i="2"/>
  <c r="C201" i="2"/>
  <c r="C202" i="2"/>
  <c r="C203" i="2"/>
  <c r="C204" i="2"/>
  <c r="C207" i="2"/>
  <c r="C208" i="2"/>
  <c r="C209" i="2"/>
  <c r="C210" i="2"/>
  <c r="C211" i="2"/>
  <c r="C212" i="2"/>
  <c r="C213" i="2"/>
  <c r="C214" i="2"/>
  <c r="C215" i="2"/>
  <c r="C216" i="2"/>
  <c r="C217" i="2"/>
  <c r="C218" i="2"/>
  <c r="C219" i="2"/>
  <c r="C220" i="2"/>
  <c r="C221" i="2"/>
  <c r="C222" i="2"/>
  <c r="C223" i="2"/>
  <c r="C225" i="2"/>
  <c r="C226" i="2"/>
  <c r="C227" i="2"/>
  <c r="C229" i="2"/>
  <c r="C230" i="2"/>
  <c r="C231" i="2"/>
  <c r="C232" i="2"/>
  <c r="C233" i="2"/>
  <c r="C234" i="2"/>
  <c r="C235" i="2"/>
  <c r="C236" i="2"/>
  <c r="C237" i="2"/>
  <c r="C238" i="2"/>
  <c r="C239"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10" i="2"/>
  <c r="C312" i="2"/>
  <c r="C314" i="2"/>
  <c r="C315" i="2"/>
  <c r="C316" i="2"/>
  <c r="C317" i="2"/>
  <c r="C318" i="2"/>
  <c r="C319" i="2"/>
  <c r="C320" i="2"/>
  <c r="C322" i="2"/>
  <c r="C323" i="2"/>
  <c r="C324" i="2"/>
  <c r="C325" i="2"/>
  <c r="C326" i="2"/>
  <c r="C328" i="2"/>
  <c r="C329" i="2"/>
  <c r="C330" i="2"/>
  <c r="C331" i="2"/>
  <c r="C333" i="2"/>
  <c r="C334" i="2"/>
  <c r="C335" i="2"/>
  <c r="C336" i="2"/>
  <c r="C337" i="2"/>
  <c r="C338" i="2"/>
  <c r="C339" i="2"/>
  <c r="C340" i="2"/>
  <c r="C341" i="2"/>
  <c r="C342" i="2"/>
  <c r="C343" i="2"/>
  <c r="C344" i="2"/>
  <c r="C345" i="2"/>
  <c r="C346" i="2"/>
  <c r="C347" i="2"/>
  <c r="C348" i="2"/>
  <c r="C349" i="2"/>
  <c r="C350" i="2"/>
  <c r="C351" i="2"/>
  <c r="C352" i="2"/>
  <c r="C354" i="2"/>
  <c r="C355" i="2"/>
  <c r="C356" i="2"/>
  <c r="C357" i="2"/>
  <c r="C358" i="2"/>
  <c r="C359" i="2"/>
  <c r="C360" i="2"/>
  <c r="C361" i="2"/>
  <c r="C362" i="2"/>
  <c r="C363" i="2"/>
  <c r="C364" i="2"/>
  <c r="C365" i="2"/>
  <c r="C366" i="2"/>
  <c r="C367" i="2"/>
  <c r="C368" i="2"/>
</calcChain>
</file>

<file path=xl/sharedStrings.xml><?xml version="1.0" encoding="utf-8"?>
<sst xmlns="http://schemas.openxmlformats.org/spreadsheetml/2006/main" count="2689" uniqueCount="2662">
  <si>
    <t>File ID</t>
  </si>
  <si>
    <t>Document Topic</t>
  </si>
  <si>
    <t>Link</t>
  </si>
  <si>
    <t>SE Value</t>
  </si>
  <si>
    <t xml:space="preserve">Sufficiency </t>
  </si>
  <si>
    <t>Bootcamp Value</t>
  </si>
  <si>
    <t>Date</t>
  </si>
  <si>
    <t>Author</t>
  </si>
  <si>
    <t>Other</t>
  </si>
  <si>
    <t>URL187</t>
  </si>
  <si>
    <t>What qualifications does a software engineer need?
To secure a job as a software engineer, you will need the following –
A bachelor’s degree in Computer Engineering/Computer Science/Information Technology</t>
  </si>
  <si>
    <t>Talks about degrees and the skills needed to be a dev</t>
  </si>
  <si>
    <t>Bootcamp aimed at skill instead of to gain qualitifation</t>
  </si>
  <si>
    <t>Rohan Vat: Software Engineering Manager @ upGrad.</t>
  </si>
  <si>
    <t>Article says that you need a degree + skills to thrive as a dev. Then is pitching its bootcamps as a way of developing the +skills</t>
  </si>
  <si>
    <t>URL10</t>
  </si>
  <si>
    <t>Ben Linders, Titus winters, Tom Manshreck</t>
  </si>
  <si>
    <t>When technical topics came up, a lot of people that I talked to seemed to be in exactly the same place they were technically back in the early 2000s. Schools still had the same curriculum</t>
  </si>
  <si>
    <t>URL115</t>
  </si>
  <si>
    <t>Thomas De Moor</t>
  </si>
  <si>
    <t>URL117</t>
  </si>
  <si>
    <t>Yes, a Bachelor’s Degree in Software Engineering is worth it if you want to work with mobile applications, digital systems, or networks. These days, many software engineering colleges and universities offer online programs that are ideal for people with time constraints or for students seeking a remote learning experience.</t>
  </si>
  <si>
    <t xml:space="preserve">It is also important to get software engineering certifications to advance your career; the cost of coding bootcamp is much lower than that of a bachelors degree; Software engineering bootcamps boast an updated curriculm that focueses on the skills that employers wnat; By attending a software enginerring bootcamp, you'll gain practical experience. This exposure can count as work expertiese on your resume. renowened CEP's and industry icons often collaborate with or lead bootcamp programs. You will have access to the best advice and tips from people who are shaping the tech industry </t>
  </si>
  <si>
    <t>Leah Clark</t>
  </si>
  <si>
    <t>Comparison of different US SE HE courses</t>
  </si>
  <si>
    <t>URL119</t>
  </si>
  <si>
    <t>Some students earn certificates as a first step to help decide if they want to pursue degrees in software engineering. In other cases, working computer science professionals pursue certificates to fill in knowledge gaps and develop specialized skills to advance in the field.; Many bootcamps in software engineering take less time to complete than traditional four-year degrees. Bootcamps provide intensive software engineering training in a condensed time frame. These accelerated programs help prepare participants to pursue entry-level jobs upon completion.; Alternative learning methods include massive open online courses, mentorship programs, and industry internships. Aspiring software engineers can also create self-study programs using online resources. Besides strengthening basic skills and knowledge, these modes of learning may also help learners build their professional networks.;</t>
  </si>
  <si>
    <t xml:space="preserve">Liz simmons </t>
  </si>
  <si>
    <t>URL127</t>
  </si>
  <si>
    <t>To become a software engineer or software developer, you will need to have a minimum of a bachelor’s degree in software engineering or a related field, like computer and information technology. However, a master’s degree will help you gain top-notch skills in communication, problem-solving, analysis, and of course, more technical areas like coding that you need to rise to a leadership position. With a master’s degree, according to U.S. Census Bureau data you can expect to earn around $15,000 more per year (or higher) with a master’s degree than you would with just a bachelor’s. That’s true of graduates in all fields, but especially in-demand tech fields such as software engineering.
Plus, the demand for software engineers is extremely high. You won’t have trouble finding a job in any industry (or in any city) with this kind of degree</t>
  </si>
  <si>
    <t>Micheal Templton &amp; Kacey Reynolds Schedler</t>
  </si>
  <si>
    <t>Talk about the price of master - seem to be a site made for masters degrees</t>
  </si>
  <si>
    <t>URL13</t>
  </si>
  <si>
    <t>Thomas Wright</t>
  </si>
  <si>
    <t xml:space="preserve">Seems to be about values that a SE can have </t>
  </si>
  <si>
    <t>URL141</t>
  </si>
  <si>
    <t>URL144</t>
  </si>
  <si>
    <t xml:space="preserve">Today, the vastly diverse field of computer science provides countless job opportunities for those with the right skill set and education. And the emphasis is definitely on “skill set” here. The job market is less rigid in terms of requiring traditional education and degrees than ever before.; The current “progressive” view is that traditional college degrees are sorely outdated. And yes, these days, practically anyone can find all kinds of online literature, courses, and instructional videos that help you learn to code. Plus, there are IT schools (both brick-and-mortar and online) and coding boot camps that provide shortcuts through academic education. 
On the other hand, others are quick to point out that plenty of businesses still demand degrees before considering any candidate for various job roles. And “plenty of businesses” is an understatement here — a vast majority (around 75%) of professional developers have a bachelor’s degree or higher.; The most obvious advantage of a software engineering degree is that you’ll be able to find your first job far more easily. ; BSc candidates definitely have an advantage, as they already have documented proof of prior training in the field.; candidates with degrees often simply have a wider breadth of theoretical knowledg; many companies look at degrees as proof that candidates are able to learn new technologies fast ; There’s no getting around two facts — most currently employed software engineers have degrees, and people with degrees have an easier time landing a job; </t>
  </si>
  <si>
    <t>Christian Eilers</t>
  </si>
  <si>
    <t>URL149</t>
  </si>
  <si>
    <t>Get an McS in CS instead of a MBA</t>
  </si>
  <si>
    <t>URL15</t>
  </si>
  <si>
    <t>URL156</t>
  </si>
  <si>
    <t>Maureen Rubin</t>
  </si>
  <si>
    <t>URL171</t>
  </si>
  <si>
    <t xml:space="preserve">Engineering degrees are worth it if you want a well-paid job with great benefits.
According to a survey of 1,350 engineers, 90% stated they would recommend an engineering degree to young students.; Your job is higher-level and unlikely to be taken over by A.I.; money, time, travel, promotion;  </t>
  </si>
  <si>
    <t>Dr Chris Drew</t>
  </si>
  <si>
    <t>URL189</t>
  </si>
  <si>
    <t>A bachelor’s degree that focuses on coding and software – including, but not limited to, computer science – will not only provide the necessary software education, but the degree could help you get your foot in the door when it comes to employment.;</t>
  </si>
  <si>
    <t xml:space="preserve">That said, while software engineers are often expected to have more education than developers, you don’t need a degree to start working in either field. And if you’re not sure about committing at least four years of your life (and a whole lot of money) to a college education, you should know that you have other options.;  One of the growing trends in tech-related education is coding bootcamps, which can provide a base-level education for a fraction of the cost and time. Some bootcamps offer certification, another way to get your foot in the door. But, again, certificates aren’t the only factor in getting a job, so don’t let that limit your learning.; </t>
  </si>
  <si>
    <t xml:space="preserve">Offer courses </t>
  </si>
  <si>
    <t>URL196</t>
  </si>
  <si>
    <t>Most master’s programs in computer science, engineering, and nursing boast ROI above $500,000.; The vast majority of students who pursue a graduate degree in virtually every field say they are doing so for career advancement; degrees are expensive and ROI is varied;</t>
  </si>
  <si>
    <t xml:space="preserve">Preston Cooper </t>
  </si>
  <si>
    <t>URL202</t>
  </si>
  <si>
    <t>the goal of a Bachelor’s in Software Engineering is to take an ordinary person and make them into a designer and builder of software.; From working as a traditional developer to working in sales and even launching a startup, your Software Engineering degree can help to open up a world of possibilities.; Is an Online Software Engineering Degree Worth It?
For many people, the answer is a resounding “yes.” A Software Engineering degree can be a gateway to some great benefits, no matter which career path is chosen.;</t>
  </si>
  <si>
    <t>URL209</t>
  </si>
  <si>
    <t>Computer science offers more variety in specialization down the road. Many companies are still dependent on having a degree</t>
  </si>
  <si>
    <t>URL21</t>
  </si>
  <si>
    <t>N/A</t>
  </si>
  <si>
    <t>URL256</t>
  </si>
  <si>
    <t xml:space="preserve">People with little to no coding experience who are looking to launch a career as a web developer could benefit from UW’s bootcamps. The program is especially helpful for people who are based in Washington or those who are interested in intense, hands-on learning. ; </t>
  </si>
  <si>
    <t>Brian Wong</t>
  </si>
  <si>
    <t>URL257</t>
  </si>
  <si>
    <t>But there are some drawbacks to online bootcamps. For example, in-person learning provides a real-time, collaborative environment that online programs may not be able to replicate. And it's still possible that some employers will only consider candidates with bachelor's degrees in a technical major.;</t>
  </si>
  <si>
    <t xml:space="preserve">Managers are increasingly relying on coding bootcamp graduates to fill technical roles. A 2020 survey by HackerRank reports that 72% of managers consider bootcamp graduates to be just as skilled as applicants with bachelor's degrees.;  Our latest ranked list below contains only online bootcamps that have earned at least four out of five stars and have been thoroughly reviewed by a minimum of five graduates.;  Online bootcamp students come from a variety of backgrounds. They might be people looking for opportunities beyond a high school diploma or GED, mid-career professionals weighing career changes, or software engineers updating their skills. Familiarity with technology or coding can be useful, but most bootcamps are designed to train students with little to no prior knowledge or experience.; An online coding bootcamp is probably worth the cost. Computer and information technology careers tend to pay well above the median annual U.S. salary of $45,760, and the tech sector is projected to grow 15% in the 2021-2031 period. Attending a coding bootcamp online may be a relatively fast and affordable way to learn highly prized tech skills and become part of this wave of new hires.; </t>
  </si>
  <si>
    <t>Switch Up team</t>
  </si>
  <si>
    <t>URL265</t>
  </si>
  <si>
    <t xml:space="preserve">The advantage of going to college for a cybersecurity program is the support of full-time faculty and staff, on-campus resources, hands-on learning, and a curriculum that builds and develops skills over several years. The biggest drawbacks, though, are price and time.; While you can get a cybersecurity degree at a four-year college, you’ll be spending far more time and money than is necessary to start working in the cybersecurity field. With that in mind, cybersecurity bootcamps are a better option for most prospective learners.; </t>
  </si>
  <si>
    <t xml:space="preserve">Taking a b"To land an entry-level cybersecurity job, applicants need at least one certification to demonstrate their knowledge of secure coding practices, risk management, identifying attacks, ethical hacking, and many more technical skills.; Enrolling in a cybersecurity bootcamp is one of the most cost-effective ways to learn and prepare for a role in information security.; Some prospective students may feel that a four-year bachelor’s degree is the best way to gain cybersecurity training. While some colleges do offer specialized cybersecurity degrees, many tech companies also accept cybersecurity bootcamp grads.; Bootcamps cost a fraction of that price, and will help you train to be job-ready in a matter of months, not years.
Online Cybersecurity Training Courses; However, self-directed programs have their limitations. You won’t have access to instructors or other classmates who can help you learn collaboratively. Seeking to learn on your own could even set you back when it comes time for certification tests, especially if some concepts are still unclear from your online training.; If you’re interested in being part of a fast-growing industry and don’t want to spend years at a university, cybersecurity bootcamps are definitely worth it.;"ootcmap is much more cost-effective than a degree. Struggle to break into the industry without guidance and accreditation </t>
  </si>
  <si>
    <t xml:space="preserve">Heavily talking about their own bootcamps </t>
  </si>
  <si>
    <t>URL284</t>
  </si>
  <si>
    <t xml:space="preserve">Bootcamps are designed to help individuals gain skills in a reasonably short amount of time to transition into different careers or to increase competency in a certain expertise. Rather than enrolling in a multi-year degree program, many students are opting to enhance their career potential and become professionals through short, intensive training courses like bootcamps; Bootcamps tend to be designed to provide a more direct path to your goal; Bootcamps have become one of the most sought-after methods to obtain the additional skills required to cover the extra mile in your career.; An online bootcamp could be right for you if you cannot afford the opportunity cost of quitting your job or if you don’t want to or can’t change your physical location. ; Online Bootcamps Allow For a More Flexible Schedule; Learn New Skills in a Short Period of Time; Online Bootcamps are, Generally, More Affordable; Peer Community; Online Bootcamps Often Prepare You For The Real World; Online coding bootcamps often teach you the soft skills needed to succeed in the real world as well. For example, a soft skill that many bootcamps may teach you is how to work together with others. ; </t>
  </si>
  <si>
    <t>Anna Klawitter</t>
  </si>
  <si>
    <t>URL29</t>
  </si>
  <si>
    <t xml:space="preserve">Masters degrees can help you prepare for real life projectsA degree is great for in-depth learning of software engineering topics, but not necessarily required for a future career in the field. If you have clearl"degree is great for in-depth learning of software engineering topics, but not necessarily required for a future career in the field. If you have clearly defined career goals, learn all the skills necessary, and find an experienced mentor, you can achieve your dream job without investing in a 4-year degree course.;  If you want to pursue software engineering, enroll in a bootcamp instead of shelling out for a degree. A bootcamp is more efficient and less expensive than a degree. 
While  a software engineering degree offers plenty of value, you don’t  necessarily need one to get hired. 
Many employers – especially tech  companies – value demonstrable skills over a diploma. And you can  display those skills through a porfolio, volunteer experience, or work you completed in a software engineering bootcamp.; Yes, software  engineering and computer science degrees are likely to lead to a  high-paying job.
More and more companies are looking to hire talented  Software Engineers, so this career track is growing more quickly than  average job growth. But if you want to land a great position, you should be prepared to follow up your education with hands-on coding practice through a Software Engineering internship or volunteer work. ; "y defined career goals, learn all the skills necessary, and find an experienced mentor, you can achieve your dream job without investing in a 4-year degree course  </t>
  </si>
  <si>
    <t xml:space="preserve">In recent years employers have been recognizing software engineering bootcamps as an effective way to get started. They’re faster-paced, career-oriented education programs designed for students that know exactly what they want.; Certification courses give students the opportunity to validate their software engineering skills and keep up to date with the latest coding techniques. They’re more affordable than degree programs and can be completed in a much shorter time frame.With the right certification to your name, you could even increase your software engineering salary potential.Plus, they look great on your resume and demonstrate to future employers that you’re dedicated to the field and motivated to keep your skills on-trend.; </t>
  </si>
  <si>
    <t>advert</t>
  </si>
  <si>
    <t>URL314</t>
  </si>
  <si>
    <t>Bootcamps are renowned for their comprehensive, intense training that is designed to get you up-to-speed with in-demand programming skills. ootcamps offer an immersive experience that provides hands-on instruction designed to equip you quickly with in-demand skills and knowledge. The best programming bootcamps provide a comprehensive curriculum, experienced instructors, and real-world projects to help you develop and apply your programming skills. More affordable, hands on, real-world, less time comittment</t>
  </si>
  <si>
    <t>LearningFuze</t>
  </si>
  <si>
    <t>not an ad but kind of ad</t>
  </si>
  <si>
    <t>URL33</t>
  </si>
  <si>
    <t>Anit Shrestha</t>
  </si>
  <si>
    <t>URL344</t>
  </si>
  <si>
    <t>Mental - some sort of get rich quick scheme?</t>
  </si>
  <si>
    <t>URL346</t>
  </si>
  <si>
    <t xml:space="preserve">For most people with absolutely no experience and background in tech, the best course of action is to opt for courses taught by renowned experts or enroll in a training or internship program that allows you to work with technology.; Seek training and IT certifications that allow you to explore the different dimensions of the tech industry. While getting a degree in tech takes up to 4 years, certifications can be earned in a few weeks or months.; portfolio building; </t>
  </si>
  <si>
    <t>Kat Boogaard</t>
  </si>
  <si>
    <t>Study found that 35 is old</t>
  </si>
  <si>
    <t>URL347</t>
  </si>
  <si>
    <t>networking; Of course you need specific tech skills to get a career in tech, but you can get those skills faster than you think and you can land plenty of fulfilling, high-paying jobs that don’t require a degree in Computer Science.</t>
  </si>
  <si>
    <t xml:space="preserve">Kelli Smith </t>
  </si>
  <si>
    <t>URL349</t>
  </si>
  <si>
    <t xml:space="preserve">portfolio building; Realistically, you’re probably not going to go from zero to hired without at least a handful of freelance projects. You need something beyond a certificate saying you have some skills and show that you actually have those skills. Hiring managers want proof!; </t>
  </si>
  <si>
    <t>Cameron chapman</t>
  </si>
  <si>
    <t>URL351</t>
  </si>
  <si>
    <t>As many as 25% of tech professionals earned their positions without a traditional four-year college degree, BLS figures show.Aspiring coders can find an abundance of guides, tutorials, and articles to help them learn the basics, both in print and online. Self-created projects, coding challneges, open-source software and freelance projects. Blogging new content can build audience, helps potecnial clients see your ability</t>
  </si>
  <si>
    <t>Fullstack Academy team</t>
  </si>
  <si>
    <t>URL353</t>
  </si>
  <si>
    <t>Not relevant - talks about software sales</t>
  </si>
  <si>
    <t>URL361</t>
  </si>
  <si>
    <t xml:space="preserve"> </t>
  </si>
  <si>
    <t>Tech sales</t>
  </si>
  <si>
    <t>URL363</t>
  </si>
  <si>
    <t>URL366</t>
  </si>
  <si>
    <t>URL367</t>
  </si>
  <si>
    <t xml:space="preserve">tech sales </t>
  </si>
  <si>
    <t>URL369</t>
  </si>
  <si>
    <t xml:space="preserve">Most companies know that major and GPA don’t tell the full story.; </t>
  </si>
  <si>
    <t>For both technical and non-technical roles, personal projects count for a lot. It can be in or out of school, volunteer work, internships, anything that shows hands-on experience. 
Jules: Being deeply involved in 1-2 projects or organizations looks better than having 10 extracurriculars. We want to see you thinking about what expertise you want to excel in, and how you can demonstrate impact.
Lillian: I think it helped that I joined and held leadership roles in marketing consulting clubs in college. On my resume, I also talked about my small business selling handmade crafts—that came up a lot in interviews. Also I had 2 internships, in a tech startup and a small consulting firm. They weren’t big name brands, but they showed working experience. ;</t>
  </si>
  <si>
    <t>URL371</t>
  </si>
  <si>
    <t xml:space="preserve">Although many careers in information technology don't require you to go back to college, a few of them might. ; </t>
  </si>
  <si>
    <t xml:space="preserve">The right certifications on your resume can make a world of difference if you're changing your career drastically.; </t>
  </si>
  <si>
    <t>URL372</t>
  </si>
  <si>
    <t xml:space="preserve">the jobs I was interested in demanded either a degree or multiple formal certifications in specified tech fields; </t>
  </si>
  <si>
    <t>URL373</t>
  </si>
  <si>
    <t xml:space="preserve">It’s a myth that you need a degree to get into IT;  Hiring managers don’t weed out potential job candidates because they don’t have undergraduate degrees.; </t>
  </si>
  <si>
    <t xml:space="preserve">Many top IT careers don’t require college degrees. Hiring managers are looking for job candidates who can get the job done, regardless of their academic credentials. Self-education, training programs and certifications could be your ticket to a rewarding tech job.; Codeacademy, MIT OpenCourseware and Khan Academy; CompTIA A+ IT certification qualifies you for most entry-level help desk jobs; Employers often give preference to candidates with cybersecurity certifications like CompTIA Cybersecurity Analyst; </t>
  </si>
  <si>
    <t>URL378</t>
  </si>
  <si>
    <t>Issue with page extraction on first download, but repeated underneath. Not relevant - specific to engagement in HE to support WIT</t>
  </si>
  <si>
    <t>URL38</t>
  </si>
  <si>
    <t>URL380</t>
  </si>
  <si>
    <t>URL381</t>
  </si>
  <si>
    <t xml:space="preserve">Aside from those who have completed a four-year degree in IT, there are other pathways you can take when changing careers and to get into tech.; Although studying a four-year degree may not be on the cards, there are other resources, education and training that are easily accessible to help you learn new skills.;  You can find mini projects online or set yourself goals that you need to complete. These mini projects can be completed in your spare time or alongside your current role. Building your experience and developing your knowledge within the tech industry will help you to build your portfolio for when you start to apply for jobs. ; getting a mentor; Attending meetups and conferences is a great way of getting yourself out there, it doesn’t have to be awkward or difficult as you can attend meetups aimed at those who are new to the industry. ; Signing up to training programmes is a great way to learn new skills when wanting to enter the technology industry.; </t>
  </si>
  <si>
    <t>"The tech talent gap continues to grow, and within the decade there will be thousands of tech positions that will need to be filled. "</t>
  </si>
  <si>
    <t>URL385</t>
  </si>
  <si>
    <t xml:space="preserve">The industry is a fast-paced, ever-evolving field and you don’t need a degree or years of experience to break into it.; </t>
  </si>
  <si>
    <t xml:space="preserve">Follow tech experts on social media Use the power of networking Shadow someone in the industry Volunteer for a tech company Get involved in open-source projects Subscribe to industry newsletters Start your own tech blog or podcast Get experience with freelance projects Build a strong portfolio Invest in an online course (certification); </t>
  </si>
  <si>
    <t>URL386</t>
  </si>
  <si>
    <t>online courses and certification; it’s important to build a solid foundation of knowledge and skills; Google professional certificate in UI and UX design; connect with experts and professionals who can provide guidance and mentorship; Build a portfolio;  Network and Market Yoursel; Stay current (Learn latest Tools, Practices, and Technologies);  Learn UI and UX Design in 2023Design is very big in Tech sector as this is the first step in many project.;  Learn how to Code;  Develop your Communication skills;  Learn how to Troubleshoot or Debug an Issue; Constant learning is one of the most important thing required to break into Tech and a membership like Coursera Plus play huge role on that;</t>
  </si>
  <si>
    <t>URL391</t>
  </si>
  <si>
    <t xml:space="preserve">reading articles, watching videos and also talking to people already in the industry.;  it’s not enough to take courses and certifications, you’ll also need to talk with people currently working in your field of interest; Share your work with the public,;  Collaborate with others and build a portfolio.; practice makes perfect; </t>
  </si>
  <si>
    <t>URL393</t>
  </si>
  <si>
    <t>Tech sales - generic advice on finding a job</t>
  </si>
  <si>
    <t>URL395</t>
  </si>
  <si>
    <t>Problem with extraction?</t>
  </si>
  <si>
    <t>URL397</t>
  </si>
  <si>
    <t>URL398</t>
  </si>
  <si>
    <t>Not relevant - about getting into a Tech school in the states</t>
  </si>
  <si>
    <t>URL401</t>
  </si>
  <si>
    <t>URL404</t>
  </si>
  <si>
    <t>URL405</t>
  </si>
  <si>
    <t>Identify your transferable skills; Reach out for resources; Know the sector; networking;</t>
  </si>
  <si>
    <t>URL408</t>
  </si>
  <si>
    <t>URL409</t>
  </si>
  <si>
    <t>URL41</t>
  </si>
  <si>
    <t>Software cost estimation</t>
  </si>
  <si>
    <t>URL412</t>
  </si>
  <si>
    <t>URL414</t>
  </si>
  <si>
    <t>URL419</t>
  </si>
  <si>
    <t xml:space="preserve"> Certifications won't guarantee you an IT job; having experience will</t>
  </si>
  <si>
    <t>URL420</t>
  </si>
  <si>
    <t xml:space="preserve">Is formal education in computer science necessary?
No, but it helps! If you have mathematical and problem-solving skills, you can develop the skills required to become a data engineer. Attending a bootcamp will teach you how to become a good programmer and develop skills even faster on the job. However, you do miss some core computer science principles, which may pose a challenge. Don’t let this discourage you, as there are many talented data engineers with non-technical backgrounds at Credera.; In either case, keeping up with data science related news and research articles is important since technology is always evolving. Be sure to learn about different models and not get discouraged by failure.;  Join LinkedIn if you haven’t already;  Reading Medium articles is a great way to keep up with data science news and learn new skills.;  Getting certifications shows proficiency in a skill or topic.;  Kaggle competitions and datasets are valuable resources to get exposure to data analytics and science.; Find mentors who you admire and trust, they will be your biggest proponents for success.; </t>
  </si>
  <si>
    <t>URL421</t>
  </si>
  <si>
    <t>URL423</t>
  </si>
  <si>
    <t xml:space="preserve">find yourself an institute, mentor or a Bootcamp to help speed up your learning process; </t>
  </si>
  <si>
    <t>URL428</t>
  </si>
  <si>
    <t>13% of job vacancies are tech related. The site does not offer any relevant information for getting a degree and is more looking at just trying to get you to join their provided course</t>
  </si>
  <si>
    <t>URL429</t>
  </si>
  <si>
    <t xml:space="preserve">Talks about tech diving </t>
  </si>
  <si>
    <t>URL43</t>
  </si>
  <si>
    <t xml:space="preserve">often path to becoming a SE includes CS degree mixed with expereince and hard technical skills </t>
  </si>
  <si>
    <t>URL430</t>
  </si>
  <si>
    <t xml:space="preserve">Experience of people that have transistoned into tech </t>
  </si>
  <si>
    <t>URL432</t>
  </si>
  <si>
    <t>Joining a community is a great place to build connections and help learn, interacting with virtual meetups and conferences, getting yourself out there like writing a tech blog can also be a great way to make a name for yourself</t>
  </si>
  <si>
    <t>URL44</t>
  </si>
  <si>
    <t xml:space="preserve">Talking about adding value as an engineering manager </t>
  </si>
  <si>
    <t>URL440</t>
  </si>
  <si>
    <t xml:space="preserve">Bootcamps shouldn't say they will make you 'job ready' since they only scrath the surfac e </t>
  </si>
  <si>
    <t>People use bootcamsp to leapfrog from their past career to a career in tech</t>
  </si>
  <si>
    <t xml:space="preserve">Article is aimed at moving people from the arts to tech </t>
  </si>
  <si>
    <t>URL442</t>
  </si>
  <si>
    <t xml:space="preserve">Does not bring in any relevant information </t>
  </si>
  <si>
    <t>URL443</t>
  </si>
  <si>
    <t xml:space="preserve">A great way to achieve this is by taking online courses, registering for and joining boot camps and writing certification exams. Interships and networking are also important </t>
  </si>
  <si>
    <t xml:space="preserve">Just a big Advert </t>
  </si>
  <si>
    <t>URL445</t>
  </si>
  <si>
    <t xml:space="preserve">Bootcamps are a good way to break into tech from another career and interships provide experience that is able to help find you a ajob </t>
  </si>
  <si>
    <t>URL450</t>
  </si>
  <si>
    <t>Political piece about tech in UK</t>
  </si>
  <si>
    <t>URL451</t>
  </si>
  <si>
    <t>Degrees are still relevant and are required by most corporate jobs</t>
  </si>
  <si>
    <t xml:space="preserve">Even with a Computer Science degree some people still have to teach themselves to program outside the degree to be able to land a job. Interships let you get noticed by employers while also gaining sills. Porfolios help you show yourself off to employers </t>
  </si>
  <si>
    <t>URL461</t>
  </si>
  <si>
    <t xml:space="preserve">Though degrees are a large finnancial and time investment they show employers that you've dedicated time and effort towards pursuing a career in this field. It also gives you a more in-depth knowledge of the subject. You’ll also have a level of flexibility over what you learn—as you progress, you’ll be able to choose elective modules to hone your knowledge in a particular area. An increasing number of institutions offer online study. Options to specialize and better pay </t>
  </si>
  <si>
    <t xml:space="preserve">Shorter more focused study of area, suually more acreer intesive. bootcamps combine practical theory with one-to-one mentoring from an expert who works in the industry. </t>
  </si>
  <si>
    <t>URL463</t>
  </si>
  <si>
    <t xml:space="preserve">Degree is mainly focused on theortical and is a larger time investmust while also costing more money </t>
  </si>
  <si>
    <t xml:space="preserve">Gives you a cheaper and faster more intense focused on hands on experience </t>
  </si>
  <si>
    <t xml:space="preserve">Promoting their bootcamp </t>
  </si>
  <si>
    <t>URL466</t>
  </si>
  <si>
    <t>Degree igives you a more focused on theory appraoch while also looking at all areas</t>
  </si>
  <si>
    <t xml:space="preserve">Bootcamps offer real-time experience of working with clients. Short online couses can help boost skills. </t>
  </si>
  <si>
    <t>UX/UI</t>
  </si>
  <si>
    <t>URL471</t>
  </si>
  <si>
    <t>degree provdies well rounded education for area but can be a big comittment but the degree can matter as it is physical proof that you have worked and can be beneficial with traditional employers still looking for degrees to be there</t>
  </si>
  <si>
    <t>Modern emplyers are focused on portfolio examples and coding, with proof of how to code. Bootcamps arehelpful when preparing a strong portfolio and get you the skills you need to get employed. They are inespensive and lexible and prepare you for job interviews.</t>
  </si>
  <si>
    <t>URL472</t>
  </si>
  <si>
    <t xml:space="preserve">University is theory heavy but will teach you essential elements that can be used to create a portfolio </t>
  </si>
  <si>
    <t>Bootcamps are short inesive and more practial than degree programs, while still giving guidance, mentorship and nwtworking oppurtunities.</t>
  </si>
  <si>
    <t>URL48</t>
  </si>
  <si>
    <t xml:space="preserve">Talking about how Sillicon Valley is a better employer than anyone else </t>
  </si>
  <si>
    <t>URL483</t>
  </si>
  <si>
    <t xml:space="preserve">Certificates may only offer basic-level information and not directly aid employment. Bootcamps are time consuming and can be expensive. Masters degrees give you a higher chance of employment as well as excellent networking oppurtunities and interships </t>
  </si>
  <si>
    <t>certificates allow you to build a portfolio while being cheap and not as time consuming as a degree. Bootcamps are academically challenging and are good for adding to a resume and for networking.</t>
  </si>
  <si>
    <t>URL484</t>
  </si>
  <si>
    <t xml:space="preserve">Bootcamps can be expensive and very intense and sometimes focus too much on employability skills that they are likely to skip the basics. Degrees allow you to get a comprehensive understanding of the subject field, with exposure to possible other areas outside the main oen of study. They are also rigorously tested </t>
  </si>
  <si>
    <t>Bootcamps are intense but they are a fast way to fully immerse yourself in the technology and are agile so incorporate new technologies to adapt to the industry as it moves. Degrees take a long time to complete and can be expensive and they also are more likley to focus on foundational aspects compared to getting employed</t>
  </si>
  <si>
    <t>URL486</t>
  </si>
  <si>
    <t>Bootcamps are quicker and focus on specific skills so can be a good way to get into industry or to just narrow skills.</t>
  </si>
  <si>
    <t>URL488</t>
  </si>
  <si>
    <t xml:space="preserve">Students on a masters degree gain in-depth understanding of their field through theory and coursework as well as hands on with specific software. Degrees are more broadly recognisxed </t>
  </si>
  <si>
    <t xml:space="preserve">Data science boot camps are an alternative that can equip students with a set of job-ready skills in a matter of months, and often at a fraction of the cost of a degree. Students concentrate on attaining skills. and pend their time developing a professional portfolio that shows their potential in the real world. Bootcamps can be a simple, fast and cheap wasy to get the same level of training that a graduate degree would give. </t>
  </si>
  <si>
    <t>URL49</t>
  </si>
  <si>
    <t>N/A to degrees and bootcamps</t>
  </si>
  <si>
    <t>URL498</t>
  </si>
  <si>
    <t>Masters offer depth and domain expertise, but require a greater investment of time. Master courses are run by univeristy professors and offer a more individualized experience while still being instructior-led. Masters also allow for a lasrge amount of networking by leveraging an alumni network to help with placement and internships</t>
  </si>
  <si>
    <t xml:space="preserve">Bootcamps are accelerated, with most programs designed to teach new skills quickly. As a result, the trade-off you often receive is a lack of depth into more niche and advanced topics. They last 6-8 weeks and can be done virtually or in person. Bootcamps are more suited for when you are trying to transition from one career to another, and they offer you to gain skills in a short and relatively inexpensive amount of time. </t>
  </si>
  <si>
    <t>URL5</t>
  </si>
  <si>
    <t>Talks about building software</t>
  </si>
  <si>
    <t>URL505</t>
  </si>
  <si>
    <t xml:space="preserve">Degree's prepare you for many presnt topics and future topics. Degree's may be seen as higher as they are seen for life, it teaches more than skills such as the theory. Issue with bootcamps is that they cram too much information as they are fast compared to a degree. Degrees usually open up more oppurtunities </t>
  </si>
  <si>
    <t xml:space="preserve">Bootcamps prepare you for real life. Bootcamps can be a good idea to compliment a degree if you feel that you need more time and want more hands on. Bootcamps that offer certification can be more useful as well. </t>
  </si>
  <si>
    <t xml:space="preserve">This is all from a community post with people commenting their thoughts and opinions </t>
  </si>
  <si>
    <t>URL51</t>
  </si>
  <si>
    <t>SE radio</t>
  </si>
  <si>
    <t>URL514</t>
  </si>
  <si>
    <t xml:space="preserve">Bootcamps are a great way to learn tech in a short amount of time and are usually easier to enrol and cheaper. Employers are less interested in university with their main desire being in skills and that you have done training. You are able to build your portfolio while you are going through a bootcamp. Bootcmaps also have a large community and are usually partnered with companies which helps when students are trying to network. Better va;ue for money </t>
  </si>
  <si>
    <t>URL517</t>
  </si>
  <si>
    <t xml:space="preserve">Some companies won't consider applicants without a STEM degree. CD degrees allow you to learn programming at a slow pace allowing for understanding, and if better suited to people that learn better in an academic enviornment </t>
  </si>
  <si>
    <t xml:space="preserve">Coding bootcamps are better for people that want to learn to program fast and also want to learn to be able to build something specific, while also being suited to people that cannot afford the cost of a full university degree. Self study is the best option for people that are discilpoined and enjoy programming and can also be the most afforable option as there are a large range of free resoruces. Learning from a coding mentor is another option and gives you a blend of all as it allows you to get advice from expert developers while moving at your own pace. </t>
  </si>
  <si>
    <t xml:space="preserve">Trying to sell coding mentors </t>
  </si>
  <si>
    <t>URL525</t>
  </si>
  <si>
    <t xml:space="preserve">Talking about UX </t>
  </si>
  <si>
    <t>URL532</t>
  </si>
  <si>
    <t>Talking about if being convicted can stop you from going to a programming bootcamp</t>
  </si>
  <si>
    <t>URL539</t>
  </si>
  <si>
    <t>degrees help you get a deeper foundation for prrgramming concepts. Much easier to get interviews with a university degree. Also, student network allows for networking. Though university is expensive, bootcamps are not cheap</t>
  </si>
  <si>
    <t xml:space="preserve">Bootcamp graduates are more practical and are more confident in the code they write. Univerisyt takes longer and can be expensive. Bootcamps are more flexible offering both in person or online. Self teaching programming is  cheap with coruses being offered at a low cost and also slef paced. </t>
  </si>
  <si>
    <t>URL542</t>
  </si>
  <si>
    <t>Only go to university if you think you were going to go anyway</t>
  </si>
  <si>
    <t>Bootcamps are a good idea for people that want to learn to code but ned a structued environment or need support with their learning, if not then self-taught should be the option</t>
  </si>
  <si>
    <t xml:space="preserve">This is all written from someone that taught themselves to code, so there is a large amount of bias with that </t>
  </si>
  <si>
    <t>URL543</t>
  </si>
  <si>
    <t xml:space="preserve">SE interview questions </t>
  </si>
  <si>
    <t>URL544</t>
  </si>
  <si>
    <t xml:space="preserve">Self-learning allows for flexible learning for a language. Building projects is a great way to be able to show off your skills </t>
  </si>
  <si>
    <t>URL548</t>
  </si>
  <si>
    <t>Degree's are mainly focused on theory while also introducing you to skills but cost more and time more time investment</t>
  </si>
  <si>
    <t xml:space="preserve">Bootcamps allow for you to get industry level skills and potential expreience. </t>
  </si>
  <si>
    <t>URL549</t>
  </si>
  <si>
    <t>College programs are more expensive. College focuses on foundations of computer science. Bootcamps are self paced which does not motivate learners to finish in time</t>
  </si>
  <si>
    <t>Curriculum of a bootcamp is aimed at gaining skills for a specific job. University is a lot longer than a bootcamp. Bootcamps allow for more flexibility. Degrees arent personalised to modern technology</t>
  </si>
  <si>
    <t>URL552</t>
  </si>
  <si>
    <t>Bootcamps arent guaranteed funding, may have to fund yourself</t>
  </si>
  <si>
    <t>Focus more on ways to get into tech, such as graduate schmes</t>
  </si>
  <si>
    <t>URL560</t>
  </si>
  <si>
    <t>About ski boots - not tech related</t>
  </si>
  <si>
    <t>URL561</t>
  </si>
  <si>
    <t xml:space="preserve">No mention of which option best, talks about getting more women into tech </t>
  </si>
  <si>
    <t>URL562</t>
  </si>
  <si>
    <t>No mention of uni vs bootcamp, just how to get into a tech job without coding</t>
  </si>
  <si>
    <t>URL564</t>
  </si>
  <si>
    <t xml:space="preserve">How women can build on themselves to get into tech </t>
  </si>
  <si>
    <t>URL565</t>
  </si>
  <si>
    <t>Mentions different tech roles that don't require much coding</t>
  </si>
  <si>
    <t>URL566</t>
  </si>
  <si>
    <t>Quiz on which tech career is right for you</t>
  </si>
  <si>
    <t>URL568</t>
  </si>
  <si>
    <t>How women can improve soft skills to get into tech</t>
  </si>
  <si>
    <t>URL572</t>
  </si>
  <si>
    <t>How to land a job in the tech industry</t>
  </si>
  <si>
    <t>URL580</t>
  </si>
  <si>
    <t>Talks about why tech is a promising field</t>
  </si>
  <si>
    <t>URL581</t>
  </si>
  <si>
    <t>How and should you get into web development</t>
  </si>
  <si>
    <t>URL586</t>
  </si>
  <si>
    <t>How to get into venture capital</t>
  </si>
  <si>
    <t>URL587</t>
  </si>
  <si>
    <t>Degrees have more theory. Degrees are taught by academics</t>
  </si>
  <si>
    <t>Bootcamp curriculum is more up to date. Can begin earning faster. Taught by developers with real life expierience. Entry requirements are lower. Not having a degree wont limit success</t>
  </si>
  <si>
    <t>URL588</t>
  </si>
  <si>
    <t>Talks about getting into tech stocks</t>
  </si>
  <si>
    <t>URL589</t>
  </si>
  <si>
    <t>How to improve different tech skills</t>
  </si>
  <si>
    <t>URL593</t>
  </si>
  <si>
    <t>Is project management the right career</t>
  </si>
  <si>
    <t>URL595</t>
  </si>
  <si>
    <t>How to switch into a tech career</t>
  </si>
  <si>
    <t>URL598</t>
  </si>
  <si>
    <t>Investment banking opportunities</t>
  </si>
  <si>
    <t>URL6</t>
  </si>
  <si>
    <t>How software engineers can be valuble to companies</t>
  </si>
  <si>
    <t>URL600</t>
  </si>
  <si>
    <t>How to make more money in tech by doing side jobs</t>
  </si>
  <si>
    <t>URL605</t>
  </si>
  <si>
    <t>Bootcamps can be taxing</t>
  </si>
  <si>
    <t>Bootcamps are quicker</t>
  </si>
  <si>
    <t>More about overcoming the stress of a bootcamp</t>
  </si>
  <si>
    <t>URL606</t>
  </si>
  <si>
    <t>How to clean a laptop keyboard safely</t>
  </si>
  <si>
    <t>URL608</t>
  </si>
  <si>
    <t>How to get more woemn into tech</t>
  </si>
  <si>
    <t>URL612</t>
  </si>
  <si>
    <t>How to become a radiology technician</t>
  </si>
  <si>
    <t>URL621</t>
  </si>
  <si>
    <t>Ways to learn tech skills but no mention of degrees or bootcamps</t>
  </si>
  <si>
    <t>URL628</t>
  </si>
  <si>
    <t>Getting more women into tech</t>
  </si>
  <si>
    <t>URL631</t>
  </si>
  <si>
    <t>How to become more tech savy - more basic</t>
  </si>
  <si>
    <t>URL632</t>
  </si>
  <si>
    <t>Interview tips on answering questions</t>
  </si>
  <si>
    <t>URL635</t>
  </si>
  <si>
    <t>Tech interview questions that could be asked</t>
  </si>
  <si>
    <t>URL64</t>
  </si>
  <si>
    <t>About being a software engineer</t>
  </si>
  <si>
    <t>URL640</t>
  </si>
  <si>
    <t>How to close the gap in the tech industry</t>
  </si>
  <si>
    <t>URL641</t>
  </si>
  <si>
    <t>How companies can retain tech talent</t>
  </si>
  <si>
    <t>URL643</t>
  </si>
  <si>
    <t>How seniors can connect with their families during covid 19</t>
  </si>
  <si>
    <t>URL648</t>
  </si>
  <si>
    <t>How to grow professionally in tech</t>
  </si>
  <si>
    <t>URL661</t>
  </si>
  <si>
    <t>Bootcamps are intense</t>
  </si>
  <si>
    <t>Bootcamps are faster and can develop hands on skills</t>
  </si>
  <si>
    <t>Pros and cons of being a software engineer</t>
  </si>
  <si>
    <t>URL664</t>
  </si>
  <si>
    <t>Bootcamps are shorter and cheaper than a degree and will still provide the same kinds of job opportunities and salary. Bootcamps are more practical and up to date than a university degree</t>
  </si>
  <si>
    <t>Advertising their bootcamp</t>
  </si>
  <si>
    <t>URL667</t>
  </si>
  <si>
    <t>Bootcamps are shorter than a degree and there is more support from staff with a bootcamp over a degree</t>
  </si>
  <si>
    <t>URL670</t>
  </si>
  <si>
    <t>Do you need to be good at maths to be a software engineer</t>
  </si>
  <si>
    <t>URL675</t>
  </si>
  <si>
    <t>Most computer engineering positions require at least a bachelor's degree</t>
  </si>
  <si>
    <t>Mainly how to become a computer engineer</t>
  </si>
  <si>
    <t>URL677</t>
  </si>
  <si>
    <t xml:space="preserve">You should at least have a bachelor's degree in CS or software engineering to begin your career. But you must spend time outside of class also learning how to code </t>
  </si>
  <si>
    <t>Reading code from experienced developers from Git Hub could be a good way to help push your further in your career building. projects are also a great way to boost your resume</t>
  </si>
  <si>
    <t>URL68</t>
  </si>
  <si>
    <t xml:space="preserve">Value engineering </t>
  </si>
  <si>
    <t>URL681</t>
  </si>
  <si>
    <t xml:space="preserve">Just an advert for a lot of courses, no information about the courses </t>
  </si>
  <si>
    <t>URL685</t>
  </si>
  <si>
    <t>If you are self taught - learning a programming langauge is a great way to start, try become an expert in some sort of langage like python, then try and learn algorithms and data structures, build a portfolio that is on GitHub, learn problem solving tasks for coding interviews</t>
  </si>
  <si>
    <t>URL687</t>
  </si>
  <si>
    <t xml:space="preserve">More about what you do as a software engineer </t>
  </si>
  <si>
    <t>URL700</t>
  </si>
  <si>
    <t>Obtaining a degree can also be a good choice</t>
  </si>
  <si>
    <t xml:space="preserve">You do not need a university degree or formal qualifications to become a software developer, you can use online videos and resoruces to refine your self-taught approach. Many employers will even offer on the job training to ensure you are confident. An apprenticeship is another way of learning the correct skills </t>
  </si>
  <si>
    <t>URL716</t>
  </si>
  <si>
    <t xml:space="preserve">Many companies do not require a CS degree as long as you have training and experience in the field </t>
  </si>
  <si>
    <t>URL726</t>
  </si>
  <si>
    <t xml:space="preserve">Completing a formal education is the first step to becoming a software engineer. A bachelors degree is a traditional degree preferred by employers, they usually cover a broad range of topics giving students foundation in theory and in math. Internships are a great way to gain real-world experience. Specialising in one area will help for finding a job in the future </t>
  </si>
  <si>
    <t>Coding bootcamps are a newer educational pathway, with programs lasting up to 12 weeks and aim to teach you hands on skills that get you ready to do an entry-level posistion. Internships are a great way to gain real-world experience. Certifications are a great way to boost your technical skills</t>
  </si>
  <si>
    <t>URL728</t>
  </si>
  <si>
    <t xml:space="preserve">Talks about computer engineering </t>
  </si>
  <si>
    <t>URL73</t>
  </si>
  <si>
    <t xml:space="preserve">Business vs Engineering </t>
  </si>
  <si>
    <t>URL737</t>
  </si>
  <si>
    <t xml:space="preserve">Demand for engineers far outpaces the number of engineers coming out of university with their degrees, causing hiring managers. to value the skills you have over your university credentials </t>
  </si>
  <si>
    <t>URL740</t>
  </si>
  <si>
    <t>Many employees look for graduates with degrees</t>
  </si>
  <si>
    <t>Appretinships are another angle to look, with some putting you through a degree while you work</t>
  </si>
  <si>
    <t>URL75</t>
  </si>
  <si>
    <t>URL761</t>
  </si>
  <si>
    <t>Talks about skills that you need to be a software engineer - doesn't say whether degrees or bootcamps give value. Skills are cloud, algoritums, git, docker, VIM, IDE's, databse, linux,OOP,nextworks and scripting</t>
  </si>
  <si>
    <t>URL770</t>
  </si>
  <si>
    <t xml:space="preserve">Not relevant </t>
  </si>
  <si>
    <t>URL772</t>
  </si>
  <si>
    <t>Nearly one in six uses bootcamps to learn</t>
  </si>
  <si>
    <t>URL781</t>
  </si>
  <si>
    <t>Getting a degree shows that you have a background and theory for the job but does not mean you have the proven skills for it</t>
  </si>
  <si>
    <t>Bootcamps and online courses are a great way to level up skills if you find it hard to motivate yourself. Building a portfolio is a great way to showcase you skills. Networking and collaborating with things such as hackathons is a great way to show your skills</t>
  </si>
  <si>
    <t>URL787</t>
  </si>
  <si>
    <t xml:space="preserve">Getting an internship ontop of your degree is a great way to boost your skills while getting industry expereince and networking </t>
  </si>
  <si>
    <t>URL795</t>
  </si>
  <si>
    <t>Just talks about skills and languages that are popular</t>
  </si>
  <si>
    <t>URL802</t>
  </si>
  <si>
    <t xml:space="preserve">Most entry level posistions require a computer sceience degree, some work experience, proficiency in programming langauges, understanding of git </t>
  </si>
  <si>
    <t>URL809</t>
  </si>
  <si>
    <t>Just talks about making money being a SE</t>
  </si>
  <si>
    <t>URL819</t>
  </si>
  <si>
    <t>Talks about what skill syou will need to do a bootcamp</t>
  </si>
  <si>
    <t>URL865</t>
  </si>
  <si>
    <t>Bootcamps will help you learn to build app, give you fundamentals of programming, help you learn to write algorithms, learn databases, learn libraries packages and frameworks</t>
  </si>
  <si>
    <t>URL87</t>
  </si>
  <si>
    <t>Just ranking universities</t>
  </si>
  <si>
    <t>URL876</t>
  </si>
  <si>
    <t>Programming bootcamp is a great way for a career change to becoming a developer. Allow you to learn to program by building software</t>
  </si>
  <si>
    <t>Advert for their bootcamp</t>
  </si>
  <si>
    <t>URL914</t>
  </si>
  <si>
    <t>What to do after bootcamp</t>
  </si>
  <si>
    <t>URL94</t>
  </si>
  <si>
    <t>SE architecture</t>
  </si>
  <si>
    <t>URL95</t>
  </si>
  <si>
    <t>How to be a better dev</t>
  </si>
  <si>
    <t>URL98</t>
  </si>
  <si>
    <t>What is platform engineering?</t>
  </si>
  <si>
    <t>URL123</t>
  </si>
  <si>
    <t>Though not always nesscary a defree is still a standard for a large amount of indsutry as they provide a comprehensive program with network oppurtunites. It does cost more though and require a large amount of time</t>
  </si>
  <si>
    <t xml:space="preserve">Bootcamps offer tutor networking and provide real world projects for portfolio but can be an intense time comittment. Slef learning is self paces and allows you to learn skills but lacks instruction and no networking oppurtunites </t>
  </si>
  <si>
    <t>URL124</t>
  </si>
  <si>
    <t>A degree gives you theory while also learning skills but they are they are not the be-all-end-all</t>
  </si>
  <si>
    <t>Bootcamps give you the oppurtunity to gain job ready skills and are usually highly flexible such as part time or online. Certificates and building portgolio's are a great way to develop yourself</t>
  </si>
  <si>
    <t>URL142</t>
  </si>
  <si>
    <t xml:space="preserve">Value of system engineerring </t>
  </si>
  <si>
    <t>URL146</t>
  </si>
  <si>
    <t xml:space="preserve">A masters degree in CS can lead to further career advancments, increased earning potential and also able to broaden professional network </t>
  </si>
  <si>
    <t>URL174</t>
  </si>
  <si>
    <t xml:space="preserve">Masters of buissness </t>
  </si>
  <si>
    <t>URL180</t>
  </si>
  <si>
    <t>Engineering masters</t>
  </si>
  <si>
    <t>URL191</t>
  </si>
  <si>
    <t>Value of MPS</t>
  </si>
  <si>
    <t>URL194</t>
  </si>
  <si>
    <t xml:space="preserve">Masters degrees allow you to master an in-demand areas such as AI. They usually lead to more high-paying jobs in the future </t>
  </si>
  <si>
    <t>URL304</t>
  </si>
  <si>
    <t xml:space="preserve">Bootcamps allow for flexible learning on current technology that is found in industry, allowing for real world experience to be gained as well as earning certificates </t>
  </si>
  <si>
    <t>URL313</t>
  </si>
  <si>
    <t>These days passion for technology and demonstartion of knowledge in industry can be as important as a degree. Bootcamps are a great way to be able to get skills and pick up on industry changes</t>
  </si>
  <si>
    <t>URL399</t>
  </si>
  <si>
    <t xml:space="preserve">Get women into tech </t>
  </si>
  <si>
    <t>URL446</t>
  </si>
  <si>
    <t>How to get into tech Toronto</t>
  </si>
  <si>
    <t>URL462</t>
  </si>
  <si>
    <t>University requires more time and money, but has a greater opportunity to learn more subjects, and those subjects in greater depth.Theory behind coding/computer science/data science
In depth learning of topics
Build meaningful connections with classmates and professors
Can be prestigious
Traditional
Opens up doors for post-undergraduate programs (masters, PhD)</t>
  </si>
  <si>
    <t>Bootcamp is a condensed and intense program that is usually less expensive but lacks the prestiege that comes with a degreeShorter time frame
Lower cost
Iterative curriculums
Team-based
Hands-on learning
Rolling start dates
Career support
Clear outcomes
Small classes</t>
  </si>
  <si>
    <t>URL487</t>
  </si>
  <si>
    <t xml:space="preserve">Talking about Data Analytics </t>
  </si>
  <si>
    <t>URL489</t>
  </si>
  <si>
    <t xml:space="preserve">CS degree offer much more, usually being accredied while still being exposed to skills. </t>
  </si>
  <si>
    <t>Coding boot camps are great for people who want quick but intensive exposure to programming and SD. Teaching fundamentals and looking at more skill based learning</t>
  </si>
  <si>
    <t>URL513</t>
  </si>
  <si>
    <t>Talks about Community College - doesn't feel very applicable</t>
  </si>
  <si>
    <t>URL637</t>
  </si>
  <si>
    <t>Pharmacy tech</t>
  </si>
  <si>
    <t>URL642</t>
  </si>
  <si>
    <t>Just talks about the history of women in tech</t>
  </si>
  <si>
    <t>URL656</t>
  </si>
  <si>
    <t>Practical hands-on expereince is usually more valued than a degree. For years degrees were seen as needed. Bootcamps are cheaper and faster and allow for you to be able to get skill-based training.</t>
  </si>
  <si>
    <t>URL662</t>
  </si>
  <si>
    <t xml:space="preserve">Most companies need some sort of degree for you to get through the door. </t>
  </si>
  <si>
    <t>Cerfificates can also be a good idea to prove you skill when looking at something like a web dev</t>
  </si>
  <si>
    <t xml:space="preserve">Seems to be linked to Harvard extensions </t>
  </si>
  <si>
    <t>URL669</t>
  </si>
  <si>
    <t>Just tells you what jobs you could get with a SE degree</t>
  </si>
  <si>
    <t>URL691</t>
  </si>
  <si>
    <t>Just explains what a SE does</t>
  </si>
  <si>
    <t>URL698</t>
  </si>
  <si>
    <t>Degrees provide the beginning of different career options such as web dev, mobile dev, QA etc. MSc's then allow you to get further into a career such as ML expert or cybersecurity analyst.</t>
  </si>
  <si>
    <t>URL769</t>
  </si>
  <si>
    <t>Combining technical skills and practical skills, earning a degree is an ideal first step for SE</t>
  </si>
  <si>
    <t>Industry certifications are a great way to boost your resume. Creating a portfolio is also a great way to be able to show off your skills</t>
  </si>
  <si>
    <t>URL785</t>
  </si>
  <si>
    <t>Difference between software dev vs software engineer</t>
  </si>
  <si>
    <t>URL792</t>
  </si>
  <si>
    <t>Multiple online resources make it easier to learn to code without a degree, which can be boosted through enrolment of coding bootcamps. Creating your own website and making projects are great ways of showing your skills</t>
  </si>
  <si>
    <t>URL807</t>
  </si>
  <si>
    <t xml:space="preserve">Robotics industry </t>
  </si>
  <si>
    <t>URL817</t>
  </si>
  <si>
    <t>Talks about skills that all programmers need</t>
  </si>
  <si>
    <t>URL89</t>
  </si>
  <si>
    <t>Devops</t>
  </si>
  <si>
    <t>URL520</t>
  </si>
  <si>
    <t>Lists different jobs you can get</t>
  </si>
  <si>
    <t>URL573</t>
  </si>
  <si>
    <t>Certifications are a great way to break into tech. Networking is also another way to get into the industry</t>
  </si>
  <si>
    <t>URL715</t>
  </si>
  <si>
    <t>A degree allows you to get industry level credibility to get the interview but you need more than that for the job</t>
  </si>
  <si>
    <t>Certifications and projects are a good way to show off your skills to employers</t>
  </si>
  <si>
    <t>URL215</t>
  </si>
  <si>
    <t>A degree is not enough anymore, you need not only certifications but you also need to create projects to create a portfolio</t>
  </si>
  <si>
    <t>URL416</t>
  </si>
  <si>
    <t>Krista Dossetti</t>
  </si>
  <si>
    <t>URL523</t>
  </si>
  <si>
    <t>URL659</t>
  </si>
  <si>
    <t>"Most software engineering jobs require at least a bachelor's degree," Frederick said. A bachelor’s degree in software engineering is ideal, but studying computer science or other STEM programs such as math, science or engineering could help as well.Having the education and experience under your belt to prove you can be a solid contributor and team player will also help. After all, a big part of the software engineer’s role is assisting clients in installing and using new software, so solid interpersonal skills are key.</t>
  </si>
  <si>
    <t>strong programming skills and an understanding of how to apply software engineering techniquesMost employers want to see a portfolio of software projects that demonstrate your holistic skillsIn addition to a bachelor's degree in software engineering, computer science, information technology or another related field, a good command of programming and technical skills is a must.
“Knowing at least one scripting language, such as Python and JavaScript, and one object-oriented language, such as Java or C++, is essential Consider taking a bootcampe to get technical skills - also need soft skills</t>
  </si>
  <si>
    <t>Dr Marie Morganelli</t>
  </si>
  <si>
    <t xml:space="preserve">It is a university website </t>
  </si>
  <si>
    <t>URL387</t>
  </si>
  <si>
    <t>N/A - just talking about how to get into uni</t>
  </si>
  <si>
    <t>URL693</t>
  </si>
  <si>
    <t>Though a Master’s is not necessary for most entry level positions, getting this degree correlates to a higher pay and increases your chances of eventually landing a managerial role.</t>
  </si>
  <si>
    <t>In college, you should continue to build your portfolio by engaging with software engineering outside of classes. Join related clubs, participate in competitions, or do other activities to build up your resume and gain experience in the field. Try to find extracurriculars more tailored to your future job interestsAlso, network with professors and attend professional development events to prepare you for when you’ll be job-hunting in the near future. Focus on companies or organizations that reflect your areas of interest</t>
  </si>
  <si>
    <t>Nisha Desai</t>
  </si>
  <si>
    <t xml:space="preserve">A website helping people to find the right college </t>
  </si>
  <si>
    <t>URL425</t>
  </si>
  <si>
    <t>URL438</t>
  </si>
  <si>
    <t xml:space="preserve">Event advert </t>
  </si>
  <si>
    <t>URL441</t>
  </si>
  <si>
    <t>Corine Vigreux</t>
  </si>
  <si>
    <t>Only 10% of mainstream tech education is comprised of women</t>
  </si>
  <si>
    <t>URL575</t>
  </si>
  <si>
    <t>Website for Veterans</t>
  </si>
  <si>
    <t>URL626</t>
  </si>
  <si>
    <t>Tech Support Scams</t>
  </si>
  <si>
    <t>URL579</t>
  </si>
  <si>
    <t>While most tech jobs require advanced technical degrees, a growing number of companies and organizations recognize the value of military training. That means they are increasingly looking to hire military veterans and spouses.</t>
  </si>
  <si>
    <t>Sean Mclain Brown</t>
  </si>
  <si>
    <t xml:space="preserve">Looking at veterans </t>
  </si>
  <si>
    <t>URL197</t>
  </si>
  <si>
    <t>Empty file</t>
  </si>
  <si>
    <t>URL342</t>
  </si>
  <si>
    <t xml:space="preserve">Apply for tech jobs you have prior experience in. All this being written to people that want to get into tech. revamp LinkedIn, internship, certifications and boot camps. Build a project </t>
  </si>
  <si>
    <t>Sponsered post by a bootcamp school</t>
  </si>
  <si>
    <t>URL355</t>
  </si>
  <si>
    <t>a master’s degree in a field in computer science will push you to the top of the pile for almost any role in the tech world. Most job profiles in the IT industry, however, are attainable with a bachelor’s degree, be it in computer science or sometimes even in other fields. At times, even an associate’s degree is enough to get your journey started in the tech world. What’s more, there are times when even that isn’t needed if you back up your IT skills and abilities with a diploma or certifications. Not only are jobs for IT graduates with no experience found in plenty, but there is also no real limit to the question of what can you can do with an IT degree</t>
  </si>
  <si>
    <t>it is possible to implement a career change to information technology even without a bachelor degree in computer science. all you need to do is develop the necessary skill sets, and maybe back it up with some online training, internships, diplomas, bootcamps or even certificate courses.This means that if someone is intelligent, has a quick mind, a diverse skill set, and is willing to learn fast, then they are likely to be accepted in the IT industry, regardless of which degree they holdTechnical skills are absolutely key for hiring managers, and if you don’t have the full degree qualifications, or if you’re not a self-learner who’s hacked stuff and can code on your own, you can leverage MOOCs and online education courses to gain credentials, as well as bootcamps. Above all, showcase your portfolio of work, relevant interests that clearly exemplify your coding and technical skills, and discuss it freely in technical and coding interviews</t>
  </si>
  <si>
    <t>URL359</t>
  </si>
  <si>
    <t>Yanira Guzman</t>
  </si>
  <si>
    <t>URL365</t>
  </si>
  <si>
    <t>Rachel Berger</t>
  </si>
  <si>
    <t>N/A Talking about UX and UI design</t>
  </si>
  <si>
    <t>URL370</t>
  </si>
  <si>
    <t>Saying that you can learn skills for a-lot of dev and eng jobs from a degree</t>
  </si>
  <si>
    <t>Can also learn these skills thorugh specific bootcamps</t>
  </si>
  <si>
    <t>Paul Larkin and Anabelle Zaluski</t>
  </si>
  <si>
    <t>URL377</t>
  </si>
  <si>
    <t xml:space="preserve">Portfolio, certification </t>
  </si>
  <si>
    <t>URL388</t>
  </si>
  <si>
    <t>Was a poker player and now a dev. More informational about interviews than any value</t>
  </si>
  <si>
    <t>URL431</t>
  </si>
  <si>
    <t>66% of programmers are self taight. Even those who rely on formal education require continual professional development to keep their skills sharp</t>
  </si>
  <si>
    <t>Kristin Savage</t>
  </si>
  <si>
    <t>URL444</t>
  </si>
  <si>
    <t>Nicole Kow</t>
  </si>
  <si>
    <t>URL512</t>
  </si>
  <si>
    <t>Since role is primarily skill-based, software engineers can find employment with or without a degree. Bootcamps and online courses can supplement degree. Companies look for good balance or soft and technical skills, fresh graduates often lack skills and expeirence to write production read code. Take on independent projects or join a software community or find a mentor</t>
  </si>
  <si>
    <t xml:space="preserve">University website </t>
  </si>
  <si>
    <t>URL540</t>
  </si>
  <si>
    <t>About army graduation</t>
  </si>
  <si>
    <t>URL551</t>
  </si>
  <si>
    <t>Robert Half</t>
  </si>
  <si>
    <t xml:space="preserve">Recruitment agency </t>
  </si>
  <si>
    <t>URL557</t>
  </si>
  <si>
    <t xml:space="preserve">Teaching Vets how to get jobs </t>
  </si>
  <si>
    <t>URL567</t>
  </si>
  <si>
    <t xml:space="preserve">List of jobs and the money you can earn from it </t>
  </si>
  <si>
    <t>URL571</t>
  </si>
  <si>
    <t xml:space="preserve">Portfolio helps in competitve market </t>
  </si>
  <si>
    <t xml:space="preserve">Only specific to bay area </t>
  </si>
  <si>
    <t>URL746</t>
  </si>
  <si>
    <t xml:space="preserve">Coding bootcamps have emerged as a popular alternative to a traditional college degree for learning SE skills. A college degree is no longer a strict requirement for landing software engineering jobs. Employers are placing more emphasis on skills rather than educational qualifications  </t>
  </si>
  <si>
    <t>Looking at highest paying jobs without a degree</t>
  </si>
  <si>
    <t>URL750</t>
  </si>
  <si>
    <t>Talking about skills you need for the job, though this may be interesting it does not give a for or against degrees</t>
  </si>
  <si>
    <t>URL762</t>
  </si>
  <si>
    <t>Degrees in CS and SE are usually prefered for grad positions</t>
  </si>
  <si>
    <t>Appretiships in  software development are advertised, so it is possible to enter this profession without a degree</t>
  </si>
  <si>
    <t>URL764</t>
  </si>
  <si>
    <t xml:space="preserve">Computer science has become a popular major in universities. Doing a CS degree gives you programing, problem solving, teamwork , project management and communication skills </t>
  </si>
  <si>
    <t>URL774</t>
  </si>
  <si>
    <t xml:space="preserve">72% of cyber secutiy jobs require a bachelors degree, 22% require a graduate degree </t>
  </si>
  <si>
    <t>6% do not require a degree</t>
  </si>
  <si>
    <t>Just a company trying to sell their courses</t>
  </si>
  <si>
    <t>URL375</t>
  </si>
  <si>
    <t xml:space="preserve">When researching companies look at the tech stack and ask yourself if you can have an impact on the current tech stack in any way and if you think you bring any skills to this company </t>
  </si>
  <si>
    <t>URL140</t>
  </si>
  <si>
    <t xml:space="preserve">Earning a master's degree is a great way to pursue more advanced roles in the field, leading to more promising job growth due to advanced subject knowledge </t>
  </si>
  <si>
    <t xml:space="preserve">There are other ways to strengthen apart from a master's degree ssuch as a professional certificate, bootcamp or any sort of additional courses </t>
  </si>
  <si>
    <t>URL495</t>
  </si>
  <si>
    <t>Many people that enroll in a bootcamp hold an undergraduate degreee in an unrelated field and want to get formally certified in data sceicne so that they can pursue a career in the field</t>
  </si>
  <si>
    <t>URL563</t>
  </si>
  <si>
    <t>Just a list of jobs you can get in IT</t>
  </si>
  <si>
    <t>URL663</t>
  </si>
  <si>
    <t>Some jobs mayt require a degree</t>
  </si>
  <si>
    <t>Internships, online classes and trying to build out a portfolio are most helpful</t>
  </si>
  <si>
    <t>URL676</t>
  </si>
  <si>
    <t>Significant population of software developers in the tech industry are self-taught, since computer programming is a trade. Documentation and portfolios help self-taught programmers getjobs</t>
  </si>
  <si>
    <t>URL701</t>
  </si>
  <si>
    <t>A lot of students choose a bachelor’s degree program in computer science, they study in-depth theoretical concepts of computer science subjects which helps them to understand the principle of software engineeringA lot of employers set the eligibility criteria of four years bachelor’s degree program in the computer science field so pursuing a degree is a great choice but you shouldn’t rely on a degree only. All those subjects are not going to give you practical exposure or work on real-time projects.</t>
  </si>
  <si>
    <t>You also need to be able to showcase any practical skills you have such as a protfolio and home projects while also looking to boost other skills such as work expereince through internships</t>
  </si>
  <si>
    <t>URL757</t>
  </si>
  <si>
    <t>More than 65 percent of developers surveyed in the Stack Overflow 2021 Developers Survey hold a bachelor’s degree or higher</t>
  </si>
  <si>
    <t xml:space="preserve">you need to devote time to working with programming languages and trying your hand at development. It's the key to gaining a thorough understanding of the development process, which will help you become a more productive, efficient, and accurate professional.As you practice programming and build applications, compile them into a portfolio. Having a portfolio of your best work demonstrates to potential employers that you can use the skills on your resume in the real world. Getting certifications in certain tecnologies will also boost your skills </t>
  </si>
  <si>
    <t>URL216</t>
  </si>
  <si>
    <t>Did not bring up any relevant information about about degrees and only mentioned ROI</t>
  </si>
  <si>
    <t>URL394</t>
  </si>
  <si>
    <t xml:space="preserve">Interesting article about education and the percentage of people in it </t>
  </si>
  <si>
    <t>URL411</t>
  </si>
  <si>
    <t xml:space="preserve">Someones life story of becoming a dev </t>
  </si>
  <si>
    <t>URL615</t>
  </si>
  <si>
    <t xml:space="preserve">Irrelevant </t>
  </si>
  <si>
    <t>URL710</t>
  </si>
  <si>
    <t>The benefit of a formal degree at an accredited university in computer software is the widely accepted legitimacy and comprehensive nature of the course work. Not only will you learn programming languages, but also software modeling, computer architecture, digital design, and you will be able to participate in capstones that provide real-world experience, according to Land. The notoriety of a college degree is likely to serve you well if you’re interested in working at a more traditional technology company.</t>
  </si>
  <si>
    <t>Additionally, the world of academia is hard pressed to keep up with the fast-paced evolution of tech, so while you’ll learn foundational skills, it’s very possible you won’t be learning the same exact technical skills that will be required of you on the job.Boot camps are tailor-made for people looking to study technology for the first time in a structured environment. Oftentimes boot camps appeal to people with undergraduate degrees in nontechnical areas looking to make a career change, people with a high-school level education who want to break into the field, or people with a computer science background looking for more hands-on experience, according to Khine</t>
  </si>
  <si>
    <t>URL345</t>
  </si>
  <si>
    <t>URL132</t>
  </si>
  <si>
    <t xml:space="preserve">Carers page for Slack </t>
  </si>
  <si>
    <t>URL150</t>
  </si>
  <si>
    <t>Careers page for JP morgan</t>
  </si>
  <si>
    <t>URL208</t>
  </si>
  <si>
    <t xml:space="preserve">Same as above ? </t>
  </si>
  <si>
    <t>URL247</t>
  </si>
  <si>
    <t>coding bootcamps have a responsibility to create and maintain relatively current material. Tech moves fast, and bootcamps that don’t keep up compromise their standing as being worthwhile investments. That said, writing curriculum takes time, and a bootcamp can still be a valuable experience even without coverage of the newest, fanciest technologies. The point is that when you ask an enrollment representative how frequently curriculum gets re-evaluated and or re-written, they should have a solid answer for you, or at least be able to direct you to someone who does.</t>
  </si>
  <si>
    <t>URL32</t>
  </si>
  <si>
    <t>Careers page for AirBnB</t>
  </si>
  <si>
    <t>URL343</t>
  </si>
  <si>
    <t>Getting certified may be the fastest way to break into information technology. While a tech degree can take 1-4 years, certifications can be studied for and earned in just a few weeks.</t>
  </si>
  <si>
    <t>URL358</t>
  </si>
  <si>
    <t>URL392</t>
  </si>
  <si>
    <t xml:space="preserve">Talking about transistioning from one trade to another </t>
  </si>
  <si>
    <t>URL407</t>
  </si>
  <si>
    <t xml:space="preserve">Sales related </t>
  </si>
  <si>
    <t>URL53</t>
  </si>
  <si>
    <t xml:space="preserve">Goldman Sachs Careers </t>
  </si>
  <si>
    <t>URL607</t>
  </si>
  <si>
    <t>Google Careers</t>
  </si>
  <si>
    <t>URL611</t>
  </si>
  <si>
    <t xml:space="preserve">Talking about diversity in tech </t>
  </si>
  <si>
    <t>URL720</t>
  </si>
  <si>
    <t>Building a career as a software engineer has a minimum entry-level education, which typically involves a bachelor's degree. The most common of these are awarded in computer software engineering or within the fields of computer science or mathematics</t>
  </si>
  <si>
    <t xml:space="preserve">1/5 of Gen Z are in Tech </t>
  </si>
  <si>
    <t>URL86</t>
  </si>
  <si>
    <t>We’re committed to hiring diverse candidates from different backgrounds and experiences. Our Emerging Talent Software Engineers have held previous roles in education, retail, hospitality, and many other industries before deciding to begin a career in technology. No matter your background, we’re looking for those with a strong interest in financial services and excellent coding skills.</t>
  </si>
  <si>
    <t xml:space="preserve">JP Morgan job board </t>
  </si>
  <si>
    <t>URL108</t>
  </si>
  <si>
    <t>N/A - Research paper</t>
  </si>
  <si>
    <t>URL185</t>
  </si>
  <si>
    <t>URL112</t>
  </si>
  <si>
    <t xml:space="preserve">N/A - No Data in file </t>
  </si>
  <si>
    <t>URL282</t>
  </si>
  <si>
    <t>Just talks about python courses - nothing about why they are good</t>
  </si>
  <si>
    <t>URL341</t>
  </si>
  <si>
    <t xml:space="preserve">Looking into breaking into tech </t>
  </si>
  <si>
    <t>URL348</t>
  </si>
  <si>
    <t xml:space="preserve">Tech sales </t>
  </si>
  <si>
    <t>URL354</t>
  </si>
  <si>
    <t xml:space="preserve">Talking about buisness degrees </t>
  </si>
  <si>
    <t>URL356</t>
  </si>
  <si>
    <t>Talking about a psychology degree</t>
  </si>
  <si>
    <t>URL382</t>
  </si>
  <si>
    <t>Talks about undocumented immigarnts - N/A</t>
  </si>
  <si>
    <t>URL410</t>
  </si>
  <si>
    <t>Irrelevant information about how they got into tech 'keeping an open mind'</t>
  </si>
  <si>
    <t>URL437</t>
  </si>
  <si>
    <t>Makes great points about diversity of tech space but nothing about value</t>
  </si>
  <si>
    <t>URL584</t>
  </si>
  <si>
    <t>Medial sales rep ?</t>
  </si>
  <si>
    <t>URL596</t>
  </si>
  <si>
    <t>Talking about AI</t>
  </si>
  <si>
    <t>URL620</t>
  </si>
  <si>
    <t xml:space="preserve">Talking about how to explain technical things to non-technical audience </t>
  </si>
  <si>
    <t>URL634</t>
  </si>
  <si>
    <t xml:space="preserve">Could learn programming languages through text books and guides </t>
  </si>
  <si>
    <t xml:space="preserve">Why people should code </t>
  </si>
  <si>
    <t>URL703</t>
  </si>
  <si>
    <r>
      <t>Most employers expect entry-level software engineers to hold a bachelor's </t>
    </r>
    <r>
      <rPr>
        <u/>
        <sz val="11"/>
        <color theme="1"/>
        <rFont val="Calibri"/>
        <family val="2"/>
        <scheme val="minor"/>
      </rPr>
      <t>computer science degree</t>
    </r>
    <r>
      <rPr>
        <sz val="11"/>
        <color theme="1"/>
        <rFont val="Calibri"/>
        <family val="2"/>
        <scheme val="minor"/>
      </rPr>
      <t>, </t>
    </r>
    <r>
      <rPr>
        <u/>
        <sz val="11"/>
        <color theme="1"/>
        <rFont val="Calibri"/>
        <family val="2"/>
        <scheme val="minor"/>
      </rPr>
      <t>a software engineering degree</t>
    </r>
    <r>
      <rPr>
        <sz val="11"/>
        <color theme="1"/>
        <rFont val="Calibri"/>
        <family val="2"/>
        <scheme val="minor"/>
      </rPr>
      <t>, or a degree in a closely related field. </t>
    </r>
  </si>
  <si>
    <t xml:space="preserve">You must also build a portfolio, craft a resume, and gain professional experience. coding bootcamp. These accelerated programs train learners in key programming languages and platforms. A coding bootcamp typically takes 12-24 weeks. This may be a good fit if you're changing careers or don't want to spend the time and money on a degree. Next, you need to build a coding portfolio. A coding portfolio is a website that displays your credentials and professional experience to employers. A professional certification may help you stand out on the job market and demonstrate specialized skills as you seek more advanced positions.
</t>
  </si>
  <si>
    <t>URL71</t>
  </si>
  <si>
    <t>Research and value based SE</t>
  </si>
  <si>
    <t>URL76</t>
  </si>
  <si>
    <t xml:space="preserve">Talking about Extreme Programming </t>
  </si>
  <si>
    <t>URL782</t>
  </si>
  <si>
    <t>Software to help you get jobs</t>
  </si>
  <si>
    <t>URL889</t>
  </si>
  <si>
    <t>Talks about improving your logi - offers nothing in terms of value</t>
  </si>
  <si>
    <t>URL225</t>
  </si>
  <si>
    <t>Degree holders have more programming experience and a deeper understanding of of the field</t>
  </si>
  <si>
    <t xml:space="preserve">Give you access to experts, and provide a nice middle ground between learning to code on your own and going to university. Bootcamps only specialize in helping their grads get coding jobs. Opportunity to complete real-world projects and build a portfolio. Bootcamp you pay less to get a faster education </t>
  </si>
  <si>
    <t>URL228</t>
  </si>
  <si>
    <t xml:space="preserve">Talks about questions you need to ask yourself if you want to comeplete a bootcamp but does not add anything about value of the bootcamp </t>
  </si>
  <si>
    <t>URL229</t>
  </si>
  <si>
    <t>Degree's are seen as more accredited and with them taking longert there is no sesne that student fall behind as fast compared to something like a bootcamp which is short and intense</t>
  </si>
  <si>
    <t xml:space="preserve">75% of employers think bootcamp grads are 'just as prepared' to be high performers as those who hold degrees, cheaper. </t>
  </si>
  <si>
    <t>URL231</t>
  </si>
  <si>
    <t xml:space="preserve">There is a chance of getting bootcamp burn out </t>
  </si>
  <si>
    <t>Talking about how to get the most out of a bootcamp</t>
  </si>
  <si>
    <t>URL233</t>
  </si>
  <si>
    <t xml:space="preserve">Bootcamps offer remote education, meaning you can work from whereever you need to </t>
  </si>
  <si>
    <t xml:space="preserve">Looks at different courses available </t>
  </si>
  <si>
    <t>URL239</t>
  </si>
  <si>
    <t xml:space="preserve">Mis out on opportunity costs that someone with a degree may get </t>
  </si>
  <si>
    <t xml:space="preserve">Give you in demand skills in less time, ready made professional network and career counselling and job search help  </t>
  </si>
  <si>
    <t>URL242</t>
  </si>
  <si>
    <t>They agree a computer science degree offers a holistic understanding of programming. But there can be a lingering doubt over how a degree-less candidate will be seen among the stack of applicants for any give</t>
  </si>
  <si>
    <t>Bootcamps are helping to offer tech roles to people who before them would have not been able to access this. With the popularity comes a lot of mediocre courses though. Bootcamps offer more hands-on experience. Saturation of degrees means that they could start to be seen as lesser</t>
  </si>
  <si>
    <t>URL244</t>
  </si>
  <si>
    <t>Talks about chasing the idea of getting a tech job</t>
  </si>
  <si>
    <t>URL251</t>
  </si>
  <si>
    <t>Does not talk about value just says they get hired (bootcamp grads)</t>
  </si>
  <si>
    <t>URL258</t>
  </si>
  <si>
    <t xml:space="preserve">Coding bootcamps are a great alternative to traditional degree </t>
  </si>
  <si>
    <t>URL261</t>
  </si>
  <si>
    <t xml:space="preserve">Some alumni website </t>
  </si>
  <si>
    <t>URL267</t>
  </si>
  <si>
    <t>Just trying to sell a bootcamp</t>
  </si>
  <si>
    <t>URL269</t>
  </si>
  <si>
    <t>many employers want a four-year degree, though not necessarily a computer science (CS) degree.</t>
  </si>
  <si>
    <t xml:space="preserve">some employers (especially in small companies) said they actually preferred coding bootcamp graduates for some jobs because they have more experience working in a team and are more up to date with their knowledge </t>
  </si>
  <si>
    <t>URL294</t>
  </si>
  <si>
    <t xml:space="preserve">Offer value for people that want to switch career </t>
  </si>
  <si>
    <t>URL296</t>
  </si>
  <si>
    <t xml:space="preserve">More theory in degrees which for some areas may be essential </t>
  </si>
  <si>
    <t xml:space="preserve">Gets your ready for a career fast by building your networks and giving you in demand skills </t>
  </si>
  <si>
    <t>URL310</t>
  </si>
  <si>
    <t>Remote boot-camps allow for flex working hours, where you can attend regardless of location and also allow you to learn the skills within a short space of time and cheaper than a degree, whle preparing you for the real world</t>
  </si>
  <si>
    <t>URL311</t>
  </si>
  <si>
    <t xml:space="preserve">CS degrees teach you the fundamentals </t>
  </si>
  <si>
    <t>Bootcamps teach you the skiills needed for a job</t>
  </si>
  <si>
    <t>URL326</t>
  </si>
  <si>
    <t>Some offer tuition refund policies where if you can't get a ajob you get money bac</t>
  </si>
  <si>
    <t>URL335</t>
  </si>
  <si>
    <t>Talks about how to pay for a bootcamp</t>
  </si>
  <si>
    <t>URL374</t>
  </si>
  <si>
    <t xml:space="preserve">List of resources of how to get into tech </t>
  </si>
  <si>
    <t>URL400</t>
  </si>
  <si>
    <t>About women breaking into tech</t>
  </si>
  <si>
    <t>URL406</t>
  </si>
  <si>
    <t>Aimed at people wanting a career change</t>
  </si>
  <si>
    <t>URL459</t>
  </si>
  <si>
    <t>Even though it requires more time and is more expensive, employers favour degrees</t>
  </si>
  <si>
    <t>Easier to get into a bootcamp than it is to get into a university program</t>
  </si>
  <si>
    <t>URL460</t>
  </si>
  <si>
    <t xml:space="preserve">Deciding between a degree or bootcamp, you should look at your career as a whole, with people seeing a full education compared to attaining skills for a job. Degrees have a more well-rounded course, give an increased income potential and more overall career opportunities </t>
  </si>
  <si>
    <t xml:space="preserve">Bootcamps are more acessible in terms of funds, while also being flexible offereing more options like remote and are more career forwarrd, giving you hands on experience </t>
  </si>
  <si>
    <t>URL467</t>
  </si>
  <si>
    <t>Go over concepts and code with time allowing for student to absorb information. Employers prefer graduates, as they have more confidence in the subject field</t>
  </si>
  <si>
    <t>Flexible, intense and provide skills. A lot of university students say that most of their learning came after university on the job compared to students that worked through a bootcamp</t>
  </si>
  <si>
    <t>URL469</t>
  </si>
  <si>
    <t xml:space="preserve">It is not a replacement for a degree and employers still see value in a degree. Some employers do not see bootcamp experienceto be the same as university projects </t>
  </si>
  <si>
    <t xml:space="preserve">Curriculum changes with the tech industry faster than university, giving students a more hands on focus. Hands-on Bootcamp could be a good way to learn new tech stack and boost portfolio </t>
  </si>
  <si>
    <t>URL473</t>
  </si>
  <si>
    <t xml:space="preserve">Speed of a bootcamp means its difficult to understand computer science hollisitcally. Bootcamps don’t provide relavent background. Favours a degree as bootcamps miss a lot of theory </t>
  </si>
  <si>
    <t>Bootcamps move faster and can be completed quicker. People who do a bootcamp usually have another degree and can apply different skills they have learnt through another degree</t>
  </si>
  <si>
    <t>URL479</t>
  </si>
  <si>
    <t>Bootcamps offer similar, and in some cases higher, in-field employment rates compared to computer science degrees from well-known and respected universities. Alumni from bootcamps are less likely to pursue further education soon after their programs and will go straight into working in the field. A lot cheaper and faster than a degree</t>
  </si>
  <si>
    <t>URL506</t>
  </si>
  <si>
    <t xml:space="preserve">University degree can open the individual up to more opportunties such as personal growth and networking. Chance to study something they might not have considered. </t>
  </si>
  <si>
    <t>A bootcamp can offer more specialised knowledge on an area within computer science, and in a fraction of the time. As degree content has to be decided before the year starts, misses the opportunity bootcamps have to capitalise on new IT trends as bootcamps have more opputunities to assess and alter their content.  Bootcamps demand less commitment from participants, once one starts a degree it is very difficult to leave the program</t>
  </si>
  <si>
    <t>URL516</t>
  </si>
  <si>
    <t>Financial assistance is more available for a degree and degrees focus on theory and foundations of coding.</t>
  </si>
  <si>
    <t>Bootcamps are more affordable and have a more 'hands on' approach</t>
  </si>
  <si>
    <t>URL526</t>
  </si>
  <si>
    <t>Many postings for web developer jobs ask for a degree. A bachelor’s degree in computer science has traditionally been the starting point for many aspiring Web Developers, with the most common minimum educational requirement, according to the Bureau of Labor Statistics, being an associate degree.</t>
  </si>
  <si>
    <t>But not all ask for a degree. less than half of all Developers have a degree in computer science or a related field. In fact, almost 70 percent of all Developers are at least partly self-taught, with 13 percent of respondents saying they are exclusively self-taught. Yes, a web development certificate is an increasingly worthwhile investment, as it will help you develop the development skills employers are increasingly depending on, and give you more opportunities to advance your career and raise your salary.</t>
  </si>
  <si>
    <t>They are selling a web development certificate</t>
  </si>
  <si>
    <t>URL534</t>
  </si>
  <si>
    <t>Trying to sell their bootcamp, doesn’t give pros and cons</t>
  </si>
  <si>
    <t>URL536</t>
  </si>
  <si>
    <t>Degrees are designed to give you a solid basis for understanding the field of computer science. You don’t just learn how to write code—you learn why programming languages work, how operating systems are built, how computer hardware interacts with software, and so on. Many bootcamps hire less experienced developers as teachers, who often have to work other jobs</t>
  </si>
  <si>
    <t>Degrees are a lot more expensive. Software development is a rapidly changing field, and college curriculums can’t keep up. CS degrees have the highest non-progression rate (people who drop out or change majors) of any undergraduate degree. Bootcamps are laser-focused on helping you get a job after graduation, so many of them also emphasize interview prep</t>
  </si>
  <si>
    <t>URL54</t>
  </si>
  <si>
    <t>A college degree can increase the number of jobs graduates can access, particularly at the management level. Students with a bachelor's degree in computer science can qualify for many other tech jobs</t>
  </si>
  <si>
    <t>Coding bootcamps provide short, intensive, and affordable training. Graduates can qualify for in-demand positions in software development and engineering, computer programming, and data science. Coding bootcamps can take less time and money than a traditional associate or bachelor's degree</t>
  </si>
  <si>
    <t>URL574</t>
  </si>
  <si>
    <t>Coding bootcamps have thrived because they are short, immersive, and focused on outcomes and employment – their goal is to develop job-ready skills as efficiently as possible, making them an increasingly worthwhile investment for a would-be Web Developer.</t>
  </si>
  <si>
    <t>Trying to sell their bootcamp</t>
  </si>
  <si>
    <t>URL610</t>
  </si>
  <si>
    <t>Advertising a specific coding bootcamp to get black and latina women into tech</t>
  </si>
  <si>
    <t>URL666</t>
  </si>
  <si>
    <t>a master’s degree will always help you stand out in a job hunt, and many Software Engineers do have one. It is possible to become a developer without a degree, but to get a job without you would have to be able to demonstrate exceptional programming skills along with a proven track record in development.</t>
  </si>
  <si>
    <t>To gain those real world skills essential to any job in software development, aspiring Software Engineers typically have to augment their formal education with online learning, tutorials, coding bootcamps</t>
  </si>
  <si>
    <t>URL738</t>
  </si>
  <si>
    <t>No mention of comparisons just talks about if you have to be good at maths to do software engineering and then advertises their software engineering course</t>
  </si>
  <si>
    <t>URL751</t>
  </si>
  <si>
    <t>Even someone with a computer science degree but without significant programming experience would be encouraged to attend a coding bootcamp if they were looking to become a Software Engineer.</t>
  </si>
  <si>
    <t>The website mainly talks about general technical and soft skills needed to be a software engineer, the website is also trying to sell their bootcamp</t>
  </si>
  <si>
    <t>URL815</t>
  </si>
  <si>
    <t>Cons of boot camps: unregulated industry with little oversight and no independent accreditation, they are intense and can be challenging, limited scope of knowledge, narrower job prospects, boot camps ineligible for financial aid</t>
  </si>
  <si>
    <t>According to an Indeed survey of more than 1,000 technical recruiters and HR managers, 72% of employers believe coding bootcamp graduates are just as prepared for work as computer science degree-holders. Coding bootcamps provide short-term, intensive training focused on building job-ready skills. Enrollees explore coding fundamentals, learn industry-standard tools and software, and complete multifaceted coding tasks and projects. Most bootcamp applicants need little or no prior coding experience. When bootcamps require skills testing, they typically offer bootcamp prep courses designed to fill these knowledge gaps. Online, in-person, full-time, and part-time options</t>
  </si>
  <si>
    <t>URL832</t>
  </si>
  <si>
    <t>Type of learning with a bootcamp is intensive and requires students to put an enormous amount of effort and time in. Some employers will still favour a degree. Most bootcamps don't receive academic accreditation </t>
  </si>
  <si>
    <t>They are cheaper and faster than traditional education and often include career support for graduates. Bootcamp training is hands-on and ensures students learn up-to-date and in-demand technologies. Bootcamps are more felxible and can work around other commitments. They also offer extensive career services, such as professional portfolio building, career coaching, mock interviews, soft skills training, and networking. </t>
  </si>
  <si>
    <t>URL839</t>
  </si>
  <si>
    <t>Talks about what skills are needed to learn to code and why their programme can help you build the skills (eg. Problem solving)</t>
  </si>
  <si>
    <t>URL851</t>
  </si>
  <si>
    <t>College gives you intermediate skills in computer science, and basic skills in the practice of software development</t>
  </si>
  <si>
    <t>Bootcamps however give you basic skills in computer science and intermediate skills in the actual practice of software development</t>
  </si>
  <si>
    <t>URL852</t>
  </si>
  <si>
    <t>Provide students with practical and job-ready technical skills. Some coding bootcamps offer full-time and part-time programs, or allow students to proceed at their own pace. Bootcamps are far less expensive</t>
  </si>
  <si>
    <t>URL856</t>
  </si>
  <si>
    <t>Learners can acquire critical skills without investing excess time. Coding bootcamps take the most relevant skills from a four-year program and combine them with essential industry skills to bridge the gap between academia and the practical world and meet current industry needs quickly.</t>
  </si>
  <si>
    <t>URL857</t>
  </si>
  <si>
    <t>Some bootcamps offer a bespoke learning expeirence, able to learn whilst in another job</t>
  </si>
  <si>
    <t>URL860</t>
  </si>
  <si>
    <t>Degrees much greater emphasis on learning the theoretical foundations of computer science and advanced mathematics. Students are given a complex overview of the whole field and are able to tackle complex problems, but there is much less emphasis on the actual practice of individual programming languages.</t>
  </si>
  <si>
    <t>Bootcamps are practice-oriented forms of training with little theoretical background, providing intensive training in the use of each programming language with real-life, practical examples. Emphasis is placed on teamwork, soft skills development and meeting business needs. Bootcamps are usually conducted by experienced mentors who have been in the programming field for a long time and know the real needs and expectations of the IT field. There is a strong focus on developing soft skills and on interview preparation</t>
  </si>
  <si>
    <t>URL861</t>
  </si>
  <si>
    <t>For the world of coding, where a large number of professionals working in the field are actually self-taught, the rules are even more different. A piece of paper with an accreditation doesn’t matter so much here</t>
  </si>
  <si>
    <t>Website is a list of 15 free coding bootcamps</t>
  </si>
  <si>
    <t>URL890</t>
  </si>
  <si>
    <t>Wont learn as much as you would with a traditional degree. Bootcamps are led by thoughtful, experienced and motivated teachers. Some come from industry, having already achieved some measure of success and wanting to further the field.</t>
  </si>
  <si>
    <t>URL895</t>
  </si>
  <si>
    <t>Bootcamps can be very intense and demanding</t>
  </si>
  <si>
    <t>Talks about ways of meditation and other ways to help deal with the stress of a bootcamp</t>
  </si>
  <si>
    <t>URL896</t>
  </si>
  <si>
    <t>Bootcamps have potentially poorer job prospects. Bootcamps have a narrow focus and don’t develop the theoretical undertsanding of computer science. Bootcamp environments are intense</t>
  </si>
  <si>
    <t xml:space="preserve">Bootcamps cheaper and quicker than university. Bootcamps alos give hands on expierience </t>
  </si>
  <si>
    <t>URL911</t>
  </si>
  <si>
    <t>Bootcamps can help you set the right goals and reach them much quicker. Bootcamps simulate work surroundings so you will get to see how it is to work in teams as a developer</t>
  </si>
  <si>
    <t>URL913</t>
  </si>
  <si>
    <t xml:space="preserve">Just a website that is selling differeent bootcamps but there is no information about bootcamsp </t>
  </si>
  <si>
    <t>URL281</t>
  </si>
  <si>
    <t>Bootcamp benefit is that you can make it flexable especially if it is online, which is great for people that are trying to move from one career to another. They are also more afforable with the average cost in US 9k - 21k where as the average 4 year CS degree is 157k</t>
  </si>
  <si>
    <t>URL219</t>
  </si>
  <si>
    <t>Bootcamps are usually not accredited the same way a university degree is, while also usually having a lot less depth in terms of theory and knowlegde. Bootcamps are usually less versatile as well as computer science degrees usually introduce you to a lot of different areas of tech such as web, mobile, AI dev</t>
  </si>
  <si>
    <t>Coding bootcamps offer cost effective training for professionals in the tech industry. Employers increasingly see bootcamp graduates with skills comparable to a bachelors degree holder. Graduates from coding bootcamps have a high employment rate in the field, of over 70%. Bootcamps focus on practical skills needed in the workplace</t>
  </si>
  <si>
    <t>URL223</t>
  </si>
  <si>
    <t>While degrees are still common among job candidates, they serve more as a reassurance for employers that you have the requusite knowledge to do the job</t>
  </si>
  <si>
    <t xml:space="preserve">Bootcamps are a good way for a career change due to being a short-term, high-impact training course that equips the learner with the most in-demand technical skills. They are usually 3-6 months intense but allow flexible working. They usually offer one-to-one mentorship and allow for collaboration between peers to network. Nearly 1 in 6 Gen-Z developers sad that they had used a bootcamp to learn new skills </t>
  </si>
  <si>
    <t xml:space="preserve">Selling bootcamp degrees </t>
  </si>
  <si>
    <t>URL224</t>
  </si>
  <si>
    <t>A master's degree requires a larger amount of money and time, but the payoff is worth the investment. The longer time investment allows you to have more freedom and dive deeper into concepts and theory</t>
  </si>
  <si>
    <t xml:space="preserve">Bootcamps usually span 12 - 40 weeks, generally taking less time than a degree. The program's pace is generally much faster than a degree due to the shorter period. Meaning students typically don't get to go as in-depth into the topic as they would be able to with a degree - meaning it could be difficult to try and move from one area to another within tech. Employers see value in boot camps or micro-credentials, it is important to note that they are less accepted than a degree. </t>
  </si>
  <si>
    <t xml:space="preserve">Another company that are trying to sell their graduate programs </t>
  </si>
  <si>
    <t>URL266</t>
  </si>
  <si>
    <t xml:space="preserve">Data science bootcamps are short-term, intensive training programs that give students highly marketable skills. They are also flexiable offering in-person, full-time, or online learning. Bootcamps sometimes include interview prepping, creating peer-networks and career coashing. 71% of buissnesses see bootcamp graduates as equally prepared to be high performers as conventional degree holders </t>
  </si>
  <si>
    <t>Selling bootamps</t>
  </si>
  <si>
    <t>URL357</t>
  </si>
  <si>
    <t>Coding bootcamps are intensive courses that help students pursue in tech, working best when you set a realistic career goal. Though the courses are short they are intesive, meaning it could be hard to work a full time job and attend a bootcamp at the same time. Networking is a great way to break into tech once you have graduated you bootcamp</t>
  </si>
  <si>
    <t>URL453</t>
  </si>
  <si>
    <t>Computer science degrees or related fields used to be the only way of getting into tech, but employers are now more open to the idea of bootcamp graduates to fill the gaps. Degrees are a great way to get a foundation and are highly respected by employers</t>
  </si>
  <si>
    <t xml:space="preserve">Coding boot camps offer more career-focused training that can help you start working in tech in less than a year. Some bootcamps offer a guaranteed job oppurtunity at the end of it with a hiring partner. </t>
  </si>
  <si>
    <t>URL458</t>
  </si>
  <si>
    <t>Bootcamp programs are usually not accredited liked universities meaning companies may still require a degree to be hired, they also offer less finnincial aid.over 72% of employers think bootcamp and CS degree graduates are equally prepared to perform highly in their roles</t>
  </si>
  <si>
    <t>Bootcamps are a shorter commitment, while also being less expensive and are more focused on relevant technical skills.over 72% of employers think bootcamp and CS degree graduates are equally prepared to perform highly in their roles</t>
  </si>
  <si>
    <t>URL476</t>
  </si>
  <si>
    <t>Degrees offer more time with the material and dive deeper into the theory</t>
  </si>
  <si>
    <t>Bootcamps are intensive and geared towards leaving graduates with practical skills they can use to land an actual job in tech</t>
  </si>
  <si>
    <t xml:space="preserve">Mainly talking salary </t>
  </si>
  <si>
    <t>URL478</t>
  </si>
  <si>
    <t xml:space="preserve">Hiring managers still see a degree as the gold standard. Degrees give more than just technical skills, such as overall life skills as well as showing that you are committed to your subject. Also learn soft skills. You need more than a degree, whether this is further skills, certificaitons or work experience. </t>
  </si>
  <si>
    <t xml:space="preserve">Though people see boot camps as an alternative to degree most bootcamp students are recent university graduates or mid-career professionals looking for a change. Attending a bootcamp after a CS degree does not mean your degree is a waste, it means technology is advancing adn the most in-demand coders are the ones who continue to learn evem after univeristy. You don't need a degree to become a developer, it is more about the person and the skills that they have. Building a portfolio is a great way to show yourself off to industry </t>
  </si>
  <si>
    <t xml:space="preserve">Coding is becoming a wanted skills outside of jsuet being a dev, such as applying for buisness and finance jobs. Knowing how to code could make yourself more employable </t>
  </si>
  <si>
    <t>URL482</t>
  </si>
  <si>
    <t xml:space="preserve">Degrees are still the conventional way to get a software dev job. Networking and interships are usually easier through a standard university experience. </t>
  </si>
  <si>
    <t>But these days, boot camps are a well-established viable alternative. They offer both inperson or online options, usualy shorter time so more intense</t>
  </si>
  <si>
    <t>URL491</t>
  </si>
  <si>
    <t>Paid Medium article so unable to sucessfully scrape</t>
  </si>
  <si>
    <t>URL531</t>
  </si>
  <si>
    <t>degrees cover computing principles, algorithms, data structures, and mathematics. Usually, giving a holistic view of the field. 41% of employers would prefer for a student to have a degree.</t>
  </si>
  <si>
    <t>Bootcamps usually take less time and cost much less than a standard university degree. Bootcamps are skills orientated, looking at one programming language or technology. 71% of employers see bootcamp students to be just as prepared as degree students.</t>
  </si>
  <si>
    <t>Trying to sell their platform</t>
  </si>
  <si>
    <t>URL537</t>
  </si>
  <si>
    <t>If you can afford it, degree is the right option. Whereas due to the longer time needed for a cs degree, you have time to practice and fully understand skills and techniques. Degrees include system programming, theory,DMS, cloud computing, math. Bigger companies like FANG usually require a degree</t>
  </si>
  <si>
    <t>Bootcamps cost less. Most people that graduate from a coding bootcamp secure a job within three months. You may learn skills while in your coding bootcamp but it is not enough time to practice these skills to the best of your ability. Bootcamps can include, Algorithms, programming in java or python, Github, API, Javascript. Bootcamps can be valued by companies that maybe a start up or if you intend to work for yourself. Sometimes a bootcamp can be a good option after you have finished your degree to booost your skills</t>
  </si>
  <si>
    <t>URL538</t>
  </si>
  <si>
    <t>Many employers are looking for new hires who have a four year degree, surveys show across a lifetime, college graduates in many cases earn more than those who don't have a degree.</t>
  </si>
  <si>
    <t xml:space="preserve">Coding boot camps enable students with little coding proficiency to focus on the most important aspects of coding and apply them to real world problems. They are cheaper and take less time than a degree, they are also able to adapt to new technologies faster.  </t>
  </si>
  <si>
    <t>URL583</t>
  </si>
  <si>
    <t>Talking about data entry - apparently, you can do a bootcamp for data entry. Maybe I should have done a bootcamp before I started doing this?</t>
  </si>
  <si>
    <t>URL816</t>
  </si>
  <si>
    <t xml:space="preserve">They are usually short and intense, giving you the skills you need to transition from one job to another. Offer job training support, allow you to build a portfolio through assignments </t>
  </si>
  <si>
    <t>Just showing you the best 11 bootcamps</t>
  </si>
  <si>
    <t>URL906</t>
  </si>
  <si>
    <t>While working on a bootcamp preparing and building a portfolio is a good idea to be able to show off your programming skills. Networking is also a great thing for programmers, as it's another avenue into industry</t>
  </si>
  <si>
    <t>URL822</t>
  </si>
  <si>
    <t>Bootcamp graduate have high career potential. Bootcamp trend found 48% of buissness leaders and 56% of those tech companies and organizations said bootcamps play a pivotol role in meeting the workforce training needs</t>
  </si>
  <si>
    <t>URL457</t>
  </si>
  <si>
    <t xml:space="preserve">CS degrees are longer and cover in-depth material and also establish programming practacies.  </t>
  </si>
  <si>
    <t xml:space="preserve">Coding bootcamps are 3-6 months which are usually more intensive that teach you practical applications and give you career coaching, if you go for a bootcamp you usually have to prove your skills in portfolio tasks </t>
  </si>
  <si>
    <t>URL222</t>
  </si>
  <si>
    <t xml:space="preserve">Even though they cost more they last longer allowing for more flexible learning. While they do teach skills they also teach more than that through the theory </t>
  </si>
  <si>
    <t>Bootcamps are good in terms of price but they are not for everyone due to intensity and it skill learning approach</t>
  </si>
  <si>
    <t>URL554</t>
  </si>
  <si>
    <t>How to get a job at google, not the best</t>
  </si>
  <si>
    <t>URL882</t>
  </si>
  <si>
    <t>Coding boocamps are intensive accelerated programs that teach job-ready skills. They are effective, efficient and affordable way for people to expand their skills They have a high success rate.</t>
  </si>
  <si>
    <t>URL837</t>
  </si>
  <si>
    <t>How to get a job</t>
  </si>
  <si>
    <t>URL235</t>
  </si>
  <si>
    <t xml:space="preserve">Just talks about engagement </t>
  </si>
  <si>
    <t>URL312</t>
  </si>
  <si>
    <t>Coding bootcamp cannot replace the years that a computer science student will get</t>
  </si>
  <si>
    <t>Bootamps have different requirements and usually teach things such as web dev, python, data management. Bootcamps may get your career started faster because of the skills</t>
  </si>
  <si>
    <t>URL455</t>
  </si>
  <si>
    <t>403 error</t>
  </si>
  <si>
    <t>URL901</t>
  </si>
  <si>
    <t>How to prepare for a bootcamp</t>
  </si>
  <si>
    <t>URL245</t>
  </si>
  <si>
    <t xml:space="preserve">They are a higher education alternative to give a fufilling career. </t>
  </si>
  <si>
    <t>Mainly looking at how to pay for bootcamps</t>
  </si>
  <si>
    <t>URL522</t>
  </si>
  <si>
    <t>In a CS degree you will learn programming, OS design, theory, math and algorithms</t>
  </si>
  <si>
    <t>Whereas bootcamps are more likely to just teach skill such a programming or web dev</t>
  </si>
  <si>
    <t>URL147</t>
  </si>
  <si>
    <t>They are called 'fast tracks' to a job. They are better in terms of ROI</t>
  </si>
  <si>
    <t>Mainly looking at salary</t>
  </si>
  <si>
    <t>URL227</t>
  </si>
  <si>
    <t>Looks at cost - nothing about whether they are worth it</t>
  </si>
  <si>
    <t>URL240</t>
  </si>
  <si>
    <t xml:space="preserve">Ranking different courses </t>
  </si>
  <si>
    <t>URL504</t>
  </si>
  <si>
    <t>CS degrees cover a large range of topics: algorithms, systems, OOD, programming</t>
  </si>
  <si>
    <t>Looks at skills like network structures, how to store data and solve programming problems. Focussing on material that is used in a more day to day use</t>
  </si>
  <si>
    <t xml:space="preserve">sufficiency </t>
  </si>
  <si>
    <t>Bootcamp value</t>
  </si>
  <si>
    <t>reddit0</t>
  </si>
  <si>
    <t>reddit1</t>
  </si>
  <si>
    <t>reddit10</t>
  </si>
  <si>
    <t>reddit100</t>
  </si>
  <si>
    <t>reddit101</t>
  </si>
  <si>
    <t>reddit102</t>
  </si>
  <si>
    <t>reddit103</t>
  </si>
  <si>
    <t>reddit104</t>
  </si>
  <si>
    <t>reddit105</t>
  </si>
  <si>
    <t>reddit106</t>
  </si>
  <si>
    <t>reddit107</t>
  </si>
  <si>
    <t>reddit108</t>
  </si>
  <si>
    <t>reddit109</t>
  </si>
  <si>
    <t>reddit11</t>
  </si>
  <si>
    <t>reddit110</t>
  </si>
  <si>
    <t>reddit111</t>
  </si>
  <si>
    <t>reddit112</t>
  </si>
  <si>
    <t>reddit113</t>
  </si>
  <si>
    <t>reddit114</t>
  </si>
  <si>
    <t>reddit115</t>
  </si>
  <si>
    <t>reddit116</t>
  </si>
  <si>
    <t>reddit117</t>
  </si>
  <si>
    <t>reddit118</t>
  </si>
  <si>
    <t>reddit119</t>
  </si>
  <si>
    <t>reddit12</t>
  </si>
  <si>
    <t>reddit120</t>
  </si>
  <si>
    <t>reddit121</t>
  </si>
  <si>
    <t>reddit122</t>
  </si>
  <si>
    <t>reddit123</t>
  </si>
  <si>
    <t>reddit124</t>
  </si>
  <si>
    <t>reddit125</t>
  </si>
  <si>
    <t>reddit126</t>
  </si>
  <si>
    <t>reddit127</t>
  </si>
  <si>
    <t>reddit128</t>
  </si>
  <si>
    <t>reddit129</t>
  </si>
  <si>
    <t>reddit13</t>
  </si>
  <si>
    <t>reddit130</t>
  </si>
  <si>
    <t>reddit131</t>
  </si>
  <si>
    <t>reddit132</t>
  </si>
  <si>
    <t>reddit133</t>
  </si>
  <si>
    <t>reddit134</t>
  </si>
  <si>
    <t>reddit135</t>
  </si>
  <si>
    <t>reddit136</t>
  </si>
  <si>
    <t>reddit137</t>
  </si>
  <si>
    <t>reddit138</t>
  </si>
  <si>
    <t>reddit139</t>
  </si>
  <si>
    <t>reddit14</t>
  </si>
  <si>
    <t>reddit140</t>
  </si>
  <si>
    <t>reddit141</t>
  </si>
  <si>
    <t>reddit142</t>
  </si>
  <si>
    <t>reddit143</t>
  </si>
  <si>
    <t>reddit144</t>
  </si>
  <si>
    <t>reddit145</t>
  </si>
  <si>
    <t>reddit146</t>
  </si>
  <si>
    <t>reddit147</t>
  </si>
  <si>
    <t>reddit148</t>
  </si>
  <si>
    <t>reddit149</t>
  </si>
  <si>
    <t>reddit15</t>
  </si>
  <si>
    <t>reddit150</t>
  </si>
  <si>
    <t>reddit151</t>
  </si>
  <si>
    <t>reddit152</t>
  </si>
  <si>
    <t>reddit153</t>
  </si>
  <si>
    <t>reddit154</t>
  </si>
  <si>
    <t>reddit155</t>
  </si>
  <si>
    <t>reddit156</t>
  </si>
  <si>
    <t>reddit157</t>
  </si>
  <si>
    <t>reddit158</t>
  </si>
  <si>
    <t>reddit159</t>
  </si>
  <si>
    <t>reddit16</t>
  </si>
  <si>
    <t>reddit160</t>
  </si>
  <si>
    <t>reddit161</t>
  </si>
  <si>
    <t>reddit162</t>
  </si>
  <si>
    <t>reddit163</t>
  </si>
  <si>
    <t>reddit164</t>
  </si>
  <si>
    <t>reddit165</t>
  </si>
  <si>
    <t>reddit166</t>
  </si>
  <si>
    <t>reddit167</t>
  </si>
  <si>
    <t>reddit168</t>
  </si>
  <si>
    <t>reddit169</t>
  </si>
  <si>
    <t>reddit17</t>
  </si>
  <si>
    <t>reddit170</t>
  </si>
  <si>
    <t>reddit171</t>
  </si>
  <si>
    <t>reddit172</t>
  </si>
  <si>
    <t>reddit173</t>
  </si>
  <si>
    <t>reddit174</t>
  </si>
  <si>
    <t>reddit175</t>
  </si>
  <si>
    <t>reddit176</t>
  </si>
  <si>
    <t>reddit177</t>
  </si>
  <si>
    <t>reddit178</t>
  </si>
  <si>
    <t>reddit179</t>
  </si>
  <si>
    <t>reddit18</t>
  </si>
  <si>
    <t>reddit180</t>
  </si>
  <si>
    <t>reddit181</t>
  </si>
  <si>
    <t>reddit182</t>
  </si>
  <si>
    <t>reddit183</t>
  </si>
  <si>
    <t>reddit184</t>
  </si>
  <si>
    <t>reddit185</t>
  </si>
  <si>
    <t>reddit186</t>
  </si>
  <si>
    <t>reddit187</t>
  </si>
  <si>
    <t>reddit188</t>
  </si>
  <si>
    <t>reddit189</t>
  </si>
  <si>
    <t>reddit19</t>
  </si>
  <si>
    <t>reddit190</t>
  </si>
  <si>
    <t>reddit191</t>
  </si>
  <si>
    <t>reddit192</t>
  </si>
  <si>
    <t>reddit193</t>
  </si>
  <si>
    <t>reddit194</t>
  </si>
  <si>
    <t>reddit195</t>
  </si>
  <si>
    <t>reddit196</t>
  </si>
  <si>
    <t>reddit197</t>
  </si>
  <si>
    <t>reddit198</t>
  </si>
  <si>
    <t>reddit199</t>
  </si>
  <si>
    <t>reddit2</t>
  </si>
  <si>
    <t>reddit20</t>
  </si>
  <si>
    <t>reddit200</t>
  </si>
  <si>
    <t>reddit201</t>
  </si>
  <si>
    <t>reddit202</t>
  </si>
  <si>
    <t>reddit203</t>
  </si>
  <si>
    <t>reddit204</t>
  </si>
  <si>
    <t>reddit205</t>
  </si>
  <si>
    <t>reddit206</t>
  </si>
  <si>
    <t>reddit207</t>
  </si>
  <si>
    <t>reddit208</t>
  </si>
  <si>
    <t>reddit209</t>
  </si>
  <si>
    <t>reddit21</t>
  </si>
  <si>
    <t>reddit210</t>
  </si>
  <si>
    <t>reddit211</t>
  </si>
  <si>
    <t>reddit212</t>
  </si>
  <si>
    <t>reddit213</t>
  </si>
  <si>
    <t>reddit214</t>
  </si>
  <si>
    <t>reddit215</t>
  </si>
  <si>
    <t>reddit216</t>
  </si>
  <si>
    <t>reddit217</t>
  </si>
  <si>
    <t>reddit218</t>
  </si>
  <si>
    <t>reddit219</t>
  </si>
  <si>
    <t>reddit22</t>
  </si>
  <si>
    <t>reddit220</t>
  </si>
  <si>
    <t>reddit221</t>
  </si>
  <si>
    <t>reddit222</t>
  </si>
  <si>
    <t>reddit223</t>
  </si>
  <si>
    <t>reddit224</t>
  </si>
  <si>
    <t>reddit225</t>
  </si>
  <si>
    <t>reddit226</t>
  </si>
  <si>
    <t>reddit227</t>
  </si>
  <si>
    <t>reddit228</t>
  </si>
  <si>
    <t>reddit229</t>
  </si>
  <si>
    <t>reddit23</t>
  </si>
  <si>
    <t>reddit230</t>
  </si>
  <si>
    <t>reddit231</t>
  </si>
  <si>
    <t>reddit232</t>
  </si>
  <si>
    <t>reddit233</t>
  </si>
  <si>
    <t>reddit234</t>
  </si>
  <si>
    <t>reddit235</t>
  </si>
  <si>
    <t>reddit236</t>
  </si>
  <si>
    <t>reddit237</t>
  </si>
  <si>
    <t>reddit238</t>
  </si>
  <si>
    <t>reddit239</t>
  </si>
  <si>
    <t>reddit24</t>
  </si>
  <si>
    <t>reddit240</t>
  </si>
  <si>
    <t>reddit241</t>
  </si>
  <si>
    <t>reddit242</t>
  </si>
  <si>
    <t>reddit243</t>
  </si>
  <si>
    <t>reddit244</t>
  </si>
  <si>
    <t>reddit245</t>
  </si>
  <si>
    <t>reddit246</t>
  </si>
  <si>
    <t>reddit247</t>
  </si>
  <si>
    <t>reddit248</t>
  </si>
  <si>
    <t>reddit249</t>
  </si>
  <si>
    <t>reddit25</t>
  </si>
  <si>
    <t>reddit250</t>
  </si>
  <si>
    <t>reddit251</t>
  </si>
  <si>
    <t>reddit252</t>
  </si>
  <si>
    <t>reddit253</t>
  </si>
  <si>
    <t>reddit254</t>
  </si>
  <si>
    <t>reddit255</t>
  </si>
  <si>
    <t>reddit256</t>
  </si>
  <si>
    <t>reddit257</t>
  </si>
  <si>
    <t>reddit258</t>
  </si>
  <si>
    <t>reddit259</t>
  </si>
  <si>
    <t>reddit26</t>
  </si>
  <si>
    <t>reddit260</t>
  </si>
  <si>
    <t>reddit261</t>
  </si>
  <si>
    <t>reddit262</t>
  </si>
  <si>
    <t>reddit263</t>
  </si>
  <si>
    <t>reddit264</t>
  </si>
  <si>
    <t>reddit265</t>
  </si>
  <si>
    <t>reddit266</t>
  </si>
  <si>
    <t>reddit267</t>
  </si>
  <si>
    <t>reddit268</t>
  </si>
  <si>
    <t>reddit269</t>
  </si>
  <si>
    <t>reddit27</t>
  </si>
  <si>
    <t>reddit270</t>
  </si>
  <si>
    <t>reddit271</t>
  </si>
  <si>
    <t>reddit272</t>
  </si>
  <si>
    <t>reddit273</t>
  </si>
  <si>
    <t>reddit274</t>
  </si>
  <si>
    <t>reddit275</t>
  </si>
  <si>
    <t>reddit276</t>
  </si>
  <si>
    <t>reddit277</t>
  </si>
  <si>
    <t>reddit278</t>
  </si>
  <si>
    <t>reddit279</t>
  </si>
  <si>
    <t>reddit28</t>
  </si>
  <si>
    <t>reddit280</t>
  </si>
  <si>
    <t>reddit281</t>
  </si>
  <si>
    <t>reddit282</t>
  </si>
  <si>
    <t>reddit283</t>
  </si>
  <si>
    <t>reddit284</t>
  </si>
  <si>
    <t>reddit285</t>
  </si>
  <si>
    <t>reddit286</t>
  </si>
  <si>
    <t>reddit287</t>
  </si>
  <si>
    <t>reddit288</t>
  </si>
  <si>
    <t>reddit289</t>
  </si>
  <si>
    <t>reddit29</t>
  </si>
  <si>
    <t>reddit290</t>
  </si>
  <si>
    <t>reddit291</t>
  </si>
  <si>
    <t>reddit292</t>
  </si>
  <si>
    <t>reddit293</t>
  </si>
  <si>
    <t>reddit294</t>
  </si>
  <si>
    <t>reddit295</t>
  </si>
  <si>
    <t>reddit296</t>
  </si>
  <si>
    <t>reddit297</t>
  </si>
  <si>
    <t>reddit298</t>
  </si>
  <si>
    <t>reddit299</t>
  </si>
  <si>
    <t>reddit3</t>
  </si>
  <si>
    <t>reddit30</t>
  </si>
  <si>
    <t>reddit300</t>
  </si>
  <si>
    <t>reddit301</t>
  </si>
  <si>
    <t>reddit302</t>
  </si>
  <si>
    <t>reddit303</t>
  </si>
  <si>
    <t>reddit304</t>
  </si>
  <si>
    <t>reddit305</t>
  </si>
  <si>
    <t>reddit306</t>
  </si>
  <si>
    <t>reddit307</t>
  </si>
  <si>
    <t>reddit308</t>
  </si>
  <si>
    <t>reddit309</t>
  </si>
  <si>
    <t>reddit31</t>
  </si>
  <si>
    <t>reddit310</t>
  </si>
  <si>
    <t>reddit311</t>
  </si>
  <si>
    <t>reddit312</t>
  </si>
  <si>
    <t>reddit313</t>
  </si>
  <si>
    <t>reddit314</t>
  </si>
  <si>
    <t>reddit315</t>
  </si>
  <si>
    <t>reddit316</t>
  </si>
  <si>
    <t>reddit317</t>
  </si>
  <si>
    <t>reddit318</t>
  </si>
  <si>
    <t>reddit319</t>
  </si>
  <si>
    <t>reddit32</t>
  </si>
  <si>
    <t>reddit320</t>
  </si>
  <si>
    <t>reddit321</t>
  </si>
  <si>
    <t>reddit322</t>
  </si>
  <si>
    <t>reddit323</t>
  </si>
  <si>
    <t>reddit324</t>
  </si>
  <si>
    <t>reddit325</t>
  </si>
  <si>
    <t>reddit326</t>
  </si>
  <si>
    <t>reddit327</t>
  </si>
  <si>
    <t>reddit328</t>
  </si>
  <si>
    <t>reddit329</t>
  </si>
  <si>
    <t>reddit33</t>
  </si>
  <si>
    <t>reddit330</t>
  </si>
  <si>
    <t>reddit331</t>
  </si>
  <si>
    <t>reddit332</t>
  </si>
  <si>
    <t>reddit333</t>
  </si>
  <si>
    <t>reddit334</t>
  </si>
  <si>
    <t>reddit335</t>
  </si>
  <si>
    <t>reddit336</t>
  </si>
  <si>
    <t>reddit337</t>
  </si>
  <si>
    <t>reddit338</t>
  </si>
  <si>
    <t>reddit339</t>
  </si>
  <si>
    <t>reddit34</t>
  </si>
  <si>
    <t>reddit340</t>
  </si>
  <si>
    <t>reddit341</t>
  </si>
  <si>
    <t>reddit342</t>
  </si>
  <si>
    <t>reddit343</t>
  </si>
  <si>
    <t>reddit344</t>
  </si>
  <si>
    <t>reddit345</t>
  </si>
  <si>
    <t>reddit346</t>
  </si>
  <si>
    <t>reddit347</t>
  </si>
  <si>
    <t>reddit348</t>
  </si>
  <si>
    <t>reddit349</t>
  </si>
  <si>
    <t>reddit35</t>
  </si>
  <si>
    <t>reddit350</t>
  </si>
  <si>
    <t>reddit351</t>
  </si>
  <si>
    <t>reddit352</t>
  </si>
  <si>
    <t>reddit353</t>
  </si>
  <si>
    <t>reddit354</t>
  </si>
  <si>
    <t>reddit355</t>
  </si>
  <si>
    <t>reddit356</t>
  </si>
  <si>
    <t>reddit357</t>
  </si>
  <si>
    <t>reddit358</t>
  </si>
  <si>
    <t>reddit359</t>
  </si>
  <si>
    <t>reddit36</t>
  </si>
  <si>
    <t>reddit360</t>
  </si>
  <si>
    <t>reddit361</t>
  </si>
  <si>
    <t>reddit362</t>
  </si>
  <si>
    <t>reddit363</t>
  </si>
  <si>
    <t>reddit364</t>
  </si>
  <si>
    <t>reddit365</t>
  </si>
  <si>
    <t>reddit366</t>
  </si>
  <si>
    <t>reddit367</t>
  </si>
  <si>
    <t>reddit368</t>
  </si>
  <si>
    <t>reddit369</t>
  </si>
  <si>
    <t>reddit37</t>
  </si>
  <si>
    <t>reddit370</t>
  </si>
  <si>
    <t>reddit371</t>
  </si>
  <si>
    <t>reddit372</t>
  </si>
  <si>
    <t>reddit373</t>
  </si>
  <si>
    <t>reddit374</t>
  </si>
  <si>
    <t>reddit375</t>
  </si>
  <si>
    <t>reddit376</t>
  </si>
  <si>
    <t>reddit377</t>
  </si>
  <si>
    <t>reddit378</t>
  </si>
  <si>
    <t>reddit379</t>
  </si>
  <si>
    <t>reddit38</t>
  </si>
  <si>
    <t>reddit380</t>
  </si>
  <si>
    <t>reddit381</t>
  </si>
  <si>
    <t>reddit382</t>
  </si>
  <si>
    <t>reddit383</t>
  </si>
  <si>
    <t>reddit384</t>
  </si>
  <si>
    <t>reddit385</t>
  </si>
  <si>
    <t>reddit386</t>
  </si>
  <si>
    <t>reddit387</t>
  </si>
  <si>
    <t>reddit388</t>
  </si>
  <si>
    <t>reddit389</t>
  </si>
  <si>
    <t>reddit39</t>
  </si>
  <si>
    <t>reddit390</t>
  </si>
  <si>
    <t>reddit391</t>
  </si>
  <si>
    <t>reddit392</t>
  </si>
  <si>
    <t>reddit393</t>
  </si>
  <si>
    <t>reddit394</t>
  </si>
  <si>
    <t>reddit395</t>
  </si>
  <si>
    <t>reddit396</t>
  </si>
  <si>
    <t>reddit397</t>
  </si>
  <si>
    <t>reddit398</t>
  </si>
  <si>
    <t>reddit399</t>
  </si>
  <si>
    <t>reddit4</t>
  </si>
  <si>
    <t>reddit40</t>
  </si>
  <si>
    <t>reddit400</t>
  </si>
  <si>
    <t>reddit401</t>
  </si>
  <si>
    <t>reddit402</t>
  </si>
  <si>
    <t>reddit403</t>
  </si>
  <si>
    <t>reddit404</t>
  </si>
  <si>
    <t>reddit405</t>
  </si>
  <si>
    <t>reddit406</t>
  </si>
  <si>
    <t>reddit407</t>
  </si>
  <si>
    <t>reddit408</t>
  </si>
  <si>
    <t>reddit409</t>
  </si>
  <si>
    <t>reddit41</t>
  </si>
  <si>
    <t>reddit410</t>
  </si>
  <si>
    <t>reddit411</t>
  </si>
  <si>
    <t>reddit412</t>
  </si>
  <si>
    <t>reddit413</t>
  </si>
  <si>
    <t>reddit414</t>
  </si>
  <si>
    <t>reddit415</t>
  </si>
  <si>
    <t>reddit416</t>
  </si>
  <si>
    <t>reddit417</t>
  </si>
  <si>
    <t>reddit418</t>
  </si>
  <si>
    <t>reddit419</t>
  </si>
  <si>
    <t>reddit42</t>
  </si>
  <si>
    <t>reddit420</t>
  </si>
  <si>
    <t>reddit421</t>
  </si>
  <si>
    <t>reddit422</t>
  </si>
  <si>
    <t>reddit423</t>
  </si>
  <si>
    <t>reddit424</t>
  </si>
  <si>
    <t>reddit425</t>
  </si>
  <si>
    <t>reddit426</t>
  </si>
  <si>
    <t>reddit427</t>
  </si>
  <si>
    <t>reddit428</t>
  </si>
  <si>
    <t>reddit429</t>
  </si>
  <si>
    <t>reddit43</t>
  </si>
  <si>
    <t>reddit430</t>
  </si>
  <si>
    <t>reddit431</t>
  </si>
  <si>
    <t>reddit432</t>
  </si>
  <si>
    <t>reddit433</t>
  </si>
  <si>
    <t>reddit434</t>
  </si>
  <si>
    <t>reddit435</t>
  </si>
  <si>
    <t>reddit436</t>
  </si>
  <si>
    <t>reddit437</t>
  </si>
  <si>
    <t>reddit438</t>
  </si>
  <si>
    <t>reddit439</t>
  </si>
  <si>
    <t>reddit44</t>
  </si>
  <si>
    <t>reddit440</t>
  </si>
  <si>
    <t>reddit441</t>
  </si>
  <si>
    <t>reddit442</t>
  </si>
  <si>
    <t>reddit443</t>
  </si>
  <si>
    <t>reddit444</t>
  </si>
  <si>
    <t>reddit445</t>
  </si>
  <si>
    <t>reddit446</t>
  </si>
  <si>
    <t>reddit447</t>
  </si>
  <si>
    <t>reddit448</t>
  </si>
  <si>
    <t>reddit449</t>
  </si>
  <si>
    <t>reddit45</t>
  </si>
  <si>
    <t>reddit450</t>
  </si>
  <si>
    <t>reddit451</t>
  </si>
  <si>
    <t>reddit452</t>
  </si>
  <si>
    <t>reddit453</t>
  </si>
  <si>
    <t>reddit454</t>
  </si>
  <si>
    <t>reddit455</t>
  </si>
  <si>
    <t>reddit456</t>
  </si>
  <si>
    <t>reddit457</t>
  </si>
  <si>
    <t>reddit458</t>
  </si>
  <si>
    <t>reddit459</t>
  </si>
  <si>
    <t>reddit46</t>
  </si>
  <si>
    <t>reddit460</t>
  </si>
  <si>
    <t>reddit461</t>
  </si>
  <si>
    <t>reddit462</t>
  </si>
  <si>
    <t>reddit463</t>
  </si>
  <si>
    <t>reddit464</t>
  </si>
  <si>
    <t>reddit465</t>
  </si>
  <si>
    <t>reddit466</t>
  </si>
  <si>
    <t>reddit467</t>
  </si>
  <si>
    <t>reddit468</t>
  </si>
  <si>
    <t>reddit469</t>
  </si>
  <si>
    <t>reddit47</t>
  </si>
  <si>
    <t>reddit470</t>
  </si>
  <si>
    <t>reddit471</t>
  </si>
  <si>
    <t>reddit472</t>
  </si>
  <si>
    <t>reddit473</t>
  </si>
  <si>
    <t>reddit474</t>
  </si>
  <si>
    <t>reddit475</t>
  </si>
  <si>
    <t>reddit476</t>
  </si>
  <si>
    <t>reddit477</t>
  </si>
  <si>
    <t>reddit478</t>
  </si>
  <si>
    <t>reddit479</t>
  </si>
  <si>
    <t>reddit48</t>
  </si>
  <si>
    <t>reddit480</t>
  </si>
  <si>
    <t>reddit481</t>
  </si>
  <si>
    <t>reddit482</t>
  </si>
  <si>
    <t>reddit483</t>
  </si>
  <si>
    <t>reddit484</t>
  </si>
  <si>
    <t>reddit485</t>
  </si>
  <si>
    <t>reddit486</t>
  </si>
  <si>
    <t>reddit487</t>
  </si>
  <si>
    <t>reddit488</t>
  </si>
  <si>
    <t>reddit489</t>
  </si>
  <si>
    <t>reddit49</t>
  </si>
  <si>
    <t>reddit490</t>
  </si>
  <si>
    <t>reddit491</t>
  </si>
  <si>
    <t>reddit492</t>
  </si>
  <si>
    <t>reddit493</t>
  </si>
  <si>
    <t>reddit494</t>
  </si>
  <si>
    <t>reddit495</t>
  </si>
  <si>
    <t>reddit496</t>
  </si>
  <si>
    <t>reddit497</t>
  </si>
  <si>
    <t>reddit498</t>
  </si>
  <si>
    <t>reddit499</t>
  </si>
  <si>
    <t>reddit5</t>
  </si>
  <si>
    <t>reddit50</t>
  </si>
  <si>
    <t>reddit500</t>
  </si>
  <si>
    <t>reddit501</t>
  </si>
  <si>
    <t>reddit502</t>
  </si>
  <si>
    <t>reddit503</t>
  </si>
  <si>
    <t>reddit504</t>
  </si>
  <si>
    <t>reddit505</t>
  </si>
  <si>
    <t>reddit506</t>
  </si>
  <si>
    <t>reddit507</t>
  </si>
  <si>
    <t>reddit508</t>
  </si>
  <si>
    <t>reddit509</t>
  </si>
  <si>
    <t>reddit51</t>
  </si>
  <si>
    <t>reddit510</t>
  </si>
  <si>
    <t>reddit511</t>
  </si>
  <si>
    <t>reddit512</t>
  </si>
  <si>
    <t>reddit513</t>
  </si>
  <si>
    <t>reddit514</t>
  </si>
  <si>
    <t>reddit515</t>
  </si>
  <si>
    <t>reddit516</t>
  </si>
  <si>
    <t>reddit517</t>
  </si>
  <si>
    <t>reddit518</t>
  </si>
  <si>
    <t>reddit519</t>
  </si>
  <si>
    <t>reddit52</t>
  </si>
  <si>
    <t>reddit520</t>
  </si>
  <si>
    <t>reddit521</t>
  </si>
  <si>
    <t>reddit522</t>
  </si>
  <si>
    <t>reddit523</t>
  </si>
  <si>
    <t>reddit524</t>
  </si>
  <si>
    <t>reddit525</t>
  </si>
  <si>
    <t>reddit526</t>
  </si>
  <si>
    <t>reddit527</t>
  </si>
  <si>
    <t>reddit528</t>
  </si>
  <si>
    <t>reddit529</t>
  </si>
  <si>
    <t>reddit53</t>
  </si>
  <si>
    <t>reddit530</t>
  </si>
  <si>
    <t>reddit531</t>
  </si>
  <si>
    <t>reddit532</t>
  </si>
  <si>
    <t>reddit533</t>
  </si>
  <si>
    <t>reddit534</t>
  </si>
  <si>
    <t>reddit535</t>
  </si>
  <si>
    <t>reddit536</t>
  </si>
  <si>
    <t>reddit537</t>
  </si>
  <si>
    <t>reddit538</t>
  </si>
  <si>
    <t>reddit539</t>
  </si>
  <si>
    <t>reddit54</t>
  </si>
  <si>
    <t>reddit540</t>
  </si>
  <si>
    <t>reddit541</t>
  </si>
  <si>
    <t>reddit542</t>
  </si>
  <si>
    <t>reddit543</t>
  </si>
  <si>
    <t>reddit544</t>
  </si>
  <si>
    <t>reddit545</t>
  </si>
  <si>
    <t>reddit546</t>
  </si>
  <si>
    <t>reddit547</t>
  </si>
  <si>
    <t>reddit548</t>
  </si>
  <si>
    <t>reddit549</t>
  </si>
  <si>
    <t>reddit55</t>
  </si>
  <si>
    <t>reddit550</t>
  </si>
  <si>
    <t>reddit551</t>
  </si>
  <si>
    <t>reddit552</t>
  </si>
  <si>
    <t>reddit553</t>
  </si>
  <si>
    <t>reddit554</t>
  </si>
  <si>
    <t>reddit555</t>
  </si>
  <si>
    <t>reddit556</t>
  </si>
  <si>
    <t>reddit557</t>
  </si>
  <si>
    <t>reddit558</t>
  </si>
  <si>
    <t>reddit559</t>
  </si>
  <si>
    <t>reddit56</t>
  </si>
  <si>
    <t>reddit560</t>
  </si>
  <si>
    <t>reddit561</t>
  </si>
  <si>
    <t>reddit562</t>
  </si>
  <si>
    <t>reddit563</t>
  </si>
  <si>
    <t>reddit564</t>
  </si>
  <si>
    <t>reddit565</t>
  </si>
  <si>
    <t>reddit566</t>
  </si>
  <si>
    <t>reddit567</t>
  </si>
  <si>
    <t>reddit568</t>
  </si>
  <si>
    <t>reddit569</t>
  </si>
  <si>
    <t>reddit57</t>
  </si>
  <si>
    <t>reddit570</t>
  </si>
  <si>
    <t>reddit571</t>
  </si>
  <si>
    <t>reddit572</t>
  </si>
  <si>
    <t>reddit573</t>
  </si>
  <si>
    <t>reddit574</t>
  </si>
  <si>
    <t>reddit575</t>
  </si>
  <si>
    <t>reddit576</t>
  </si>
  <si>
    <t>reddit577</t>
  </si>
  <si>
    <t>reddit578</t>
  </si>
  <si>
    <t>reddit579</t>
  </si>
  <si>
    <t>reddit58</t>
  </si>
  <si>
    <t>reddit580</t>
  </si>
  <si>
    <t>reddit581</t>
  </si>
  <si>
    <t>reddit582</t>
  </si>
  <si>
    <t>reddit583</t>
  </si>
  <si>
    <t>reddit584</t>
  </si>
  <si>
    <t>reddit585</t>
  </si>
  <si>
    <t>reddit586</t>
  </si>
  <si>
    <t>reddit587</t>
  </si>
  <si>
    <t>reddit588</t>
  </si>
  <si>
    <t>reddit589</t>
  </si>
  <si>
    <t>reddit59</t>
  </si>
  <si>
    <t>reddit590</t>
  </si>
  <si>
    <t>reddit591</t>
  </si>
  <si>
    <t>reddit592</t>
  </si>
  <si>
    <t>reddit593</t>
  </si>
  <si>
    <t>reddit594</t>
  </si>
  <si>
    <t>reddit595</t>
  </si>
  <si>
    <t>reddit596</t>
  </si>
  <si>
    <t>reddit597</t>
  </si>
  <si>
    <t>reddit598</t>
  </si>
  <si>
    <t>reddit599</t>
  </si>
  <si>
    <t>reddit6</t>
  </si>
  <si>
    <t>reddit60</t>
  </si>
  <si>
    <t>reddit600</t>
  </si>
  <si>
    <t>reddit601</t>
  </si>
  <si>
    <t>reddit602</t>
  </si>
  <si>
    <t>reddit603</t>
  </si>
  <si>
    <t>reddit604</t>
  </si>
  <si>
    <t>reddit605</t>
  </si>
  <si>
    <t>reddit606</t>
  </si>
  <si>
    <t>reddit607</t>
  </si>
  <si>
    <t>reddit608</t>
  </si>
  <si>
    <t>reddit609</t>
  </si>
  <si>
    <t>reddit61</t>
  </si>
  <si>
    <t>reddit610</t>
  </si>
  <si>
    <t>reddit611</t>
  </si>
  <si>
    <t>reddit612</t>
  </si>
  <si>
    <t>reddit613</t>
  </si>
  <si>
    <t>reddit614</t>
  </si>
  <si>
    <t>reddit615</t>
  </si>
  <si>
    <t>reddit616</t>
  </si>
  <si>
    <t>reddit617</t>
  </si>
  <si>
    <t>reddit618</t>
  </si>
  <si>
    <t>reddit619</t>
  </si>
  <si>
    <t>reddit62</t>
  </si>
  <si>
    <t>reddit620</t>
  </si>
  <si>
    <t>reddit621</t>
  </si>
  <si>
    <t>reddit622</t>
  </si>
  <si>
    <t>reddit623</t>
  </si>
  <si>
    <t>reddit624</t>
  </si>
  <si>
    <t>reddit625</t>
  </si>
  <si>
    <t>reddit626</t>
  </si>
  <si>
    <t>reddit627</t>
  </si>
  <si>
    <t>reddit628</t>
  </si>
  <si>
    <t>reddit629</t>
  </si>
  <si>
    <t>reddit63</t>
  </si>
  <si>
    <t>reddit630</t>
  </si>
  <si>
    <t>reddit631</t>
  </si>
  <si>
    <t>reddit632</t>
  </si>
  <si>
    <t>reddit633</t>
  </si>
  <si>
    <t>reddit634</t>
  </si>
  <si>
    <t>reddit635</t>
  </si>
  <si>
    <t>reddit636</t>
  </si>
  <si>
    <t>reddit637</t>
  </si>
  <si>
    <t>reddit638</t>
  </si>
  <si>
    <t>reddit639</t>
  </si>
  <si>
    <t>reddit64</t>
  </si>
  <si>
    <t>reddit640</t>
  </si>
  <si>
    <t>reddit641</t>
  </si>
  <si>
    <t>reddit642</t>
  </si>
  <si>
    <t>reddit643</t>
  </si>
  <si>
    <t>reddit644</t>
  </si>
  <si>
    <t>reddit645</t>
  </si>
  <si>
    <t>reddit646</t>
  </si>
  <si>
    <t>reddit647</t>
  </si>
  <si>
    <t>reddit648</t>
  </si>
  <si>
    <t>reddit649</t>
  </si>
  <si>
    <t>reddit65</t>
  </si>
  <si>
    <t>reddit650</t>
  </si>
  <si>
    <t>reddit651</t>
  </si>
  <si>
    <t>reddit652</t>
  </si>
  <si>
    <t>reddit653</t>
  </si>
  <si>
    <t>reddit654</t>
  </si>
  <si>
    <t>reddit655</t>
  </si>
  <si>
    <t>reddit656</t>
  </si>
  <si>
    <t>reddit657</t>
  </si>
  <si>
    <t>reddit658</t>
  </si>
  <si>
    <t>reddit659</t>
  </si>
  <si>
    <t>reddit66</t>
  </si>
  <si>
    <t>reddit660</t>
  </si>
  <si>
    <t>reddit661</t>
  </si>
  <si>
    <t>reddit662</t>
  </si>
  <si>
    <t>reddit663</t>
  </si>
  <si>
    <t>reddit664</t>
  </si>
  <si>
    <t>reddit665</t>
  </si>
  <si>
    <t>reddit666</t>
  </si>
  <si>
    <t>reddit667</t>
  </si>
  <si>
    <t>reddit668</t>
  </si>
  <si>
    <t>reddit669</t>
  </si>
  <si>
    <t>reddit67</t>
  </si>
  <si>
    <t>reddit670</t>
  </si>
  <si>
    <t>reddit671</t>
  </si>
  <si>
    <t>reddit672</t>
  </si>
  <si>
    <t>reddit673</t>
  </si>
  <si>
    <t>reddit674</t>
  </si>
  <si>
    <t>reddit675</t>
  </si>
  <si>
    <t>reddit676</t>
  </si>
  <si>
    <t>reddit677</t>
  </si>
  <si>
    <t>reddit678</t>
  </si>
  <si>
    <t>reddit679</t>
  </si>
  <si>
    <t>reddit68</t>
  </si>
  <si>
    <t>reddit680</t>
  </si>
  <si>
    <t>reddit681</t>
  </si>
  <si>
    <t>reddit682</t>
  </si>
  <si>
    <t>reddit683</t>
  </si>
  <si>
    <t>reddit684</t>
  </si>
  <si>
    <t>reddit685</t>
  </si>
  <si>
    <t>reddit686</t>
  </si>
  <si>
    <t>reddit687</t>
  </si>
  <si>
    <t>reddit688</t>
  </si>
  <si>
    <t>reddit689</t>
  </si>
  <si>
    <t>reddit69</t>
  </si>
  <si>
    <t>reddit690</t>
  </si>
  <si>
    <t>reddit691</t>
  </si>
  <si>
    <t>reddit692</t>
  </si>
  <si>
    <t>reddit693</t>
  </si>
  <si>
    <t>reddit694</t>
  </si>
  <si>
    <t>reddit695</t>
  </si>
  <si>
    <t>reddit696</t>
  </si>
  <si>
    <t>reddit697</t>
  </si>
  <si>
    <t>reddit698</t>
  </si>
  <si>
    <t>reddit699</t>
  </si>
  <si>
    <t>reddit7</t>
  </si>
  <si>
    <t>reddit70</t>
  </si>
  <si>
    <t>reddit700</t>
  </si>
  <si>
    <t>reddit701</t>
  </si>
  <si>
    <t>reddit702</t>
  </si>
  <si>
    <t>reddit703</t>
  </si>
  <si>
    <t>reddit704</t>
  </si>
  <si>
    <t>reddit705</t>
  </si>
  <si>
    <t>reddit706</t>
  </si>
  <si>
    <t>reddit707</t>
  </si>
  <si>
    <t>reddit708</t>
  </si>
  <si>
    <t>reddit709</t>
  </si>
  <si>
    <t>reddit71</t>
  </si>
  <si>
    <t>reddit710</t>
  </si>
  <si>
    <t>reddit711</t>
  </si>
  <si>
    <t>reddit712</t>
  </si>
  <si>
    <t>reddit713</t>
  </si>
  <si>
    <t>reddit714</t>
  </si>
  <si>
    <t>reddit715</t>
  </si>
  <si>
    <t>reddit716</t>
  </si>
  <si>
    <t>reddit717</t>
  </si>
  <si>
    <t>reddit718</t>
  </si>
  <si>
    <t>reddit719</t>
  </si>
  <si>
    <t>reddit72</t>
  </si>
  <si>
    <t>reddit720</t>
  </si>
  <si>
    <t>reddit721</t>
  </si>
  <si>
    <t>reddit722</t>
  </si>
  <si>
    <t>reddit723</t>
  </si>
  <si>
    <t>reddit724</t>
  </si>
  <si>
    <t>reddit725</t>
  </si>
  <si>
    <t>reddit726</t>
  </si>
  <si>
    <t>reddit727</t>
  </si>
  <si>
    <t>reddit728</t>
  </si>
  <si>
    <t>reddit729</t>
  </si>
  <si>
    <t>reddit73</t>
  </si>
  <si>
    <t>reddit730</t>
  </si>
  <si>
    <t>reddit731</t>
  </si>
  <si>
    <t>reddit732</t>
  </si>
  <si>
    <t>reddit733</t>
  </si>
  <si>
    <t>reddit734</t>
  </si>
  <si>
    <t>reddit735</t>
  </si>
  <si>
    <t>reddit736</t>
  </si>
  <si>
    <t>reddit737</t>
  </si>
  <si>
    <t>reddit738</t>
  </si>
  <si>
    <t>reddit739</t>
  </si>
  <si>
    <t>reddit74</t>
  </si>
  <si>
    <t>reddit740</t>
  </si>
  <si>
    <t>reddit741</t>
  </si>
  <si>
    <t>reddit742</t>
  </si>
  <si>
    <t>reddit743</t>
  </si>
  <si>
    <t>reddit744</t>
  </si>
  <si>
    <t>reddit745</t>
  </si>
  <si>
    <t>reddit746</t>
  </si>
  <si>
    <t>reddit747</t>
  </si>
  <si>
    <t>reddit748</t>
  </si>
  <si>
    <t>reddit749</t>
  </si>
  <si>
    <t>reddit75</t>
  </si>
  <si>
    <t>reddit750</t>
  </si>
  <si>
    <t>reddit751</t>
  </si>
  <si>
    <t>reddit752</t>
  </si>
  <si>
    <t>reddit753</t>
  </si>
  <si>
    <t>reddit754</t>
  </si>
  <si>
    <t>reddit755</t>
  </si>
  <si>
    <t>reddit756</t>
  </si>
  <si>
    <t>reddit757</t>
  </si>
  <si>
    <t>reddit758</t>
  </si>
  <si>
    <t>reddit759</t>
  </si>
  <si>
    <t>reddit76</t>
  </si>
  <si>
    <t>reddit760</t>
  </si>
  <si>
    <t>reddit761</t>
  </si>
  <si>
    <t>reddit762</t>
  </si>
  <si>
    <t>reddit763</t>
  </si>
  <si>
    <t>reddit764</t>
  </si>
  <si>
    <t>reddit765</t>
  </si>
  <si>
    <t>reddit766</t>
  </si>
  <si>
    <t>reddit767</t>
  </si>
  <si>
    <t>reddit768</t>
  </si>
  <si>
    <t>reddit769</t>
  </si>
  <si>
    <t>reddit77</t>
  </si>
  <si>
    <t>reddit770</t>
  </si>
  <si>
    <t>reddit771</t>
  </si>
  <si>
    <t>reddit772</t>
  </si>
  <si>
    <t>reddit773</t>
  </si>
  <si>
    <t>reddit774</t>
  </si>
  <si>
    <t>reddit775</t>
  </si>
  <si>
    <t>reddit776</t>
  </si>
  <si>
    <t>reddit777</t>
  </si>
  <si>
    <t>reddit778</t>
  </si>
  <si>
    <t>reddit779</t>
  </si>
  <si>
    <t>reddit78</t>
  </si>
  <si>
    <t>reddit780</t>
  </si>
  <si>
    <t>reddit781</t>
  </si>
  <si>
    <t>reddit782</t>
  </si>
  <si>
    <t>reddit783</t>
  </si>
  <si>
    <t>reddit784</t>
  </si>
  <si>
    <t>reddit785</t>
  </si>
  <si>
    <t>reddit786</t>
  </si>
  <si>
    <t>reddit787</t>
  </si>
  <si>
    <t>reddit788</t>
  </si>
  <si>
    <t>reddit789</t>
  </si>
  <si>
    <t>reddit79</t>
  </si>
  <si>
    <t>reddit790</t>
  </si>
  <si>
    <t>reddit791</t>
  </si>
  <si>
    <t>reddit792</t>
  </si>
  <si>
    <t>reddit793</t>
  </si>
  <si>
    <t>reddit794</t>
  </si>
  <si>
    <t>reddit795</t>
  </si>
  <si>
    <t>reddit796</t>
  </si>
  <si>
    <t>reddit797</t>
  </si>
  <si>
    <t>reddit798</t>
  </si>
  <si>
    <t>reddit799</t>
  </si>
  <si>
    <t>reddit8</t>
  </si>
  <si>
    <t>reddit80</t>
  </si>
  <si>
    <t>reddit800</t>
  </si>
  <si>
    <t>reddit801</t>
  </si>
  <si>
    <t>reddit802</t>
  </si>
  <si>
    <t>reddit803</t>
  </si>
  <si>
    <t>reddit804</t>
  </si>
  <si>
    <t>reddit805</t>
  </si>
  <si>
    <t>reddit806</t>
  </si>
  <si>
    <t>reddit807</t>
  </si>
  <si>
    <t>reddit808</t>
  </si>
  <si>
    <t>reddit809</t>
  </si>
  <si>
    <t>reddit81</t>
  </si>
  <si>
    <t>reddit810</t>
  </si>
  <si>
    <t>reddit811</t>
  </si>
  <si>
    <t>reddit812</t>
  </si>
  <si>
    <t>reddit813</t>
  </si>
  <si>
    <t>reddit814</t>
  </si>
  <si>
    <t>reddit815</t>
  </si>
  <si>
    <t>reddit816</t>
  </si>
  <si>
    <t>reddit817</t>
  </si>
  <si>
    <t>reddit818</t>
  </si>
  <si>
    <t>reddit819</t>
  </si>
  <si>
    <t>reddit82</t>
  </si>
  <si>
    <t>reddit820</t>
  </si>
  <si>
    <t>reddit821</t>
  </si>
  <si>
    <t>reddit822</t>
  </si>
  <si>
    <t>reddit823</t>
  </si>
  <si>
    <t>reddit824</t>
  </si>
  <si>
    <t>reddit825</t>
  </si>
  <si>
    <t>reddit826</t>
  </si>
  <si>
    <t>reddit827</t>
  </si>
  <si>
    <t>reddit828</t>
  </si>
  <si>
    <t>reddit829</t>
  </si>
  <si>
    <t>reddit83</t>
  </si>
  <si>
    <t>reddit830</t>
  </si>
  <si>
    <t>reddit831</t>
  </si>
  <si>
    <t>reddit832</t>
  </si>
  <si>
    <t>reddit833</t>
  </si>
  <si>
    <t>reddit834</t>
  </si>
  <si>
    <t>reddit84</t>
  </si>
  <si>
    <t>reddit85</t>
  </si>
  <si>
    <t>reddit86</t>
  </si>
  <si>
    <t>reddit87</t>
  </si>
  <si>
    <t>reddit88</t>
  </si>
  <si>
    <t>reddit89</t>
  </si>
  <si>
    <t>reddit9</t>
  </si>
  <si>
    <t>reddit90</t>
  </si>
  <si>
    <t>reddit91</t>
  </si>
  <si>
    <t>reddit92</t>
  </si>
  <si>
    <t>reddit93</t>
  </si>
  <si>
    <t>reddit94</t>
  </si>
  <si>
    <t>reddit95</t>
  </si>
  <si>
    <t>reddit96</t>
  </si>
  <si>
    <t>reddit97</t>
  </si>
  <si>
    <t>reddit98</t>
  </si>
  <si>
    <t>reddit99</t>
  </si>
  <si>
    <t>medium0</t>
  </si>
  <si>
    <t>medium1</t>
  </si>
  <si>
    <t>medium10</t>
  </si>
  <si>
    <t>medium100</t>
  </si>
  <si>
    <t>medium101</t>
  </si>
  <si>
    <t>medium102</t>
  </si>
  <si>
    <t>medium103</t>
  </si>
  <si>
    <t>medium104</t>
  </si>
  <si>
    <t>medium105</t>
  </si>
  <si>
    <t>medium106</t>
  </si>
  <si>
    <t>medium107</t>
  </si>
  <si>
    <t>medium108</t>
  </si>
  <si>
    <t>medium109</t>
  </si>
  <si>
    <t>medium11</t>
  </si>
  <si>
    <t>medium110</t>
  </si>
  <si>
    <t>medium111</t>
  </si>
  <si>
    <t>medium112</t>
  </si>
  <si>
    <t>medium113</t>
  </si>
  <si>
    <t>medium114</t>
  </si>
  <si>
    <t>medium115</t>
  </si>
  <si>
    <t>medium116</t>
  </si>
  <si>
    <t>medium117</t>
  </si>
  <si>
    <t>medium118</t>
  </si>
  <si>
    <t>medium119</t>
  </si>
  <si>
    <t>medium12</t>
  </si>
  <si>
    <t>medium120</t>
  </si>
  <si>
    <t>medium121</t>
  </si>
  <si>
    <t>medium122</t>
  </si>
  <si>
    <t>medium123</t>
  </si>
  <si>
    <t>medium124</t>
  </si>
  <si>
    <t>medium125</t>
  </si>
  <si>
    <t>medium126</t>
  </si>
  <si>
    <t>medium127</t>
  </si>
  <si>
    <t>medium128</t>
  </si>
  <si>
    <t>medium129</t>
  </si>
  <si>
    <t>medium13</t>
  </si>
  <si>
    <t>medium130</t>
  </si>
  <si>
    <t>medium131</t>
  </si>
  <si>
    <t>medium132</t>
  </si>
  <si>
    <t>medium133</t>
  </si>
  <si>
    <t>medium134</t>
  </si>
  <si>
    <t>medium135</t>
  </si>
  <si>
    <t>medium136</t>
  </si>
  <si>
    <t>medium137</t>
  </si>
  <si>
    <t>medium138</t>
  </si>
  <si>
    <t>medium139</t>
  </si>
  <si>
    <t>medium14</t>
  </si>
  <si>
    <t>medium140</t>
  </si>
  <si>
    <t>medium141</t>
  </si>
  <si>
    <t>medium142</t>
  </si>
  <si>
    <t>medium143</t>
  </si>
  <si>
    <t>medium144</t>
  </si>
  <si>
    <t>medium145</t>
  </si>
  <si>
    <t>medium146</t>
  </si>
  <si>
    <t>medium147</t>
  </si>
  <si>
    <t>medium148</t>
  </si>
  <si>
    <t>medium149</t>
  </si>
  <si>
    <t>medium15</t>
  </si>
  <si>
    <t>medium150</t>
  </si>
  <si>
    <t>medium151</t>
  </si>
  <si>
    <t>medium152</t>
  </si>
  <si>
    <t>medium153</t>
  </si>
  <si>
    <t>medium154</t>
  </si>
  <si>
    <t>medium155</t>
  </si>
  <si>
    <t>medium156</t>
  </si>
  <si>
    <t>medium157</t>
  </si>
  <si>
    <t>medium158</t>
  </si>
  <si>
    <t>medium159</t>
  </si>
  <si>
    <t>medium16</t>
  </si>
  <si>
    <t>medium160</t>
  </si>
  <si>
    <t>medium161</t>
  </si>
  <si>
    <t>medium162</t>
  </si>
  <si>
    <t>medium163</t>
  </si>
  <si>
    <t>medium164</t>
  </si>
  <si>
    <t>medium165</t>
  </si>
  <si>
    <t>medium166</t>
  </si>
  <si>
    <t>medium167</t>
  </si>
  <si>
    <t>medium168</t>
  </si>
  <si>
    <t>medium169</t>
  </si>
  <si>
    <t>medium17</t>
  </si>
  <si>
    <t>medium170</t>
  </si>
  <si>
    <t>medium171</t>
  </si>
  <si>
    <t>medium172</t>
  </si>
  <si>
    <t>medium173</t>
  </si>
  <si>
    <t>medium174</t>
  </si>
  <si>
    <t>medium175</t>
  </si>
  <si>
    <t>medium176</t>
  </si>
  <si>
    <t>medium177</t>
  </si>
  <si>
    <t>medium178</t>
  </si>
  <si>
    <t>medium179</t>
  </si>
  <si>
    <t>medium18</t>
  </si>
  <si>
    <t>medium180</t>
  </si>
  <si>
    <t>medium181</t>
  </si>
  <si>
    <t>medium182</t>
  </si>
  <si>
    <t>medium183</t>
  </si>
  <si>
    <t>medium184</t>
  </si>
  <si>
    <t>medium185</t>
  </si>
  <si>
    <t>medium186</t>
  </si>
  <si>
    <t>medium187</t>
  </si>
  <si>
    <t>medium188</t>
  </si>
  <si>
    <t>medium189</t>
  </si>
  <si>
    <t>medium19</t>
  </si>
  <si>
    <t>medium190</t>
  </si>
  <si>
    <t>medium191</t>
  </si>
  <si>
    <t>medium192</t>
  </si>
  <si>
    <t>medium193</t>
  </si>
  <si>
    <t>medium194</t>
  </si>
  <si>
    <t>medium195</t>
  </si>
  <si>
    <t>medium196</t>
  </si>
  <si>
    <t>medium197</t>
  </si>
  <si>
    <t>medium198</t>
  </si>
  <si>
    <t>medium199</t>
  </si>
  <si>
    <t>medium2</t>
  </si>
  <si>
    <t>medium20</t>
  </si>
  <si>
    <t>medium200</t>
  </si>
  <si>
    <t>medium201</t>
  </si>
  <si>
    <t>medium202</t>
  </si>
  <si>
    <t>medium203</t>
  </si>
  <si>
    <t>medium204</t>
  </si>
  <si>
    <t>medium205</t>
  </si>
  <si>
    <t>medium206</t>
  </si>
  <si>
    <t>medium207</t>
  </si>
  <si>
    <t>medium208</t>
  </si>
  <si>
    <t>medium209</t>
  </si>
  <si>
    <t>medium21</t>
  </si>
  <si>
    <t>medium210</t>
  </si>
  <si>
    <t>medium211</t>
  </si>
  <si>
    <t>medium212</t>
  </si>
  <si>
    <t>medium213</t>
  </si>
  <si>
    <t>medium214</t>
  </si>
  <si>
    <t>medium215</t>
  </si>
  <si>
    <t>medium216</t>
  </si>
  <si>
    <t>medium217</t>
  </si>
  <si>
    <t>medium218</t>
  </si>
  <si>
    <t>medium219</t>
  </si>
  <si>
    <t>medium22</t>
  </si>
  <si>
    <t>medium220</t>
  </si>
  <si>
    <t>medium221</t>
  </si>
  <si>
    <t>medium222</t>
  </si>
  <si>
    <t>medium223</t>
  </si>
  <si>
    <t>medium224</t>
  </si>
  <si>
    <t>medium225</t>
  </si>
  <si>
    <t>medium226</t>
  </si>
  <si>
    <t>medium227</t>
  </si>
  <si>
    <t>medium228</t>
  </si>
  <si>
    <t>medium229</t>
  </si>
  <si>
    <t>medium23</t>
  </si>
  <si>
    <t>medium230</t>
  </si>
  <si>
    <t>medium231</t>
  </si>
  <si>
    <t>medium232</t>
  </si>
  <si>
    <t>medium233</t>
  </si>
  <si>
    <t>medium234</t>
  </si>
  <si>
    <t>medium235</t>
  </si>
  <si>
    <t>medium236</t>
  </si>
  <si>
    <t>medium237</t>
  </si>
  <si>
    <t>medium238</t>
  </si>
  <si>
    <t>medium239</t>
  </si>
  <si>
    <t>medium24</t>
  </si>
  <si>
    <t>medium240</t>
  </si>
  <si>
    <t>medium241</t>
  </si>
  <si>
    <t>medium242</t>
  </si>
  <si>
    <t>medium243</t>
  </si>
  <si>
    <t>medium244</t>
  </si>
  <si>
    <t>medium245</t>
  </si>
  <si>
    <t>medium246</t>
  </si>
  <si>
    <t>medium247</t>
  </si>
  <si>
    <t>medium248</t>
  </si>
  <si>
    <t>medium249</t>
  </si>
  <si>
    <t>medium25</t>
  </si>
  <si>
    <t>medium250</t>
  </si>
  <si>
    <t>medium251</t>
  </si>
  <si>
    <t>medium252</t>
  </si>
  <si>
    <t>medium253</t>
  </si>
  <si>
    <t>medium254</t>
  </si>
  <si>
    <t>medium255</t>
  </si>
  <si>
    <t>medium256</t>
  </si>
  <si>
    <t>medium257</t>
  </si>
  <si>
    <t>medium258</t>
  </si>
  <si>
    <t>medium259</t>
  </si>
  <si>
    <t>medium26</t>
  </si>
  <si>
    <t>medium260</t>
  </si>
  <si>
    <t>medium261</t>
  </si>
  <si>
    <t>medium262</t>
  </si>
  <si>
    <t>medium263</t>
  </si>
  <si>
    <t>medium264</t>
  </si>
  <si>
    <t>medium265</t>
  </si>
  <si>
    <t>medium266</t>
  </si>
  <si>
    <t>medium267</t>
  </si>
  <si>
    <t>medium268</t>
  </si>
  <si>
    <t>medium269</t>
  </si>
  <si>
    <t>medium27</t>
  </si>
  <si>
    <t>medium270</t>
  </si>
  <si>
    <t>medium271</t>
  </si>
  <si>
    <t>medium272</t>
  </si>
  <si>
    <t>medium273</t>
  </si>
  <si>
    <t>medium274</t>
  </si>
  <si>
    <t>medium275</t>
  </si>
  <si>
    <t>medium276</t>
  </si>
  <si>
    <t>medium277</t>
  </si>
  <si>
    <t>medium278</t>
  </si>
  <si>
    <t>medium279</t>
  </si>
  <si>
    <t>medium28</t>
  </si>
  <si>
    <t>medium280</t>
  </si>
  <si>
    <t>medium281</t>
  </si>
  <si>
    <t>medium282</t>
  </si>
  <si>
    <t>medium283</t>
  </si>
  <si>
    <t>medium284</t>
  </si>
  <si>
    <t>medium285</t>
  </si>
  <si>
    <t>medium286</t>
  </si>
  <si>
    <t>medium287</t>
  </si>
  <si>
    <t>medium288</t>
  </si>
  <si>
    <t>medium289</t>
  </si>
  <si>
    <t>medium29</t>
  </si>
  <si>
    <t>medium290</t>
  </si>
  <si>
    <t>medium291</t>
  </si>
  <si>
    <t>medium292</t>
  </si>
  <si>
    <t>medium293</t>
  </si>
  <si>
    <t>medium294</t>
  </si>
  <si>
    <t>medium295</t>
  </si>
  <si>
    <t>medium296</t>
  </si>
  <si>
    <t>medium297</t>
  </si>
  <si>
    <t>medium298</t>
  </si>
  <si>
    <t>medium299</t>
  </si>
  <si>
    <t>medium3</t>
  </si>
  <si>
    <t>medium30</t>
  </si>
  <si>
    <t>medium300</t>
  </si>
  <si>
    <t>medium301</t>
  </si>
  <si>
    <t>medium302</t>
  </si>
  <si>
    <t>medium303</t>
  </si>
  <si>
    <t>medium304</t>
  </si>
  <si>
    <t>medium305</t>
  </si>
  <si>
    <t>medium306</t>
  </si>
  <si>
    <t>medium307</t>
  </si>
  <si>
    <t>medium308</t>
  </si>
  <si>
    <t>medium309</t>
  </si>
  <si>
    <t>medium31</t>
  </si>
  <si>
    <t>medium310</t>
  </si>
  <si>
    <t>medium311</t>
  </si>
  <si>
    <t>medium312</t>
  </si>
  <si>
    <t>medium313</t>
  </si>
  <si>
    <t>medium314</t>
  </si>
  <si>
    <t>medium315</t>
  </si>
  <si>
    <t>medium316</t>
  </si>
  <si>
    <t>medium317</t>
  </si>
  <si>
    <t>medium318</t>
  </si>
  <si>
    <t>medium319</t>
  </si>
  <si>
    <t>medium32</t>
  </si>
  <si>
    <t>medium320</t>
  </si>
  <si>
    <t>medium322</t>
  </si>
  <si>
    <t>medium323</t>
  </si>
  <si>
    <t>medium324</t>
  </si>
  <si>
    <t>medium325</t>
  </si>
  <si>
    <t>medium326</t>
  </si>
  <si>
    <t>medium327</t>
  </si>
  <si>
    <t>medium328</t>
  </si>
  <si>
    <t>medium329</t>
  </si>
  <si>
    <t>medium33</t>
  </si>
  <si>
    <t>medium330</t>
  </si>
  <si>
    <t>medium331</t>
  </si>
  <si>
    <t>medium332</t>
  </si>
  <si>
    <t>medium333</t>
  </si>
  <si>
    <t>medium334</t>
  </si>
  <si>
    <t>medium335</t>
  </si>
  <si>
    <t>medium336</t>
  </si>
  <si>
    <t>medium337</t>
  </si>
  <si>
    <t>medium338</t>
  </si>
  <si>
    <t>medium339</t>
  </si>
  <si>
    <t>medium34</t>
  </si>
  <si>
    <t>medium340</t>
  </si>
  <si>
    <t>medium341</t>
  </si>
  <si>
    <t>medium342</t>
  </si>
  <si>
    <t>medium343</t>
  </si>
  <si>
    <t>medium344</t>
  </si>
  <si>
    <t>medium345</t>
  </si>
  <si>
    <t>medium346</t>
  </si>
  <si>
    <t>medium347</t>
  </si>
  <si>
    <t>medium348</t>
  </si>
  <si>
    <t>medium349</t>
  </si>
  <si>
    <t>medium35</t>
  </si>
  <si>
    <t>medium350</t>
  </si>
  <si>
    <t>medium351</t>
  </si>
  <si>
    <t>medium352</t>
  </si>
  <si>
    <t>medium353</t>
  </si>
  <si>
    <t>medium354</t>
  </si>
  <si>
    <t>medium355</t>
  </si>
  <si>
    <t>medium356</t>
  </si>
  <si>
    <t>medium357</t>
  </si>
  <si>
    <t>medium358</t>
  </si>
  <si>
    <t>medium359</t>
  </si>
  <si>
    <t>medium36</t>
  </si>
  <si>
    <t>medium360</t>
  </si>
  <si>
    <t>medium361</t>
  </si>
  <si>
    <t>medium362</t>
  </si>
  <si>
    <t>medium363</t>
  </si>
  <si>
    <t>medium364</t>
  </si>
  <si>
    <t>medium365</t>
  </si>
  <si>
    <t>medium366</t>
  </si>
  <si>
    <t>medium367</t>
  </si>
  <si>
    <t>medium368</t>
  </si>
  <si>
    <t>medium369</t>
  </si>
  <si>
    <t>medium37</t>
  </si>
  <si>
    <t>medium370</t>
  </si>
  <si>
    <t>medium371</t>
  </si>
  <si>
    <t>medium372</t>
  </si>
  <si>
    <t>medium373</t>
  </si>
  <si>
    <t>medium374</t>
  </si>
  <si>
    <t>medium375</t>
  </si>
  <si>
    <t>medium376</t>
  </si>
  <si>
    <t>medium377</t>
  </si>
  <si>
    <t>medium378</t>
  </si>
  <si>
    <t>medium379</t>
  </si>
  <si>
    <t>medium38</t>
  </si>
  <si>
    <t>medium380</t>
  </si>
  <si>
    <t>medium381</t>
  </si>
  <si>
    <t>medium382</t>
  </si>
  <si>
    <t>medium383</t>
  </si>
  <si>
    <t>medium384</t>
  </si>
  <si>
    <t>medium385</t>
  </si>
  <si>
    <t>medium386</t>
  </si>
  <si>
    <t>medium387</t>
  </si>
  <si>
    <t>medium388</t>
  </si>
  <si>
    <t>medium389</t>
  </si>
  <si>
    <t>medium39</t>
  </si>
  <si>
    <t>medium390</t>
  </si>
  <si>
    <t>medium391</t>
  </si>
  <si>
    <t>medium392</t>
  </si>
  <si>
    <t>medium393</t>
  </si>
  <si>
    <t>medium394</t>
  </si>
  <si>
    <t>medium395</t>
  </si>
  <si>
    <t>medium396</t>
  </si>
  <si>
    <t>medium397</t>
  </si>
  <si>
    <t>medium398</t>
  </si>
  <si>
    <t>medium399</t>
  </si>
  <si>
    <t>medium4</t>
  </si>
  <si>
    <t>medium40</t>
  </si>
  <si>
    <t>medium400</t>
  </si>
  <si>
    <t>medium401</t>
  </si>
  <si>
    <t>medium402</t>
  </si>
  <si>
    <t>medium403</t>
  </si>
  <si>
    <t>medium404</t>
  </si>
  <si>
    <t>medium405</t>
  </si>
  <si>
    <t>medium406</t>
  </si>
  <si>
    <t>medium407</t>
  </si>
  <si>
    <t>medium408</t>
  </si>
  <si>
    <t>medium409</t>
  </si>
  <si>
    <t>medium41</t>
  </si>
  <si>
    <t>medium410</t>
  </si>
  <si>
    <t>medium411</t>
  </si>
  <si>
    <t>medium412</t>
  </si>
  <si>
    <t>medium413</t>
  </si>
  <si>
    <t>medium414</t>
  </si>
  <si>
    <t>medium415</t>
  </si>
  <si>
    <t>medium416</t>
  </si>
  <si>
    <t>medium417</t>
  </si>
  <si>
    <t>medium418</t>
  </si>
  <si>
    <t>medium419</t>
  </si>
  <si>
    <t>medium42</t>
  </si>
  <si>
    <t>medium420</t>
  </si>
  <si>
    <t>medium421</t>
  </si>
  <si>
    <t>medium422</t>
  </si>
  <si>
    <t>medium423</t>
  </si>
  <si>
    <t>medium424</t>
  </si>
  <si>
    <t>medium425</t>
  </si>
  <si>
    <t>medium426</t>
  </si>
  <si>
    <t>medium427</t>
  </si>
  <si>
    <t>medium428</t>
  </si>
  <si>
    <t>medium429</t>
  </si>
  <si>
    <t>medium43</t>
  </si>
  <si>
    <t>medium430</t>
  </si>
  <si>
    <t>medium431</t>
  </si>
  <si>
    <t>medium432</t>
  </si>
  <si>
    <t>medium433</t>
  </si>
  <si>
    <t>medium434</t>
  </si>
  <si>
    <t>medium435</t>
  </si>
  <si>
    <t>medium436</t>
  </si>
  <si>
    <t>medium437</t>
  </si>
  <si>
    <t>medium438</t>
  </si>
  <si>
    <t>medium439</t>
  </si>
  <si>
    <t>medium44</t>
  </si>
  <si>
    <t>medium440</t>
  </si>
  <si>
    <t>medium441</t>
  </si>
  <si>
    <t>medium442</t>
  </si>
  <si>
    <t>medium443</t>
  </si>
  <si>
    <t>medium444</t>
  </si>
  <si>
    <t>medium445</t>
  </si>
  <si>
    <t>medium446</t>
  </si>
  <si>
    <t>medium447</t>
  </si>
  <si>
    <t>medium448</t>
  </si>
  <si>
    <t>medium449</t>
  </si>
  <si>
    <t>medium45</t>
  </si>
  <si>
    <t>medium450</t>
  </si>
  <si>
    <t>medium451</t>
  </si>
  <si>
    <t>medium452</t>
  </si>
  <si>
    <t>medium453</t>
  </si>
  <si>
    <t>medium454</t>
  </si>
  <si>
    <t>medium455</t>
  </si>
  <si>
    <t>medium456</t>
  </si>
  <si>
    <t>medium457</t>
  </si>
  <si>
    <t>medium458</t>
  </si>
  <si>
    <t>medium459</t>
  </si>
  <si>
    <t>medium46</t>
  </si>
  <si>
    <t>medium460</t>
  </si>
  <si>
    <t>medium461</t>
  </si>
  <si>
    <t>medium462</t>
  </si>
  <si>
    <t>medium463</t>
  </si>
  <si>
    <t>medium464</t>
  </si>
  <si>
    <t>medium465</t>
  </si>
  <si>
    <t>medium466</t>
  </si>
  <si>
    <t>medium467</t>
  </si>
  <si>
    <t>medium468</t>
  </si>
  <si>
    <t>medium469</t>
  </si>
  <si>
    <t>medium47</t>
  </si>
  <si>
    <t>medium470</t>
  </si>
  <si>
    <t>medium471</t>
  </si>
  <si>
    <t>medium472</t>
  </si>
  <si>
    <t>medium473</t>
  </si>
  <si>
    <t>medium474</t>
  </si>
  <si>
    <t>medium475</t>
  </si>
  <si>
    <t>medium476</t>
  </si>
  <si>
    <t>medium477</t>
  </si>
  <si>
    <t>medium478</t>
  </si>
  <si>
    <t>medium479</t>
  </si>
  <si>
    <t>medium48</t>
  </si>
  <si>
    <t>medium480</t>
  </si>
  <si>
    <t>medium481</t>
  </si>
  <si>
    <t>medium482</t>
  </si>
  <si>
    <t>medium483</t>
  </si>
  <si>
    <t>medium484</t>
  </si>
  <si>
    <t>medium485</t>
  </si>
  <si>
    <t>medium486</t>
  </si>
  <si>
    <t>medium487</t>
  </si>
  <si>
    <t>medium488</t>
  </si>
  <si>
    <t>medium489</t>
  </si>
  <si>
    <t>medium49</t>
  </si>
  <si>
    <t>medium490</t>
  </si>
  <si>
    <t>medium491</t>
  </si>
  <si>
    <t>medium492</t>
  </si>
  <si>
    <t>medium493</t>
  </si>
  <si>
    <t>medium494</t>
  </si>
  <si>
    <t>medium495</t>
  </si>
  <si>
    <t>medium496</t>
  </si>
  <si>
    <t>medium497</t>
  </si>
  <si>
    <t>medium498</t>
  </si>
  <si>
    <t>medium499</t>
  </si>
  <si>
    <t>medium5</t>
  </si>
  <si>
    <t>medium50</t>
  </si>
  <si>
    <t>medium500</t>
  </si>
  <si>
    <t>medium501</t>
  </si>
  <si>
    <t>medium502</t>
  </si>
  <si>
    <t>medium503</t>
  </si>
  <si>
    <t>medium504</t>
  </si>
  <si>
    <t>medium505</t>
  </si>
  <si>
    <t>medium506</t>
  </si>
  <si>
    <t>medium507</t>
  </si>
  <si>
    <t>medium508</t>
  </si>
  <si>
    <t>medium509</t>
  </si>
  <si>
    <t>medium51</t>
  </si>
  <si>
    <t>medium510</t>
  </si>
  <si>
    <t>medium511</t>
  </si>
  <si>
    <t>medium512</t>
  </si>
  <si>
    <t>medium513</t>
  </si>
  <si>
    <t>medium514</t>
  </si>
  <si>
    <t>medium515</t>
  </si>
  <si>
    <t>medium516</t>
  </si>
  <si>
    <t>medium517</t>
  </si>
  <si>
    <t>medium518</t>
  </si>
  <si>
    <t>medium519</t>
  </si>
  <si>
    <t>medium52</t>
  </si>
  <si>
    <t>medium520</t>
  </si>
  <si>
    <t>medium521</t>
  </si>
  <si>
    <t>medium522</t>
  </si>
  <si>
    <t>medium523</t>
  </si>
  <si>
    <t>medium524</t>
  </si>
  <si>
    <t>medium525</t>
  </si>
  <si>
    <t>medium526</t>
  </si>
  <si>
    <t>medium527</t>
  </si>
  <si>
    <t>medium528</t>
  </si>
  <si>
    <t>medium529</t>
  </si>
  <si>
    <t>medium53</t>
  </si>
  <si>
    <t>medium530</t>
  </si>
  <si>
    <t>medium531</t>
  </si>
  <si>
    <t>medium532</t>
  </si>
  <si>
    <t>medium533</t>
  </si>
  <si>
    <t>medium534</t>
  </si>
  <si>
    <t>medium535</t>
  </si>
  <si>
    <t>medium536</t>
  </si>
  <si>
    <t>medium537</t>
  </si>
  <si>
    <t>medium538</t>
  </si>
  <si>
    <t>medium539</t>
  </si>
  <si>
    <t>medium54</t>
  </si>
  <si>
    <t>medium540</t>
  </si>
  <si>
    <t>medium541</t>
  </si>
  <si>
    <t>medium542</t>
  </si>
  <si>
    <t>medium543</t>
  </si>
  <si>
    <t>medium544</t>
  </si>
  <si>
    <t>medium545</t>
  </si>
  <si>
    <t>medium546</t>
  </si>
  <si>
    <t>medium547</t>
  </si>
  <si>
    <t>medium548</t>
  </si>
  <si>
    <t>medium549</t>
  </si>
  <si>
    <t>medium55</t>
  </si>
  <si>
    <t>medium550</t>
  </si>
  <si>
    <t>medium551</t>
  </si>
  <si>
    <t>medium552</t>
  </si>
  <si>
    <t>medium553</t>
  </si>
  <si>
    <t>medium554</t>
  </si>
  <si>
    <t>medium555</t>
  </si>
  <si>
    <t>medium556</t>
  </si>
  <si>
    <t>medium557</t>
  </si>
  <si>
    <t>medium558</t>
  </si>
  <si>
    <t>medium559</t>
  </si>
  <si>
    <t>medium56</t>
  </si>
  <si>
    <t>medium560</t>
  </si>
  <si>
    <t>medium561</t>
  </si>
  <si>
    <t>medium562</t>
  </si>
  <si>
    <t>medium563</t>
  </si>
  <si>
    <t>medium564</t>
  </si>
  <si>
    <t>medium565</t>
  </si>
  <si>
    <t>medium566</t>
  </si>
  <si>
    <t>medium567</t>
  </si>
  <si>
    <t>medium568</t>
  </si>
  <si>
    <t>medium569</t>
  </si>
  <si>
    <t>medium57</t>
  </si>
  <si>
    <t>medium570</t>
  </si>
  <si>
    <t>medium571</t>
  </si>
  <si>
    <t>medium572</t>
  </si>
  <si>
    <t>medium573</t>
  </si>
  <si>
    <t>medium574</t>
  </si>
  <si>
    <t>medium575</t>
  </si>
  <si>
    <t>medium576</t>
  </si>
  <si>
    <t>medium577</t>
  </si>
  <si>
    <t>medium578</t>
  </si>
  <si>
    <t>medium579</t>
  </si>
  <si>
    <t>medium58</t>
  </si>
  <si>
    <t>medium580</t>
  </si>
  <si>
    <t>medium581</t>
  </si>
  <si>
    <t>medium582</t>
  </si>
  <si>
    <t>medium583</t>
  </si>
  <si>
    <t>medium584</t>
  </si>
  <si>
    <t>medium585</t>
  </si>
  <si>
    <t>medium586</t>
  </si>
  <si>
    <t>medium587</t>
  </si>
  <si>
    <t>medium588</t>
  </si>
  <si>
    <t>medium589</t>
  </si>
  <si>
    <t>medium59</t>
  </si>
  <si>
    <t>medium590</t>
  </si>
  <si>
    <t>medium591</t>
  </si>
  <si>
    <t>medium592</t>
  </si>
  <si>
    <t>medium593</t>
  </si>
  <si>
    <t>medium594</t>
  </si>
  <si>
    <t>medium595</t>
  </si>
  <si>
    <t>medium596</t>
  </si>
  <si>
    <t>medium597</t>
  </si>
  <si>
    <t>medium598</t>
  </si>
  <si>
    <t>medium599</t>
  </si>
  <si>
    <t>medium6</t>
  </si>
  <si>
    <t>medium60</t>
  </si>
  <si>
    <t>medium600</t>
  </si>
  <si>
    <t>medium601</t>
  </si>
  <si>
    <t>medium602</t>
  </si>
  <si>
    <t>medium603</t>
  </si>
  <si>
    <t>medium604</t>
  </si>
  <si>
    <t>medium605</t>
  </si>
  <si>
    <t>medium606</t>
  </si>
  <si>
    <t>medium607</t>
  </si>
  <si>
    <t>medium608</t>
  </si>
  <si>
    <t>medium609</t>
  </si>
  <si>
    <t>medium61</t>
  </si>
  <si>
    <t>medium610</t>
  </si>
  <si>
    <t>medium611</t>
  </si>
  <si>
    <t>medium612</t>
  </si>
  <si>
    <t>medium613</t>
  </si>
  <si>
    <t>medium614</t>
  </si>
  <si>
    <t>medium615</t>
  </si>
  <si>
    <t>medium616</t>
  </si>
  <si>
    <t>medium617</t>
  </si>
  <si>
    <t>medium618</t>
  </si>
  <si>
    <t>medium619</t>
  </si>
  <si>
    <t>medium62</t>
  </si>
  <si>
    <t>medium620</t>
  </si>
  <si>
    <t>medium621</t>
  </si>
  <si>
    <t>medium622</t>
  </si>
  <si>
    <t>medium623</t>
  </si>
  <si>
    <t>medium624</t>
  </si>
  <si>
    <t>medium625</t>
  </si>
  <si>
    <t>medium626</t>
  </si>
  <si>
    <t>medium627</t>
  </si>
  <si>
    <t>medium628</t>
  </si>
  <si>
    <t>medium629</t>
  </si>
  <si>
    <t>medium63</t>
  </si>
  <si>
    <t>medium630</t>
  </si>
  <si>
    <t>medium631</t>
  </si>
  <si>
    <t>medium632</t>
  </si>
  <si>
    <t>medium633</t>
  </si>
  <si>
    <t>medium634</t>
  </si>
  <si>
    <t>medium635</t>
  </si>
  <si>
    <t>medium636</t>
  </si>
  <si>
    <t>medium637</t>
  </si>
  <si>
    <t>medium638</t>
  </si>
  <si>
    <t>medium639</t>
  </si>
  <si>
    <t>medium64</t>
  </si>
  <si>
    <t>medium640</t>
  </si>
  <si>
    <t>medium641</t>
  </si>
  <si>
    <t>medium642</t>
  </si>
  <si>
    <t>medium643</t>
  </si>
  <si>
    <t>medium644</t>
  </si>
  <si>
    <t>medium645</t>
  </si>
  <si>
    <t>medium646</t>
  </si>
  <si>
    <t>medium647</t>
  </si>
  <si>
    <t>medium648</t>
  </si>
  <si>
    <t>medium649</t>
  </si>
  <si>
    <t>medium65</t>
  </si>
  <si>
    <t>medium650</t>
  </si>
  <si>
    <t>medium651</t>
  </si>
  <si>
    <t>medium652</t>
  </si>
  <si>
    <t>medium653</t>
  </si>
  <si>
    <t>medium654</t>
  </si>
  <si>
    <t>medium655</t>
  </si>
  <si>
    <t>medium656</t>
  </si>
  <si>
    <t>medium657</t>
  </si>
  <si>
    <t>medium658</t>
  </si>
  <si>
    <t>medium659</t>
  </si>
  <si>
    <t>medium66</t>
  </si>
  <si>
    <t>medium660</t>
  </si>
  <si>
    <t>medium661</t>
  </si>
  <si>
    <t>medium662</t>
  </si>
  <si>
    <t>medium663</t>
  </si>
  <si>
    <t>medium664</t>
  </si>
  <si>
    <t>medium665</t>
  </si>
  <si>
    <t>medium666</t>
  </si>
  <si>
    <t>medium667</t>
  </si>
  <si>
    <t>medium668</t>
  </si>
  <si>
    <t>medium669</t>
  </si>
  <si>
    <t>medium67</t>
  </si>
  <si>
    <t>medium670</t>
  </si>
  <si>
    <t>medium671</t>
  </si>
  <si>
    <t>medium672</t>
  </si>
  <si>
    <t>medium673</t>
  </si>
  <si>
    <t>medium674</t>
  </si>
  <si>
    <t>medium675</t>
  </si>
  <si>
    <t>medium676</t>
  </si>
  <si>
    <t>medium677</t>
  </si>
  <si>
    <t>medium678</t>
  </si>
  <si>
    <t>medium679</t>
  </si>
  <si>
    <t>medium68</t>
  </si>
  <si>
    <t>medium680</t>
  </si>
  <si>
    <t>medium681</t>
  </si>
  <si>
    <t>medium682</t>
  </si>
  <si>
    <t>medium683</t>
  </si>
  <si>
    <t>medium684</t>
  </si>
  <si>
    <t>medium685</t>
  </si>
  <si>
    <t>medium686</t>
  </si>
  <si>
    <t>medium687</t>
  </si>
  <si>
    <t>medium688</t>
  </si>
  <si>
    <t>medium689</t>
  </si>
  <si>
    <t>medium69</t>
  </si>
  <si>
    <t>medium690</t>
  </si>
  <si>
    <t>medium691</t>
  </si>
  <si>
    <t>medium692</t>
  </si>
  <si>
    <t>medium693</t>
  </si>
  <si>
    <t>medium694</t>
  </si>
  <si>
    <t>medium695</t>
  </si>
  <si>
    <t>medium696</t>
  </si>
  <si>
    <t>medium697</t>
  </si>
  <si>
    <t>medium698</t>
  </si>
  <si>
    <t>medium699</t>
  </si>
  <si>
    <t>medium7</t>
  </si>
  <si>
    <t>medium70</t>
  </si>
  <si>
    <t>medium700</t>
  </si>
  <si>
    <t>medium701</t>
  </si>
  <si>
    <t>medium702</t>
  </si>
  <si>
    <t>medium703</t>
  </si>
  <si>
    <t>medium704</t>
  </si>
  <si>
    <t>medium705</t>
  </si>
  <si>
    <t>medium706</t>
  </si>
  <si>
    <t>medium707</t>
  </si>
  <si>
    <t>medium708</t>
  </si>
  <si>
    <t>medium709</t>
  </si>
  <si>
    <t>medium71</t>
  </si>
  <si>
    <t>medium710</t>
  </si>
  <si>
    <t>medium711</t>
  </si>
  <si>
    <t>medium712</t>
  </si>
  <si>
    <t>medium713</t>
  </si>
  <si>
    <t>medium714</t>
  </si>
  <si>
    <t>medium715</t>
  </si>
  <si>
    <t>medium716</t>
  </si>
  <si>
    <t>medium717</t>
  </si>
  <si>
    <t>medium718</t>
  </si>
  <si>
    <t>medium719</t>
  </si>
  <si>
    <t>medium72</t>
  </si>
  <si>
    <t>medium720</t>
  </si>
  <si>
    <t>medium721</t>
  </si>
  <si>
    <t>medium722</t>
  </si>
  <si>
    <t>medium723</t>
  </si>
  <si>
    <t>medium724</t>
  </si>
  <si>
    <t>medium725</t>
  </si>
  <si>
    <t>medium726</t>
  </si>
  <si>
    <t>medium727</t>
  </si>
  <si>
    <t>medium728</t>
  </si>
  <si>
    <t>medium729</t>
  </si>
  <si>
    <t>medium73</t>
  </si>
  <si>
    <t>medium730</t>
  </si>
  <si>
    <t>medium731</t>
  </si>
  <si>
    <t>medium732</t>
  </si>
  <si>
    <t>medium733</t>
  </si>
  <si>
    <t>medium734</t>
  </si>
  <si>
    <t>medium735</t>
  </si>
  <si>
    <t>medium736</t>
  </si>
  <si>
    <t>medium737</t>
  </si>
  <si>
    <t>medium738</t>
  </si>
  <si>
    <t>medium739</t>
  </si>
  <si>
    <t>medium74</t>
  </si>
  <si>
    <t>medium740</t>
  </si>
  <si>
    <t>medium741</t>
  </si>
  <si>
    <t>medium742</t>
  </si>
  <si>
    <t>medium743</t>
  </si>
  <si>
    <t>medium744</t>
  </si>
  <si>
    <t>medium745</t>
  </si>
  <si>
    <t>medium746</t>
  </si>
  <si>
    <t>medium747</t>
  </si>
  <si>
    <t>medium748</t>
  </si>
  <si>
    <t>medium749</t>
  </si>
  <si>
    <t>medium75</t>
  </si>
  <si>
    <t>medium750</t>
  </si>
  <si>
    <t>medium751</t>
  </si>
  <si>
    <t>medium752</t>
  </si>
  <si>
    <t>medium753</t>
  </si>
  <si>
    <t>medium754</t>
  </si>
  <si>
    <t>medium755</t>
  </si>
  <si>
    <t>medium756</t>
  </si>
  <si>
    <t>medium757</t>
  </si>
  <si>
    <t>medium758</t>
  </si>
  <si>
    <t>medium759</t>
  </si>
  <si>
    <t>medium76</t>
  </si>
  <si>
    <t>medium760</t>
  </si>
  <si>
    <t>medium761</t>
  </si>
  <si>
    <t>medium762</t>
  </si>
  <si>
    <t>medium763</t>
  </si>
  <si>
    <t>medium764</t>
  </si>
  <si>
    <t>medium765</t>
  </si>
  <si>
    <t>medium766</t>
  </si>
  <si>
    <t>medium767</t>
  </si>
  <si>
    <t>medium768</t>
  </si>
  <si>
    <t>medium769</t>
  </si>
  <si>
    <t>medium77</t>
  </si>
  <si>
    <t>medium770</t>
  </si>
  <si>
    <t>medium771</t>
  </si>
  <si>
    <t>medium772</t>
  </si>
  <si>
    <t>medium773</t>
  </si>
  <si>
    <t>medium774</t>
  </si>
  <si>
    <t>medium775</t>
  </si>
  <si>
    <t>medium776</t>
  </si>
  <si>
    <t>medium777</t>
  </si>
  <si>
    <t>medium778</t>
  </si>
  <si>
    <t>medium779</t>
  </si>
  <si>
    <t>medium78</t>
  </si>
  <si>
    <t>medium780</t>
  </si>
  <si>
    <t>medium781</t>
  </si>
  <si>
    <t>medium782</t>
  </si>
  <si>
    <t>medium783</t>
  </si>
  <si>
    <t>medium784</t>
  </si>
  <si>
    <t>medium785</t>
  </si>
  <si>
    <t>medium786</t>
  </si>
  <si>
    <t>medium787</t>
  </si>
  <si>
    <t>medium788</t>
  </si>
  <si>
    <t>medium789</t>
  </si>
  <si>
    <t>medium79</t>
  </si>
  <si>
    <t>medium790</t>
  </si>
  <si>
    <t>medium791</t>
  </si>
  <si>
    <t>medium792</t>
  </si>
  <si>
    <t>medium793</t>
  </si>
  <si>
    <t>medium794</t>
  </si>
  <si>
    <t>medium795</t>
  </si>
  <si>
    <t>medium796</t>
  </si>
  <si>
    <t>medium797</t>
  </si>
  <si>
    <t>medium798</t>
  </si>
  <si>
    <t>medium799</t>
  </si>
  <si>
    <t>medium8</t>
  </si>
  <si>
    <t>medium80</t>
  </si>
  <si>
    <t>medium800</t>
  </si>
  <si>
    <t>medium801</t>
  </si>
  <si>
    <t>medium802</t>
  </si>
  <si>
    <t>medium803</t>
  </si>
  <si>
    <t>medium804</t>
  </si>
  <si>
    <t>medium805</t>
  </si>
  <si>
    <t>medium806</t>
  </si>
  <si>
    <t>medium807</t>
  </si>
  <si>
    <t>medium808</t>
  </si>
  <si>
    <t>medium809</t>
  </si>
  <si>
    <t>medium81</t>
  </si>
  <si>
    <t>medium810</t>
  </si>
  <si>
    <t>medium811</t>
  </si>
  <si>
    <t>medium812</t>
  </si>
  <si>
    <t>medium813</t>
  </si>
  <si>
    <t>medium814</t>
  </si>
  <si>
    <t>medium815</t>
  </si>
  <si>
    <t>medium816</t>
  </si>
  <si>
    <t>medium817</t>
  </si>
  <si>
    <t>medium818</t>
  </si>
  <si>
    <t>medium819</t>
  </si>
  <si>
    <t>medium82</t>
  </si>
  <si>
    <t>medium820</t>
  </si>
  <si>
    <t>medium821</t>
  </si>
  <si>
    <t>medium822</t>
  </si>
  <si>
    <t>medium823</t>
  </si>
  <si>
    <t>medium824</t>
  </si>
  <si>
    <t>medium825</t>
  </si>
  <si>
    <t>medium826</t>
  </si>
  <si>
    <t>medium827</t>
  </si>
  <si>
    <t>medium828</t>
  </si>
  <si>
    <t>medium829</t>
  </si>
  <si>
    <t>medium83</t>
  </si>
  <si>
    <t>medium830</t>
  </si>
  <si>
    <t>medium831</t>
  </si>
  <si>
    <t>medium832</t>
  </si>
  <si>
    <t>medium833</t>
  </si>
  <si>
    <t>medium834</t>
  </si>
  <si>
    <t>medium835</t>
  </si>
  <si>
    <t>medium836</t>
  </si>
  <si>
    <t>medium837</t>
  </si>
  <si>
    <t>medium838</t>
  </si>
  <si>
    <t>medium839</t>
  </si>
  <si>
    <t>medium84</t>
  </si>
  <si>
    <t>medium840</t>
  </si>
  <si>
    <t>medium841</t>
  </si>
  <si>
    <t>medium842</t>
  </si>
  <si>
    <t>medium843</t>
  </si>
  <si>
    <t>medium844</t>
  </si>
  <si>
    <t>medium845</t>
  </si>
  <si>
    <t>medium846</t>
  </si>
  <si>
    <t>medium847</t>
  </si>
  <si>
    <t>medium848</t>
  </si>
  <si>
    <t>medium849</t>
  </si>
  <si>
    <t>medium85</t>
  </si>
  <si>
    <t>medium850</t>
  </si>
  <si>
    <t>medium851</t>
  </si>
  <si>
    <t>medium852</t>
  </si>
  <si>
    <t>medium853</t>
  </si>
  <si>
    <t>medium854</t>
  </si>
  <si>
    <t>medium855</t>
  </si>
  <si>
    <t>medium856</t>
  </si>
  <si>
    <t>medium857</t>
  </si>
  <si>
    <t>medium858</t>
  </si>
  <si>
    <t>medium859</t>
  </si>
  <si>
    <t>medium86</t>
  </si>
  <si>
    <t>medium860</t>
  </si>
  <si>
    <t>medium861</t>
  </si>
  <si>
    <t>medium862</t>
  </si>
  <si>
    <t>medium863</t>
  </si>
  <si>
    <t>medium864</t>
  </si>
  <si>
    <t>medium865</t>
  </si>
  <si>
    <t>medium866</t>
  </si>
  <si>
    <t>medium867</t>
  </si>
  <si>
    <t>medium868</t>
  </si>
  <si>
    <t>medium869</t>
  </si>
  <si>
    <t>medium87</t>
  </si>
  <si>
    <t>medium870</t>
  </si>
  <si>
    <t>medium871</t>
  </si>
  <si>
    <t>medium872</t>
  </si>
  <si>
    <t>medium873</t>
  </si>
  <si>
    <t>medium874</t>
  </si>
  <si>
    <t>medium875</t>
  </si>
  <si>
    <t>medium876</t>
  </si>
  <si>
    <t>medium877</t>
  </si>
  <si>
    <t>medium878</t>
  </si>
  <si>
    <t>medium879</t>
  </si>
  <si>
    <t>medium88</t>
  </si>
  <si>
    <t>medium880</t>
  </si>
  <si>
    <t>medium881</t>
  </si>
  <si>
    <t>medium882</t>
  </si>
  <si>
    <t>medium883</t>
  </si>
  <si>
    <t>medium884</t>
  </si>
  <si>
    <t>medium885</t>
  </si>
  <si>
    <t>medium886</t>
  </si>
  <si>
    <t>medium887</t>
  </si>
  <si>
    <t>medium888</t>
  </si>
  <si>
    <t>medium889</t>
  </si>
  <si>
    <t>medium89</t>
  </si>
  <si>
    <t>medium890</t>
  </si>
  <si>
    <t>medium891</t>
  </si>
  <si>
    <t>medium892</t>
  </si>
  <si>
    <t>medium893</t>
  </si>
  <si>
    <t>medium894</t>
  </si>
  <si>
    <t>medium895</t>
  </si>
  <si>
    <t>medium896</t>
  </si>
  <si>
    <t>medium897</t>
  </si>
  <si>
    <t>medium898</t>
  </si>
  <si>
    <t>medium899</t>
  </si>
  <si>
    <t>medium9</t>
  </si>
  <si>
    <t>medium90</t>
  </si>
  <si>
    <t>medium900</t>
  </si>
  <si>
    <t>medium901</t>
  </si>
  <si>
    <t>medium902</t>
  </si>
  <si>
    <t>medium903</t>
  </si>
  <si>
    <t>medium904</t>
  </si>
  <si>
    <t>medium905</t>
  </si>
  <si>
    <t>medium906</t>
  </si>
  <si>
    <t>medium907</t>
  </si>
  <si>
    <t>medium908</t>
  </si>
  <si>
    <t>medium909</t>
  </si>
  <si>
    <t>medium91</t>
  </si>
  <si>
    <t>medium910</t>
  </si>
  <si>
    <t>medium911</t>
  </si>
  <si>
    <t>medium912</t>
  </si>
  <si>
    <t>medium913</t>
  </si>
  <si>
    <t>medium914</t>
  </si>
  <si>
    <t>medium915</t>
  </si>
  <si>
    <t>medium916</t>
  </si>
  <si>
    <t>medium917</t>
  </si>
  <si>
    <t>medium918</t>
  </si>
  <si>
    <t>medium919</t>
  </si>
  <si>
    <t>medium92</t>
  </si>
  <si>
    <t>medium920</t>
  </si>
  <si>
    <t>medium921</t>
  </si>
  <si>
    <t>medium922</t>
  </si>
  <si>
    <t>medium923</t>
  </si>
  <si>
    <t>medium924</t>
  </si>
  <si>
    <t>medium925</t>
  </si>
  <si>
    <t>medium926</t>
  </si>
  <si>
    <t>medium927</t>
  </si>
  <si>
    <t>medium928</t>
  </si>
  <si>
    <t>medium929</t>
  </si>
  <si>
    <t>medium93</t>
  </si>
  <si>
    <t>medium94</t>
  </si>
  <si>
    <t>medium95</t>
  </si>
  <si>
    <t>medium96</t>
  </si>
  <si>
    <t>medium97</t>
  </si>
  <si>
    <t>medium98</t>
  </si>
  <si>
    <t>medium99</t>
  </si>
  <si>
    <t>62% of professional developers held a degree in computer science, software engineering, or engineering. Of all the professional developers surveyed, 85% believed that formal education is somewhat important to breaking into an engineering role in tech</t>
  </si>
  <si>
    <t>While there are a lot more high quality resources for people to learn the basics, Adam states that “I don’t think it’s easier for self-taught developers than when I started." He goes on to explain</t>
  </si>
  <si>
    <t>Software engineering bachelor’s degree programs take some time and can be pricey, yet you will learn the basic and advanced industry skills you need to launch your career as a   software engineer or coder;  A software engineering bachelor’s degree is important because it is the minimum educational requirement for most jobs in the field. You will also need a bachelor’s degree if you want to further your education in the future and get a
  Master’s Degree in Software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</si>
</sst>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u/>
      <sz val="11"/>
      <color theme="1"/>
      <name val="Calibri"/>
      <family val="2"/>
      <scheme val="minor"/>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3" fillId="2" borderId="0" applyNumberFormat="0" applyBorder="0" applyAlignment="0" applyProtection="0"/>
    <xf numFmtId="0" fontId="4" fillId="3" borderId="0" applyNumberFormat="0" applyBorder="0" applyAlignment="0" applyProtection="0"/>
  </cellStyleXfs>
  <cellXfs count="4">
    <xf numFmtId="0" fontId="0" fillId="0" borderId="0" xfId="0"/>
    <xf numFmtId="0" fontId="0" fillId="0" borderId="0" xfId="0" applyAlignment="1">
      <alignment wrapText="1"/>
    </xf>
    <xf numFmtId="0" fontId="4" fillId="3" borderId="0" xfId="2" applyAlignment="1">
      <alignment wrapText="1"/>
    </xf>
    <xf numFmtId="0" fontId="3" fillId="2" borderId="0" xfId="1" applyAlignment="1">
      <alignment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ls.gov/ooh/computer-and-information-technology/computer-and-information-research-scientist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DB3C0-2AC1-4A3C-8D78-2EDB9FD11097}">
  <dimension ref="A1:I368"/>
  <sheetViews>
    <sheetView tabSelected="1" topLeftCell="A201" zoomScaleNormal="100" workbookViewId="0">
      <selection activeCell="F204" sqref="F204"/>
    </sheetView>
  </sheetViews>
  <sheetFormatPr defaultColWidth="8.77734375" defaultRowHeight="15.05" x14ac:dyDescent="0.3"/>
  <cols>
    <col min="1" max="1" width="7.109375" bestFit="1" customWidth="1"/>
    <col min="2" max="2" width="14.77734375" bestFit="1" customWidth="1"/>
    <col min="3" max="3" width="35.109375" customWidth="1"/>
    <col min="4" max="4" width="49.109375" customWidth="1"/>
    <col min="5" max="5" width="46" bestFit="1" customWidth="1"/>
    <col min="6" max="6" width="65.109375" customWidth="1"/>
    <col min="7" max="7" width="10.6640625" bestFit="1" customWidth="1"/>
    <col min="8" max="8" width="25.77734375" customWidth="1"/>
    <col min="9" max="9" width="45.109375" customWidth="1"/>
  </cols>
  <sheetData>
    <row r="1" spans="1:9" ht="14.4" x14ac:dyDescent="0.3">
      <c r="A1" s="1" t="s">
        <v>0</v>
      </c>
      <c r="B1" s="1" t="s">
        <v>1</v>
      </c>
      <c r="C1" s="1" t="s">
        <v>2</v>
      </c>
      <c r="D1" s="1" t="s">
        <v>3</v>
      </c>
      <c r="E1" s="1" t="s">
        <v>4</v>
      </c>
      <c r="F1" s="1" t="s">
        <v>5</v>
      </c>
      <c r="G1" s="1" t="s">
        <v>6</v>
      </c>
      <c r="H1" s="1" t="s">
        <v>7</v>
      </c>
      <c r="I1" s="1" t="s">
        <v>8</v>
      </c>
    </row>
    <row r="2" spans="1:9" ht="90.35" x14ac:dyDescent="0.3">
      <c r="A2" s="1" t="s">
        <v>9</v>
      </c>
      <c r="B2" s="1">
        <v>2</v>
      </c>
      <c r="C2" s="1" t="str">
        <f>HYPERLINK("C:\Users\Admin\desktop\GL_extraction\Data\URLSearches\6-url_html_data\adverts_blog\URL187.txt")</f>
        <v>C:\Users\Admin\desktop\GL_extraction\Data\URLSearches\6-url_html_data\adverts_blog\URL187.txt</v>
      </c>
      <c r="D2" s="1" t="s">
        <v>10</v>
      </c>
      <c r="E2" s="1" t="s">
        <v>11</v>
      </c>
      <c r="F2" s="1" t="s">
        <v>12</v>
      </c>
      <c r="G2" s="1">
        <v>44838</v>
      </c>
      <c r="H2" s="1" t="s">
        <v>13</v>
      </c>
      <c r="I2" s="1" t="s">
        <v>14</v>
      </c>
    </row>
    <row r="3" spans="1:9" ht="57.6" x14ac:dyDescent="0.3">
      <c r="A3" s="2" t="s">
        <v>15</v>
      </c>
      <c r="B3" s="2">
        <v>9</v>
      </c>
      <c r="C3" s="2" t="str">
        <f>HYPERLINK("C:\Users\Admin\desktop\GL_extraction\Data\URLSearches\6-url_html_data\blog\URL10.txt")</f>
        <v>C:\Users\Admin\desktop\GL_extraction\Data\URLSearches\6-url_html_data\blog\URL10.txt</v>
      </c>
      <c r="D3" s="2"/>
      <c r="E3" s="2"/>
      <c r="F3" s="2"/>
      <c r="G3" s="2">
        <v>44349</v>
      </c>
      <c r="H3" s="2" t="s">
        <v>16</v>
      </c>
      <c r="I3" s="2" t="s">
        <v>17</v>
      </c>
    </row>
    <row r="4" spans="1:9" ht="43.2" x14ac:dyDescent="0.3">
      <c r="A4" s="2" t="s">
        <v>18</v>
      </c>
      <c r="B4" s="2">
        <v>1</v>
      </c>
      <c r="C4" s="2" t="str">
        <f>HYPERLINK("C:\Users\Admin\desktop\GL_extraction\Data\URLSearches\6-url_html_data\blog\URL115.txt")</f>
        <v>C:\Users\Admin\desktop\GL_extraction\Data\URLSearches\6-url_html_data\blog\URL115.txt</v>
      </c>
      <c r="D4" s="2"/>
      <c r="E4" s="2"/>
      <c r="F4" s="2"/>
      <c r="G4" s="2"/>
      <c r="H4" s="2" t="s">
        <v>19</v>
      </c>
      <c r="I4" s="2"/>
    </row>
    <row r="5" spans="1:9" ht="150.55000000000001" x14ac:dyDescent="0.3">
      <c r="A5" s="3" t="s">
        <v>20</v>
      </c>
      <c r="B5" s="3">
        <v>2</v>
      </c>
      <c r="C5" s="3" t="str">
        <f>HYPERLINK("C:\Users\Admin\desktop\GL_extraction\Data\URLSearches\6-url_html_data\blog\URL117.txt")</f>
        <v>C:\Users\Admin\desktop\GL_extraction\Data\URLSearches\6-url_html_data\blog\URL117.txt</v>
      </c>
      <c r="D5" s="3" t="s">
        <v>2661</v>
      </c>
      <c r="E5" s="3" t="s">
        <v>21</v>
      </c>
      <c r="F5" s="3" t="s">
        <v>22</v>
      </c>
      <c r="G5" s="3">
        <v>44902</v>
      </c>
      <c r="H5" s="3" t="s">
        <v>23</v>
      </c>
      <c r="I5" s="3" t="s">
        <v>24</v>
      </c>
    </row>
    <row r="6" spans="1:9" ht="244.8" x14ac:dyDescent="0.3">
      <c r="A6" s="1" t="s">
        <v>25</v>
      </c>
      <c r="B6" s="1">
        <v>2</v>
      </c>
      <c r="C6" s="1" t="str">
        <f>HYPERLINK("C:\Users\Admin\desktop\GL_extraction\Data\URLSearches\6-url_html_data\blog\URL119.txt")</f>
        <v>C:\Users\Admin\desktop\GL_extraction\Data\URLSearches\6-url_html_data\blog\URL119.txt</v>
      </c>
      <c r="D6" s="1" t="s">
        <v>26</v>
      </c>
      <c r="E6" s="1"/>
      <c r="F6" s="1" t="s">
        <v>26</v>
      </c>
      <c r="G6" s="1">
        <v>45012</v>
      </c>
      <c r="H6" s="1" t="s">
        <v>27</v>
      </c>
      <c r="I6" s="1"/>
    </row>
    <row r="7" spans="1:9" ht="255.95" x14ac:dyDescent="0.3">
      <c r="A7" s="1" t="s">
        <v>28</v>
      </c>
      <c r="B7" s="1">
        <v>2</v>
      </c>
      <c r="C7" s="1" t="str">
        <f>HYPERLINK("C:\Users\Admin\desktop\GL_extraction\Data\URLSearches\6-url_html_data\blog\URL127.txt")</f>
        <v>C:\Users\Admin\desktop\GL_extraction\Data\URLSearches\6-url_html_data\blog\URL127.txt</v>
      </c>
      <c r="D7" s="1" t="s">
        <v>29</v>
      </c>
      <c r="E7" s="1"/>
      <c r="F7" s="1"/>
      <c r="G7" s="1">
        <v>44847</v>
      </c>
      <c r="H7" s="1" t="s">
        <v>30</v>
      </c>
      <c r="I7" s="1" t="s">
        <v>31</v>
      </c>
    </row>
    <row r="8" spans="1:9" ht="43.2" x14ac:dyDescent="0.3">
      <c r="A8" s="2" t="s">
        <v>32</v>
      </c>
      <c r="B8" s="2">
        <v>8</v>
      </c>
      <c r="C8" s="2" t="str">
        <f>HYPERLINK("C:\Users\Admin\desktop\GL_extraction\Data\URLSearches\6-url_html_data\blog\URL13.txt")</f>
        <v>C:\Users\Admin\desktop\GL_extraction\Data\URLSearches\6-url_html_data\blog\URL13.txt</v>
      </c>
      <c r="D8" s="2"/>
      <c r="E8" s="2"/>
      <c r="F8" s="2"/>
      <c r="G8" s="2">
        <v>43482</v>
      </c>
      <c r="H8" s="2" t="s">
        <v>33</v>
      </c>
      <c r="I8" s="2" t="s">
        <v>34</v>
      </c>
    </row>
    <row r="9" spans="1:9" ht="43.2" x14ac:dyDescent="0.3">
      <c r="A9" s="2" t="s">
        <v>35</v>
      </c>
      <c r="B9" s="2">
        <v>2</v>
      </c>
      <c r="C9" s="2" t="str">
        <f>HYPERLINK("C:\Users\Admin\desktop\GL_extraction\Data\URLSearches\6-url_html_data\blog\URL141.txt")</f>
        <v>C:\Users\Admin\desktop\GL_extraction\Data\URLSearches\6-url_html_data\blog\URL141.txt</v>
      </c>
      <c r="D9" s="2"/>
      <c r="E9" s="2"/>
      <c r="F9" s="2"/>
      <c r="G9" s="2"/>
      <c r="H9" s="2"/>
      <c r="I9" s="2"/>
    </row>
    <row r="10" spans="1:9" ht="406.5" x14ac:dyDescent="0.3">
      <c r="A10" s="3" t="s">
        <v>36</v>
      </c>
      <c r="B10" s="3">
        <v>2</v>
      </c>
      <c r="C10" s="3" t="str">
        <f>HYPERLINK("C:\Users\Admin\desktop\GL_extraction\Data\URLSearches\6-url_html_data\blog\URL144.txt")</f>
        <v>C:\Users\Admin\desktop\GL_extraction\Data\URLSearches\6-url_html_data\blog\URL144.txt</v>
      </c>
      <c r="D10" s="3" t="s">
        <v>37</v>
      </c>
      <c r="E10" s="3"/>
      <c r="F10" s="3" t="s">
        <v>37</v>
      </c>
      <c r="G10" s="3">
        <v>44719</v>
      </c>
      <c r="H10" s="3" t="s">
        <v>38</v>
      </c>
      <c r="I10" s="3"/>
    </row>
    <row r="11" spans="1:9" ht="43.2" x14ac:dyDescent="0.3">
      <c r="A11" s="2" t="s">
        <v>39</v>
      </c>
      <c r="B11" s="2">
        <v>4</v>
      </c>
      <c r="C11" s="2" t="str">
        <f>HYPERLINK("C:\Users\Admin\desktop\GL_extraction\Data\URLSearches\6-url_html_data\blog\URL149.txt")</f>
        <v>C:\Users\Admin\desktop\GL_extraction\Data\URLSearches\6-url_html_data\blog\URL149.txt</v>
      </c>
      <c r="D11" s="2"/>
      <c r="E11" s="2"/>
      <c r="F11" s="2"/>
      <c r="G11" s="2"/>
      <c r="H11" s="2"/>
      <c r="I11" s="2" t="s">
        <v>40</v>
      </c>
    </row>
    <row r="12" spans="1:9" ht="43.2" x14ac:dyDescent="0.3">
      <c r="A12" s="2" t="s">
        <v>41</v>
      </c>
      <c r="B12" s="2">
        <v>8</v>
      </c>
      <c r="C12" s="2" t="str">
        <f>HYPERLINK("C:\Users\Admin\desktop\GL_extraction\Data\URLSearches\6-url_html_data\blog\URL15.txt")</f>
        <v>C:\Users\Admin\desktop\GL_extraction\Data\URLSearches\6-url_html_data\blog\URL15.txt</v>
      </c>
      <c r="D12" s="2"/>
      <c r="E12" s="2"/>
      <c r="F12" s="2"/>
      <c r="G12" s="2"/>
      <c r="H12" s="2"/>
      <c r="I12" s="2"/>
    </row>
    <row r="13" spans="1:9" ht="406.5" x14ac:dyDescent="0.3">
      <c r="A13" s="1" t="s">
        <v>42</v>
      </c>
      <c r="B13" s="1">
        <v>2</v>
      </c>
      <c r="C13" s="1" t="str">
        <f>HYPERLINK("C:\Users\Admin\desktop\GL_extraction\Data\URLSearches\6-url_html_data\blog\URL156.txt")</f>
        <v>C:\Users\Admin\desktop\GL_extraction\Data\URLSearches\6-url_html_data\blog\URL156.txt</v>
      </c>
      <c r="D13" s="1" t="s">
        <v>37</v>
      </c>
      <c r="E13" s="1"/>
      <c r="F13" s="1"/>
      <c r="G13" s="1"/>
      <c r="H13" s="1" t="s">
        <v>43</v>
      </c>
      <c r="I13" s="1"/>
    </row>
    <row r="14" spans="1:9" ht="86.4" x14ac:dyDescent="0.3">
      <c r="A14" s="1" t="s">
        <v>44</v>
      </c>
      <c r="B14" s="1">
        <v>0</v>
      </c>
      <c r="C14" s="1" t="str">
        <f>HYPERLINK("C:\Users\Admin\desktop\GL_extraction\Data\URLSearches\6-url_html_data\blog\URL171.txt")</f>
        <v>C:\Users\Admin\desktop\GL_extraction\Data\URLSearches\6-url_html_data\blog\URL171.txt</v>
      </c>
      <c r="D14" s="1" t="s">
        <v>45</v>
      </c>
      <c r="E14" s="1"/>
      <c r="F14" s="1"/>
      <c r="G14" s="1">
        <v>44857</v>
      </c>
      <c r="H14" s="1" t="s">
        <v>46</v>
      </c>
      <c r="I14" s="1"/>
    </row>
    <row r="15" spans="1:9" ht="135.5" x14ac:dyDescent="0.3">
      <c r="A15" s="1" t="s">
        <v>47</v>
      </c>
      <c r="B15" s="1">
        <v>2</v>
      </c>
      <c r="C15" s="1" t="str">
        <f>HYPERLINK("C:\Users\Admin\desktop\GL_extraction\Data\URLSearches\6-url_html_data\blog\URL189.txt")</f>
        <v>C:\Users\Admin\desktop\GL_extraction\Data\URLSearches\6-url_html_data\blog\URL189.txt</v>
      </c>
      <c r="D15" s="1" t="s">
        <v>48</v>
      </c>
      <c r="E15" s="1"/>
      <c r="F15" s="1" t="s">
        <v>49</v>
      </c>
      <c r="G15" s="1"/>
      <c r="H15" s="1"/>
      <c r="I15" s="1" t="s">
        <v>50</v>
      </c>
    </row>
    <row r="16" spans="1:9" ht="75.3" x14ac:dyDescent="0.3">
      <c r="A16" s="1" t="s">
        <v>51</v>
      </c>
      <c r="B16" s="1">
        <v>7</v>
      </c>
      <c r="C16" s="1" t="str">
        <f>HYPERLINK("C:\Users\Admin\desktop\GL_extraction\Data\URLSearches\6-url_html_data\blog\URL196.txt")</f>
        <v>C:\Users\Admin\desktop\GL_extraction\Data\URLSearches\6-url_html_data\blog\URL196.txt</v>
      </c>
      <c r="D16" s="1" t="s">
        <v>52</v>
      </c>
      <c r="E16" s="1"/>
      <c r="F16" s="1"/>
      <c r="G16" s="1">
        <v>44616</v>
      </c>
      <c r="H16" s="1" t="s">
        <v>53</v>
      </c>
      <c r="I16" s="1"/>
    </row>
    <row r="17" spans="1:9" ht="165.6" x14ac:dyDescent="0.3">
      <c r="A17" s="1" t="s">
        <v>54</v>
      </c>
      <c r="B17" s="1">
        <v>2</v>
      </c>
      <c r="C17" s="1" t="str">
        <f>HYPERLINK("C:\Users\Admin\desktop\GL_extraction\Data\URLSearches\6-url_html_data\blog\URL202.txt")</f>
        <v>C:\Users\Admin\desktop\GL_extraction\Data\URLSearches\6-url_html_data\blog\URL202.txt</v>
      </c>
      <c r="D17" s="1" t="s">
        <v>55</v>
      </c>
      <c r="E17" s="1"/>
      <c r="F17" s="1"/>
      <c r="G17" s="1"/>
      <c r="H17" s="1"/>
      <c r="I17" s="1"/>
    </row>
    <row r="18" spans="1:9" ht="45.2" x14ac:dyDescent="0.3">
      <c r="A18" s="1" t="s">
        <v>56</v>
      </c>
      <c r="B18" s="1">
        <v>2</v>
      </c>
      <c r="C18" s="1" t="str">
        <f>HYPERLINK("C:\Users\Admin\desktop\GL_extraction\Data\URLSearches\6-url_html_data\blog\URL209.txt")</f>
        <v>C:\Users\Admin\desktop\GL_extraction\Data\URLSearches\6-url_html_data\blog\URL209.txt</v>
      </c>
      <c r="D18" s="1" t="s">
        <v>57</v>
      </c>
      <c r="E18" s="1"/>
      <c r="F18" s="1"/>
      <c r="G18" s="1"/>
      <c r="H18" s="1"/>
      <c r="I18" s="1"/>
    </row>
    <row r="19" spans="1:9" ht="43.2" x14ac:dyDescent="0.3">
      <c r="A19" s="2" t="s">
        <v>58</v>
      </c>
      <c r="B19" s="2">
        <v>9</v>
      </c>
      <c r="C19" s="2" t="str">
        <f>HYPERLINK("C:\Users\Admin\desktop\GL_extraction\Data\URLSearches\6-url_html_data\blog\URL21.txt")</f>
        <v>C:\Users\Admin\desktop\GL_extraction\Data\URLSearches\6-url_html_data\blog\URL21.txt</v>
      </c>
      <c r="D19" s="2"/>
      <c r="E19" s="2"/>
      <c r="F19" s="2"/>
      <c r="G19" s="2"/>
      <c r="H19" s="2"/>
      <c r="I19" s="2" t="s">
        <v>59</v>
      </c>
    </row>
    <row r="20" spans="1:9" ht="60.25" x14ac:dyDescent="0.3">
      <c r="A20" s="1" t="s">
        <v>60</v>
      </c>
      <c r="B20" s="1">
        <v>0</v>
      </c>
      <c r="C20" s="1" t="str">
        <f>HYPERLINK("C:\Users\Admin\desktop\GL_extraction\Data\URLSearches\6-url_html_data\blog\URL256.txt")</f>
        <v>C:\Users\Admin\desktop\GL_extraction\Data\URLSearches\6-url_html_data\blog\URL256.txt</v>
      </c>
      <c r="D20" s="1"/>
      <c r="E20" s="1"/>
      <c r="F20" s="1" t="s">
        <v>61</v>
      </c>
      <c r="G20" s="1">
        <v>44580</v>
      </c>
      <c r="H20" s="1" t="s">
        <v>62</v>
      </c>
      <c r="I20" s="1"/>
    </row>
    <row r="21" spans="1:9" ht="240.9" x14ac:dyDescent="0.3">
      <c r="A21" s="1" t="s">
        <v>63</v>
      </c>
      <c r="B21" s="1">
        <v>0</v>
      </c>
      <c r="C21" s="1" t="str">
        <f>HYPERLINK("C:\Users\Admin\desktop\GL_extraction\Data\URLSearches\6-url_html_data\blog\URL257.txt")</f>
        <v>C:\Users\Admin\desktop\GL_extraction\Data\URLSearches\6-url_html_data\blog\URL257.txt</v>
      </c>
      <c r="D21" s="1" t="s">
        <v>64</v>
      </c>
      <c r="E21" s="1"/>
      <c r="F21" s="1" t="s">
        <v>65</v>
      </c>
      <c r="G21" s="1">
        <v>45041</v>
      </c>
      <c r="H21" s="1" t="s">
        <v>66</v>
      </c>
      <c r="I21" s="1"/>
    </row>
    <row r="22" spans="1:9" ht="286.05" x14ac:dyDescent="0.3">
      <c r="A22" s="1" t="s">
        <v>67</v>
      </c>
      <c r="B22" s="1">
        <v>0</v>
      </c>
      <c r="C22" s="1" t="str">
        <f>HYPERLINK("C:\Users\Admin\desktop\GL_extraction\Data\URLSearches\6-url_html_data\blog\URL265.txt")</f>
        <v>C:\Users\Admin\desktop\GL_extraction\Data\URLSearches\6-url_html_data\blog\URL265.txt</v>
      </c>
      <c r="D22" s="1" t="s">
        <v>68</v>
      </c>
      <c r="E22" s="1"/>
      <c r="F22" s="1" t="s">
        <v>69</v>
      </c>
      <c r="G22" s="1">
        <v>44383</v>
      </c>
      <c r="H22" s="1"/>
      <c r="I22" s="1" t="s">
        <v>70</v>
      </c>
    </row>
    <row r="23" spans="1:9" ht="225.85" x14ac:dyDescent="0.3">
      <c r="A23" s="1" t="s">
        <v>71</v>
      </c>
      <c r="B23" s="1">
        <v>0</v>
      </c>
      <c r="C23" s="1" t="str">
        <f>HYPERLINK("C:\Users\Admin\desktop\GL_extraction\Data\URLSearches\6-url_html_data\blog\URL284.txt")</f>
        <v>C:\Users\Admin\desktop\GL_extraction\Data\URLSearches\6-url_html_data\blog\URL284.txt</v>
      </c>
      <c r="D23" s="1"/>
      <c r="E23" s="1"/>
      <c r="F23" s="1" t="s">
        <v>72</v>
      </c>
      <c r="G23" s="1">
        <v>44649</v>
      </c>
      <c r="H23" s="1" t="s">
        <v>73</v>
      </c>
      <c r="I23" s="1"/>
    </row>
    <row r="24" spans="1:9" ht="409.6" x14ac:dyDescent="0.3">
      <c r="A24" s="3" t="s">
        <v>74</v>
      </c>
      <c r="B24" s="3">
        <v>2</v>
      </c>
      <c r="C24" s="3" t="str">
        <f>HYPERLINK("C:\Users\Admin\desktop\GL_extraction\Data\URLSearches\6-url_html_data\blog\URL29.txt")</f>
        <v>C:\Users\Admin\desktop\GL_extraction\Data\URLSearches\6-url_html_data\blog\URL29.txt</v>
      </c>
      <c r="D24" s="3" t="s">
        <v>75</v>
      </c>
      <c r="E24" s="3"/>
      <c r="F24" s="3" t="s">
        <v>76</v>
      </c>
      <c r="G24" s="3"/>
      <c r="H24" s="3"/>
      <c r="I24" s="3" t="s">
        <v>77</v>
      </c>
    </row>
    <row r="25" spans="1:9" ht="115.2" x14ac:dyDescent="0.3">
      <c r="A25" s="1" t="s">
        <v>78</v>
      </c>
      <c r="B25" s="1">
        <v>5</v>
      </c>
      <c r="C25" s="1" t="str">
        <f>HYPERLINK("C:\Users\Admin\desktop\GL_extraction\Data\URLSearches\6-url_html_data\blog\URL314.txt")</f>
        <v>C:\Users\Admin\desktop\GL_extraction\Data\URLSearches\6-url_html_data\blog\URL314.txt</v>
      </c>
      <c r="D25" s="1"/>
      <c r="E25" s="1"/>
      <c r="F25" s="1" t="s">
        <v>79</v>
      </c>
      <c r="G25" s="1">
        <v>44937</v>
      </c>
      <c r="H25" s="1" t="s">
        <v>80</v>
      </c>
      <c r="I25" s="1" t="s">
        <v>81</v>
      </c>
    </row>
    <row r="26" spans="1:9" ht="43.2" x14ac:dyDescent="0.3">
      <c r="A26" s="2" t="s">
        <v>82</v>
      </c>
      <c r="B26" s="2">
        <v>1</v>
      </c>
      <c r="C26" s="2" t="str">
        <f>HYPERLINK("C:\Users\Admin\desktop\GL_extraction\Data\URLSearches\6-url_html_data\blog\URL33.txt")</f>
        <v>C:\Users\Admin\desktop\GL_extraction\Data\URLSearches\6-url_html_data\blog\URL33.txt</v>
      </c>
      <c r="D26" s="2"/>
      <c r="E26" s="2"/>
      <c r="F26" s="2"/>
      <c r="G26" s="2">
        <v>44341</v>
      </c>
      <c r="H26" s="2" t="s">
        <v>83</v>
      </c>
      <c r="I26" s="2"/>
    </row>
    <row r="27" spans="1:9" ht="43.2" x14ac:dyDescent="0.3">
      <c r="A27" s="2" t="s">
        <v>84</v>
      </c>
      <c r="B27" s="2">
        <v>4</v>
      </c>
      <c r="C27" s="2" t="str">
        <f>HYPERLINK("C:\Users\Admin\desktop\GL_extraction\Data\URLSearches\6-url_html_data\blog\URL344.txt")</f>
        <v>C:\Users\Admin\desktop\GL_extraction\Data\URLSearches\6-url_html_data\blog\URL344.txt</v>
      </c>
      <c r="D27" s="2"/>
      <c r="E27" s="2"/>
      <c r="F27" s="2"/>
      <c r="G27" s="2">
        <v>44438</v>
      </c>
      <c r="H27" s="2"/>
      <c r="I27" s="2" t="s">
        <v>85</v>
      </c>
    </row>
    <row r="28" spans="1:9" ht="100.8" x14ac:dyDescent="0.3">
      <c r="A28" s="1" t="s">
        <v>86</v>
      </c>
      <c r="B28" s="1">
        <v>4</v>
      </c>
      <c r="C28" s="1" t="str">
        <f>HYPERLINK("C:\Users\Admin\desktop\GL_extraction\Data\URLSearches\6-url_html_data\blog\URL346.txt")</f>
        <v>C:\Users\Admin\desktop\GL_extraction\Data\URLSearches\6-url_html_data\blog\URL346.txt</v>
      </c>
      <c r="D28" s="1"/>
      <c r="E28" s="1"/>
      <c r="F28" s="1" t="s">
        <v>87</v>
      </c>
      <c r="G28" s="1">
        <v>44498</v>
      </c>
      <c r="H28" s="1" t="s">
        <v>88</v>
      </c>
      <c r="I28" s="1" t="s">
        <v>89</v>
      </c>
    </row>
    <row r="29" spans="1:9" ht="45.2" x14ac:dyDescent="0.3">
      <c r="A29" s="1" t="s">
        <v>90</v>
      </c>
      <c r="B29" s="1">
        <v>4</v>
      </c>
      <c r="C29" s="1" t="str">
        <f>HYPERLINK("C:\Users\Admin\desktop\GL_extraction\Data\URLSearches\6-url_html_data\blog\URL347.txt")</f>
        <v>C:\Users\Admin\desktop\GL_extraction\Data\URLSearches\6-url_html_data\blog\URL347.txt</v>
      </c>
      <c r="D29" s="1"/>
      <c r="E29" s="1"/>
      <c r="F29" s="1" t="s">
        <v>91</v>
      </c>
      <c r="G29" s="1"/>
      <c r="H29" s="1" t="s">
        <v>92</v>
      </c>
      <c r="I29" s="1"/>
    </row>
    <row r="30" spans="1:9" ht="60.25" x14ac:dyDescent="0.3">
      <c r="A30" s="1" t="s">
        <v>93</v>
      </c>
      <c r="B30" s="1">
        <v>4</v>
      </c>
      <c r="C30" s="1" t="str">
        <f>HYPERLINK("C:\Users\Admin\desktop\GL_extraction\Data\URLSearches\6-url_html_data\blog\URL349.txt")</f>
        <v>C:\Users\Admin\desktop\GL_extraction\Data\URLSearches\6-url_html_data\blog\URL349.txt</v>
      </c>
      <c r="D30" s="1"/>
      <c r="E30" s="1"/>
      <c r="F30" s="1" t="s">
        <v>94</v>
      </c>
      <c r="G30" s="1"/>
      <c r="H30" s="1" t="s">
        <v>95</v>
      </c>
      <c r="I30" s="1"/>
    </row>
    <row r="31" spans="1:9" ht="86.4" x14ac:dyDescent="0.3">
      <c r="A31" s="1" t="s">
        <v>96</v>
      </c>
      <c r="B31" s="1">
        <v>2</v>
      </c>
      <c r="C31" s="1" t="str">
        <f>HYPERLINK("C:\Users\Admin\desktop\GL_extraction\Data\URLSearches\6-url_html_data\blog\URL351.txt")</f>
        <v>C:\Users\Admin\desktop\GL_extraction\Data\URLSearches\6-url_html_data\blog\URL351.txt</v>
      </c>
      <c r="D31" s="1"/>
      <c r="E31" s="1"/>
      <c r="F31" s="1" t="s">
        <v>97</v>
      </c>
      <c r="G31" s="1">
        <v>44626</v>
      </c>
      <c r="H31" s="1" t="s">
        <v>98</v>
      </c>
      <c r="I31" s="1" t="s">
        <v>77</v>
      </c>
    </row>
    <row r="32" spans="1:9" ht="43.2" x14ac:dyDescent="0.3">
      <c r="A32" s="2" t="s">
        <v>99</v>
      </c>
      <c r="B32" s="2">
        <v>4</v>
      </c>
      <c r="C32" s="2" t="str">
        <f>HYPERLINK("C:\Users\Admin\desktop\GL_extraction\Data\URLSearches\6-url_html_data\blog\URL353.txt")</f>
        <v>C:\Users\Admin\desktop\GL_extraction\Data\URLSearches\6-url_html_data\blog\URL353.txt</v>
      </c>
      <c r="D32" s="2"/>
      <c r="E32" s="2"/>
      <c r="F32" s="2"/>
      <c r="G32" s="2"/>
      <c r="H32" s="2"/>
      <c r="I32" s="2" t="s">
        <v>100</v>
      </c>
    </row>
    <row r="33" spans="1:9" ht="43.2" x14ac:dyDescent="0.3">
      <c r="A33" s="2" t="s">
        <v>101</v>
      </c>
      <c r="B33" s="2">
        <v>3</v>
      </c>
      <c r="C33" s="2" t="str">
        <f>HYPERLINK("C:\Users\Admin\desktop\GL_extraction\Data\URLSearches\6-url_html_data\blog\URL361.txt")</f>
        <v>C:\Users\Admin\desktop\GL_extraction\Data\URLSearches\6-url_html_data\blog\URL361.txt</v>
      </c>
      <c r="D33" s="2"/>
      <c r="E33" s="2"/>
      <c r="F33" s="2" t="s">
        <v>102</v>
      </c>
      <c r="G33" s="2"/>
      <c r="H33" s="2"/>
      <c r="I33" s="2" t="s">
        <v>103</v>
      </c>
    </row>
    <row r="34" spans="1:9" ht="43.2" x14ac:dyDescent="0.3">
      <c r="A34" s="2" t="s">
        <v>104</v>
      </c>
      <c r="B34" s="2">
        <v>4</v>
      </c>
      <c r="C34" s="2" t="str">
        <f>HYPERLINK("C:\Users\Admin\desktop\GL_extraction\Data\URLSearches\6-url_html_data\blog\URL363.txt")</f>
        <v>C:\Users\Admin\desktop\GL_extraction\Data\URLSearches\6-url_html_data\blog\URL363.txt</v>
      </c>
      <c r="D34" s="2"/>
      <c r="E34" s="2"/>
      <c r="F34" s="2"/>
      <c r="G34" s="2"/>
      <c r="H34" s="2"/>
      <c r="I34" s="2"/>
    </row>
    <row r="35" spans="1:9" ht="43.2" x14ac:dyDescent="0.3">
      <c r="A35" s="2" t="s">
        <v>105</v>
      </c>
      <c r="B35" s="2">
        <v>3</v>
      </c>
      <c r="C35" s="2" t="str">
        <f>HYPERLINK("C:\Users\Admin\desktop\GL_extraction\Data\URLSearches\6-url_html_data\blog\URL366.txt")</f>
        <v>C:\Users\Admin\desktop\GL_extraction\Data\URLSearches\6-url_html_data\blog\URL366.txt</v>
      </c>
      <c r="D35" s="2"/>
      <c r="E35" s="2"/>
      <c r="F35" s="2"/>
      <c r="G35" s="2"/>
      <c r="H35" s="2"/>
      <c r="I35" s="2" t="s">
        <v>103</v>
      </c>
    </row>
    <row r="36" spans="1:9" ht="43.2" x14ac:dyDescent="0.3">
      <c r="A36" s="2" t="s">
        <v>106</v>
      </c>
      <c r="B36" s="2">
        <v>4</v>
      </c>
      <c r="C36" s="2" t="str">
        <f>HYPERLINK("C:\Users\Admin\desktop\GL_extraction\Data\URLSearches\6-url_html_data\blog\URL367.txt")</f>
        <v>C:\Users\Admin\desktop\GL_extraction\Data\URLSearches\6-url_html_data\blog\URL367.txt</v>
      </c>
      <c r="D36" s="2"/>
      <c r="E36" s="2"/>
      <c r="F36" s="2"/>
      <c r="G36" s="2"/>
      <c r="H36" s="2"/>
      <c r="I36" s="2" t="s">
        <v>107</v>
      </c>
    </row>
    <row r="37" spans="1:9" ht="165.6" x14ac:dyDescent="0.3">
      <c r="A37" s="1" t="s">
        <v>108</v>
      </c>
      <c r="B37" s="1">
        <v>4</v>
      </c>
      <c r="C37" s="1" t="str">
        <f>HYPERLINK("C:\Users\Admin\desktop\GL_extraction\Data\URLSearches\6-url_html_data\blog\URL369.txt")</f>
        <v>C:\Users\Admin\desktop\GL_extraction\Data\URLSearches\6-url_html_data\blog\URL369.txt</v>
      </c>
      <c r="D37" s="1" t="s">
        <v>109</v>
      </c>
      <c r="E37" s="1"/>
      <c r="F37" s="1" t="s">
        <v>110</v>
      </c>
      <c r="G37" s="1"/>
      <c r="H37" s="1"/>
      <c r="I37" s="1"/>
    </row>
    <row r="38" spans="1:9" ht="43.2" x14ac:dyDescent="0.3">
      <c r="A38" s="1" t="s">
        <v>111</v>
      </c>
      <c r="B38" s="1">
        <v>4</v>
      </c>
      <c r="C38" s="1" t="str">
        <f>HYPERLINK("C:\Users\Admin\desktop\GL_extraction\Data\URLSearches\6-url_html_data\blog\URL371.txt")</f>
        <v>C:\Users\Admin\desktop\GL_extraction\Data\URLSearches\6-url_html_data\blog\URL371.txt</v>
      </c>
      <c r="D38" s="1" t="s">
        <v>112</v>
      </c>
      <c r="E38" s="1"/>
      <c r="F38" s="1" t="s">
        <v>113</v>
      </c>
      <c r="G38" s="1"/>
      <c r="H38" s="1"/>
      <c r="I38" s="1"/>
    </row>
    <row r="39" spans="1:9" ht="43.2" x14ac:dyDescent="0.3">
      <c r="A39" s="1" t="s">
        <v>114</v>
      </c>
      <c r="B39" s="1">
        <v>4</v>
      </c>
      <c r="C39" s="1" t="str">
        <f>HYPERLINK("C:\Users\Admin\desktop\GL_extraction\Data\URLSearches\6-url_html_data\blog\URL372.txt")</f>
        <v>C:\Users\Admin\desktop\GL_extraction\Data\URLSearches\6-url_html_data\blog\URL372.txt</v>
      </c>
      <c r="D39" s="1" t="s">
        <v>115</v>
      </c>
      <c r="E39" s="1"/>
      <c r="F39" s="1"/>
      <c r="G39" s="1"/>
      <c r="H39" s="1"/>
      <c r="I39" s="1"/>
    </row>
    <row r="40" spans="1:9" ht="105.4" x14ac:dyDescent="0.3">
      <c r="A40" s="1" t="s">
        <v>116</v>
      </c>
      <c r="B40" s="1">
        <v>4</v>
      </c>
      <c r="C40" s="1" t="str">
        <f>HYPERLINK("C:\Users\Admin\desktop\GL_extraction\Data\URLSearches\6-url_html_data\blog\URL373.txt")</f>
        <v>C:\Users\Admin\desktop\GL_extraction\Data\URLSearches\6-url_html_data\blog\URL373.txt</v>
      </c>
      <c r="D40" s="1" t="s">
        <v>117</v>
      </c>
      <c r="E40" s="1"/>
      <c r="F40" s="1" t="s">
        <v>118</v>
      </c>
      <c r="G40" s="1"/>
      <c r="H40" s="1"/>
      <c r="I40" s="1"/>
    </row>
    <row r="41" spans="1:9" ht="43.2" x14ac:dyDescent="0.3">
      <c r="A41" s="2" t="s">
        <v>119</v>
      </c>
      <c r="B41" s="2">
        <v>2</v>
      </c>
      <c r="C41" s="2" t="str">
        <f>HYPERLINK("C:\Users\Admin\desktop\GL_extraction\Data\URLSearches\6-url_html_data\blog\URL378.txt")</f>
        <v>C:\Users\Admin\desktop\GL_extraction\Data\URLSearches\6-url_html_data\blog\URL378.txt</v>
      </c>
      <c r="D41" s="2"/>
      <c r="E41" s="2"/>
      <c r="F41" s="2"/>
      <c r="G41" s="2"/>
      <c r="H41" s="2"/>
      <c r="I41" s="2" t="s">
        <v>120</v>
      </c>
    </row>
    <row r="42" spans="1:9" ht="43.2" x14ac:dyDescent="0.3">
      <c r="A42" s="2" t="s">
        <v>121</v>
      </c>
      <c r="B42" s="2">
        <v>8</v>
      </c>
      <c r="C42" s="2" t="str">
        <f>HYPERLINK("C:\Users\Admin\desktop\GL_extraction\Data\URLSearches\6-url_html_data\blog\URL38.txt")</f>
        <v>C:\Users\Admin\desktop\GL_extraction\Data\URLSearches\6-url_html_data\blog\URL38.txt</v>
      </c>
      <c r="D42" s="2"/>
      <c r="E42" s="2"/>
      <c r="F42" s="2"/>
      <c r="G42" s="2"/>
      <c r="H42" s="2"/>
      <c r="I42" s="2"/>
    </row>
    <row r="43" spans="1:9" ht="43.2" x14ac:dyDescent="0.3">
      <c r="A43" s="2" t="s">
        <v>122</v>
      </c>
      <c r="B43" s="2">
        <v>4</v>
      </c>
      <c r="C43" s="2" t="str">
        <f>HYPERLINK("C:\Users\Admin\desktop\GL_extraction\Data\URLSearches\6-url_html_data\blog\URL380.txt")</f>
        <v>C:\Users\Admin\desktop\GL_extraction\Data\URLSearches\6-url_html_data\blog\URL380.txt</v>
      </c>
      <c r="D43" s="2"/>
      <c r="E43" s="2"/>
      <c r="F43" s="2"/>
      <c r="G43" s="2"/>
      <c r="H43" s="2"/>
      <c r="I43" s="2"/>
    </row>
    <row r="44" spans="1:9" ht="195.75" x14ac:dyDescent="0.3">
      <c r="A44" s="1" t="s">
        <v>123</v>
      </c>
      <c r="B44" s="1">
        <v>4</v>
      </c>
      <c r="C44" s="1" t="str">
        <f>HYPERLINK("C:\Users\Admin\desktop\GL_extraction\Data\URLSearches\6-url_html_data\blog\URL381.txt")</f>
        <v>C:\Users\Admin\desktop\GL_extraction\Data\URLSearches\6-url_html_data\blog\URL381.txt</v>
      </c>
      <c r="D44" s="1"/>
      <c r="E44" s="1"/>
      <c r="F44" s="1" t="s">
        <v>124</v>
      </c>
      <c r="G44" s="1"/>
      <c r="H44" s="1"/>
      <c r="I44" s="1" t="s">
        <v>125</v>
      </c>
    </row>
    <row r="45" spans="1:9" ht="75.3" x14ac:dyDescent="0.3">
      <c r="A45" s="1" t="s">
        <v>126</v>
      </c>
      <c r="B45" s="1">
        <v>4</v>
      </c>
      <c r="C45" s="1" t="str">
        <f>HYPERLINK("C:\Users\Admin\desktop\GL_extraction\Data\URLSearches\6-url_html_data\blog\URL385.txt")</f>
        <v>C:\Users\Admin\desktop\GL_extraction\Data\URLSearches\6-url_html_data\blog\URL385.txt</v>
      </c>
      <c r="D45" s="1" t="s">
        <v>127</v>
      </c>
      <c r="E45" s="1"/>
      <c r="F45" s="1" t="s">
        <v>128</v>
      </c>
      <c r="G45" s="1"/>
      <c r="H45" s="1"/>
      <c r="I45" s="1"/>
    </row>
    <row r="46" spans="1:9" ht="135.5" x14ac:dyDescent="0.3">
      <c r="A46" s="1" t="s">
        <v>129</v>
      </c>
      <c r="B46" s="1">
        <v>4</v>
      </c>
      <c r="C46" s="1" t="str">
        <f>HYPERLINK("C:\Users\Admin\desktop\GL_extraction\Data\URLSearches\6-url_html_data\blog\URL386.txt")</f>
        <v>C:\Users\Admin\desktop\GL_extraction\Data\URLSearches\6-url_html_data\blog\URL386.txt</v>
      </c>
      <c r="D46" s="1"/>
      <c r="E46" s="1"/>
      <c r="F46" s="1" t="s">
        <v>130</v>
      </c>
      <c r="G46" s="1"/>
      <c r="H46" s="1"/>
      <c r="I46" s="1"/>
    </row>
    <row r="47" spans="1:9" ht="75.3" x14ac:dyDescent="0.3">
      <c r="A47" s="1" t="s">
        <v>131</v>
      </c>
      <c r="B47" s="1">
        <v>4</v>
      </c>
      <c r="C47" s="1" t="str">
        <f>HYPERLINK("C:\Users\Admin\desktop\GL_extraction\Data\URLSearches\6-url_html_data\blog\URL391.txt")</f>
        <v>C:\Users\Admin\desktop\GL_extraction\Data\URLSearches\6-url_html_data\blog\URL391.txt</v>
      </c>
      <c r="D47" s="1"/>
      <c r="E47" s="1"/>
      <c r="F47" s="1" t="s">
        <v>132</v>
      </c>
      <c r="G47" s="1"/>
      <c r="H47" s="1"/>
      <c r="I47" s="1"/>
    </row>
    <row r="48" spans="1:9" ht="43.2" x14ac:dyDescent="0.3">
      <c r="A48" s="2" t="s">
        <v>133</v>
      </c>
      <c r="B48" s="2">
        <v>4</v>
      </c>
      <c r="C48" s="2" t="str">
        <f>HYPERLINK("C:\Users\Admin\desktop\GL_extraction\Data\URLSearches\6-url_html_data\blog\URL393.txt")</f>
        <v>C:\Users\Admin\desktop\GL_extraction\Data\URLSearches\6-url_html_data\blog\URL393.txt</v>
      </c>
      <c r="D48" s="2"/>
      <c r="E48" s="2"/>
      <c r="F48" s="2"/>
      <c r="G48" s="2"/>
      <c r="H48" s="2"/>
      <c r="I48" s="2" t="s">
        <v>134</v>
      </c>
    </row>
    <row r="49" spans="1:9" ht="43.2" x14ac:dyDescent="0.3">
      <c r="A49" s="2" t="s">
        <v>135</v>
      </c>
      <c r="B49" s="2">
        <v>4</v>
      </c>
      <c r="C49" s="2" t="str">
        <f>HYPERLINK("C:\Users\Admin\desktop\GL_extraction\Data\URLSearches\6-url_html_data\blog\URL395.txt")</f>
        <v>C:\Users\Admin\desktop\GL_extraction\Data\URLSearches\6-url_html_data\blog\URL395.txt</v>
      </c>
      <c r="D49" s="2"/>
      <c r="E49" s="2"/>
      <c r="F49" s="2"/>
      <c r="G49" s="2"/>
      <c r="H49" s="2"/>
      <c r="I49" s="2" t="s">
        <v>136</v>
      </c>
    </row>
    <row r="50" spans="1:9" ht="43.2" x14ac:dyDescent="0.3">
      <c r="A50" s="2" t="s">
        <v>137</v>
      </c>
      <c r="B50" s="2">
        <v>4</v>
      </c>
      <c r="C50" s="2" t="str">
        <f>HYPERLINK("C:\Users\Admin\desktop\GL_extraction\Data\URLSearches\6-url_html_data\blog\URL397.txt")</f>
        <v>C:\Users\Admin\desktop\GL_extraction\Data\URLSearches\6-url_html_data\blog\URL397.txt</v>
      </c>
      <c r="D50" s="2"/>
      <c r="E50" s="2"/>
      <c r="F50" s="2"/>
      <c r="G50" s="2"/>
      <c r="H50" s="2"/>
      <c r="I50" s="2"/>
    </row>
    <row r="51" spans="1:9" ht="43.2" x14ac:dyDescent="0.3">
      <c r="A51" s="2" t="s">
        <v>138</v>
      </c>
      <c r="B51" s="2">
        <v>7</v>
      </c>
      <c r="C51" s="2" t="str">
        <f>HYPERLINK("C:\Users\Admin\desktop\GL_extraction\Data\URLSearches\6-url_html_data\blog\URL398.txt")</f>
        <v>C:\Users\Admin\desktop\GL_extraction\Data\URLSearches\6-url_html_data\blog\URL398.txt</v>
      </c>
      <c r="D51" s="2"/>
      <c r="E51" s="2"/>
      <c r="F51" s="2"/>
      <c r="G51" s="2"/>
      <c r="H51" s="2"/>
      <c r="I51" s="2" t="s">
        <v>139</v>
      </c>
    </row>
    <row r="52" spans="1:9" ht="43.2" x14ac:dyDescent="0.3">
      <c r="A52" s="2" t="s">
        <v>140</v>
      </c>
      <c r="B52" s="2">
        <v>4</v>
      </c>
      <c r="C52" s="2" t="str">
        <f>HYPERLINK("C:\Users\Admin\desktop\GL_extraction\Data\URLSearches\6-url_html_data\blog\URL401.txt")</f>
        <v>C:\Users\Admin\desktop\GL_extraction\Data\URLSearches\6-url_html_data\blog\URL401.txt</v>
      </c>
      <c r="D52" s="2"/>
      <c r="E52" s="2"/>
      <c r="F52" s="2"/>
      <c r="G52" s="2"/>
      <c r="H52" s="2"/>
      <c r="I52" s="2"/>
    </row>
    <row r="53" spans="1:9" ht="43.2" x14ac:dyDescent="0.3">
      <c r="A53" s="2" t="s">
        <v>141</v>
      </c>
      <c r="B53" s="2">
        <v>2</v>
      </c>
      <c r="C53" s="2" t="str">
        <f>HYPERLINK("C:\Users\Admin\desktop\GL_extraction\Data\URLSearches\6-url_html_data\blog\URL404.txt")</f>
        <v>C:\Users\Admin\desktop\GL_extraction\Data\URLSearches\6-url_html_data\blog\URL404.txt</v>
      </c>
      <c r="D53" s="2"/>
      <c r="E53" s="2"/>
      <c r="F53" s="2"/>
      <c r="G53" s="2"/>
      <c r="H53" s="2"/>
      <c r="I53" s="2"/>
    </row>
    <row r="54" spans="1:9" ht="43.2" x14ac:dyDescent="0.3">
      <c r="A54" s="1" t="s">
        <v>142</v>
      </c>
      <c r="B54" s="1">
        <v>4</v>
      </c>
      <c r="C54" s="1" t="str">
        <f>HYPERLINK("C:\Users\Admin\desktop\GL_extraction\Data\URLSearches\6-url_html_data\blog\URL405.txt")</f>
        <v>C:\Users\Admin\desktop\GL_extraction\Data\URLSearches\6-url_html_data\blog\URL405.txt</v>
      </c>
      <c r="D54" s="1"/>
      <c r="E54" s="1"/>
      <c r="F54" s="1" t="s">
        <v>143</v>
      </c>
      <c r="G54" s="1"/>
      <c r="H54" s="1"/>
      <c r="I54" s="1"/>
    </row>
    <row r="55" spans="1:9" ht="43.2" x14ac:dyDescent="0.3">
      <c r="A55" s="2" t="s">
        <v>144</v>
      </c>
      <c r="B55" s="2">
        <v>8</v>
      </c>
      <c r="C55" s="2" t="str">
        <f>HYPERLINK("C:\Users\Admin\desktop\GL_extraction\Data\URLSearches\6-url_html_data\blog\URL408.txt")</f>
        <v>C:\Users\Admin\desktop\GL_extraction\Data\URLSearches\6-url_html_data\blog\URL408.txt</v>
      </c>
      <c r="D55" s="2"/>
      <c r="E55" s="2"/>
      <c r="F55" s="2"/>
      <c r="G55" s="2"/>
      <c r="H55" s="2"/>
      <c r="I55" s="2" t="s">
        <v>103</v>
      </c>
    </row>
    <row r="56" spans="1:9" ht="43.2" x14ac:dyDescent="0.3">
      <c r="A56" s="2" t="s">
        <v>145</v>
      </c>
      <c r="B56" s="2">
        <v>4</v>
      </c>
      <c r="C56" s="2" t="str">
        <f>HYPERLINK("C:\Users\Admin\desktop\GL_extraction\Data\URLSearches\6-url_html_data\blog\URL409.txt")</f>
        <v>C:\Users\Admin\desktop\GL_extraction\Data\URLSearches\6-url_html_data\blog\URL409.txt</v>
      </c>
      <c r="D56" s="2"/>
      <c r="E56" s="2"/>
      <c r="F56" s="2"/>
      <c r="G56" s="2"/>
      <c r="H56" s="2"/>
      <c r="I56" s="2" t="s">
        <v>103</v>
      </c>
    </row>
    <row r="57" spans="1:9" ht="43.2" x14ac:dyDescent="0.3">
      <c r="A57" s="2" t="s">
        <v>146</v>
      </c>
      <c r="B57" s="2">
        <v>9</v>
      </c>
      <c r="C57" s="2" t="str">
        <f>HYPERLINK("C:\Users\Admin\desktop\GL_extraction\Data\URLSearches\6-url_html_data\blog\URL41.txt")</f>
        <v>C:\Users\Admin\desktop\GL_extraction\Data\URLSearches\6-url_html_data\blog\URL41.txt</v>
      </c>
      <c r="D57" s="2"/>
      <c r="E57" s="2"/>
      <c r="F57" s="2"/>
      <c r="G57" s="2"/>
      <c r="H57" s="2"/>
      <c r="I57" s="2" t="s">
        <v>147</v>
      </c>
    </row>
    <row r="58" spans="1:9" ht="43.2" x14ac:dyDescent="0.3">
      <c r="A58" s="2" t="s">
        <v>148</v>
      </c>
      <c r="B58" s="2">
        <v>4</v>
      </c>
      <c r="C58" s="2" t="str">
        <f>HYPERLINK("C:\Users\Admin\desktop\GL_extraction\Data\URLSearches\6-url_html_data\blog\URL412.txt")</f>
        <v>C:\Users\Admin\desktop\GL_extraction\Data\URLSearches\6-url_html_data\blog\URL412.txt</v>
      </c>
      <c r="D58" s="2"/>
      <c r="E58" s="2"/>
      <c r="F58" s="2"/>
      <c r="G58" s="2"/>
      <c r="H58" s="2"/>
      <c r="I58" s="2" t="s">
        <v>103</v>
      </c>
    </row>
    <row r="59" spans="1:9" ht="43.2" x14ac:dyDescent="0.3">
      <c r="A59" s="2" t="s">
        <v>149</v>
      </c>
      <c r="B59" s="2">
        <v>8</v>
      </c>
      <c r="C59" s="2" t="str">
        <f>HYPERLINK("C:\Users\Admin\desktop\GL_extraction\Data\URLSearches\6-url_html_data\blog\URL414.txt")</f>
        <v>C:\Users\Admin\desktop\GL_extraction\Data\URLSearches\6-url_html_data\blog\URL414.txt</v>
      </c>
      <c r="D59" s="2"/>
      <c r="E59" s="2"/>
      <c r="F59" s="2"/>
      <c r="G59" s="2"/>
      <c r="H59" s="2"/>
      <c r="I59" s="2"/>
    </row>
    <row r="60" spans="1:9" ht="43.2" x14ac:dyDescent="0.3">
      <c r="A60" s="1" t="s">
        <v>150</v>
      </c>
      <c r="B60" s="1">
        <v>6</v>
      </c>
      <c r="C60" s="1" t="str">
        <f>HYPERLINK("C:\Users\Admin\desktop\GL_extraction\Data\URLSearches\6-url_html_data\blog\URL419.txt")</f>
        <v>C:\Users\Admin\desktop\GL_extraction\Data\URLSearches\6-url_html_data\blog\URL419.txt</v>
      </c>
      <c r="D60" s="1"/>
      <c r="E60" s="1"/>
      <c r="F60" s="1" t="s">
        <v>151</v>
      </c>
      <c r="G60" s="1"/>
      <c r="H60" s="1"/>
      <c r="I60" s="1"/>
    </row>
    <row r="61" spans="1:9" ht="225.85" x14ac:dyDescent="0.3">
      <c r="A61" s="1" t="s">
        <v>152</v>
      </c>
      <c r="B61" s="1">
        <v>4</v>
      </c>
      <c r="C61" s="1" t="str">
        <f>HYPERLINK("C:\Users\Admin\desktop\GL_extraction\Data\URLSearches\6-url_html_data\blog\URL420.txt")</f>
        <v>C:\Users\Admin\desktop\GL_extraction\Data\URLSearches\6-url_html_data\blog\URL420.txt</v>
      </c>
      <c r="D61" s="1"/>
      <c r="E61" s="1"/>
      <c r="F61" s="1" t="s">
        <v>153</v>
      </c>
      <c r="G61" s="1"/>
      <c r="H61" s="1"/>
      <c r="I61" s="1"/>
    </row>
    <row r="62" spans="1:9" ht="43.2" x14ac:dyDescent="0.3">
      <c r="A62" s="2" t="s">
        <v>154</v>
      </c>
      <c r="B62" s="2">
        <v>4</v>
      </c>
      <c r="C62" s="2" t="str">
        <f>HYPERLINK("C:\Users\Admin\desktop\GL_extraction\Data\URLSearches\6-url_html_data\blog\URL421.txt")</f>
        <v>C:\Users\Admin\desktop\GL_extraction\Data\URLSearches\6-url_html_data\blog\URL421.txt</v>
      </c>
      <c r="D62" s="2"/>
      <c r="E62" s="2"/>
      <c r="F62" s="2"/>
      <c r="G62" s="2"/>
      <c r="H62" s="2"/>
      <c r="I62" s="2"/>
    </row>
    <row r="63" spans="1:9" ht="43.2" x14ac:dyDescent="0.3">
      <c r="A63" s="1" t="s">
        <v>155</v>
      </c>
      <c r="B63" s="1">
        <v>4</v>
      </c>
      <c r="C63" s="1" t="str">
        <f>HYPERLINK("C:\Users\Admin\desktop\GL_extraction\Data\URLSearches\6-url_html_data\blog\URL423.txt")</f>
        <v>C:\Users\Admin\desktop\GL_extraction\Data\URLSearches\6-url_html_data\blog\URL423.txt</v>
      </c>
      <c r="D63" s="1"/>
      <c r="E63" s="1"/>
      <c r="F63" s="1" t="s">
        <v>156</v>
      </c>
      <c r="G63" s="1"/>
      <c r="H63" s="1"/>
      <c r="I63" s="1"/>
    </row>
    <row r="64" spans="1:9" ht="57.6" x14ac:dyDescent="0.3">
      <c r="A64" s="2" t="s">
        <v>157</v>
      </c>
      <c r="B64" s="2">
        <v>4</v>
      </c>
      <c r="C64" s="2" t="str">
        <f>HYPERLINK("C:\Users\Admin\desktop\GL_extraction\Data\URLSearches\6-url_html_data\blog\URL428.txt")</f>
        <v>C:\Users\Admin\desktop\GL_extraction\Data\URLSearches\6-url_html_data\blog\URL428.txt</v>
      </c>
      <c r="D64" s="2"/>
      <c r="E64" s="2"/>
      <c r="F64" s="2"/>
      <c r="G64" s="2"/>
      <c r="H64" s="2"/>
      <c r="I64" s="2" t="s">
        <v>158</v>
      </c>
    </row>
    <row r="65" spans="1:9" ht="43.2" x14ac:dyDescent="0.3">
      <c r="A65" s="2" t="s">
        <v>159</v>
      </c>
      <c r="B65" s="2">
        <v>1</v>
      </c>
      <c r="C65" s="2" t="str">
        <f>HYPERLINK("C:\Users\Admin\desktop\GL_extraction\Data\URLSearches\6-url_html_data\blog\URL429.txt")</f>
        <v>C:\Users\Admin\desktop\GL_extraction\Data\URLSearches\6-url_html_data\blog\URL429.txt</v>
      </c>
      <c r="D65" s="2"/>
      <c r="E65" s="2"/>
      <c r="F65" s="2"/>
      <c r="G65" s="2"/>
      <c r="H65" s="2"/>
      <c r="I65" s="2" t="s">
        <v>160</v>
      </c>
    </row>
    <row r="66" spans="1:9" ht="43.2" x14ac:dyDescent="0.3">
      <c r="A66" s="1" t="s">
        <v>161</v>
      </c>
      <c r="B66" s="1">
        <v>4</v>
      </c>
      <c r="C66" s="1" t="str">
        <f>HYPERLINK("C:\Users\Admin\desktop\GL_extraction\Data\URLSearches\6-url_html_data\blog\URL43.txt")</f>
        <v>C:\Users\Admin\desktop\GL_extraction\Data\URLSearches\6-url_html_data\blog\URL43.txt</v>
      </c>
      <c r="D66" s="1" t="s">
        <v>162</v>
      </c>
      <c r="E66" s="1"/>
      <c r="F66" s="1"/>
      <c r="G66" s="1"/>
      <c r="H66" s="1"/>
      <c r="I66" s="1"/>
    </row>
    <row r="67" spans="1:9" ht="43.2" x14ac:dyDescent="0.3">
      <c r="A67" s="2" t="s">
        <v>163</v>
      </c>
      <c r="B67" s="2">
        <v>4</v>
      </c>
      <c r="C67" s="2" t="str">
        <f>HYPERLINK("C:\Users\Admin\desktop\GL_extraction\Data\URLSearches\6-url_html_data\blog\URL430.txt")</f>
        <v>C:\Users\Admin\desktop\GL_extraction\Data\URLSearches\6-url_html_data\blog\URL430.txt</v>
      </c>
      <c r="D67" s="2"/>
      <c r="E67" s="2"/>
      <c r="F67" s="2"/>
      <c r="G67" s="2"/>
      <c r="H67" s="2"/>
      <c r="I67" s="2" t="s">
        <v>164</v>
      </c>
    </row>
    <row r="68" spans="1:9" ht="43.2" x14ac:dyDescent="0.3">
      <c r="A68" s="1" t="s">
        <v>165</v>
      </c>
      <c r="B68" s="1">
        <v>4</v>
      </c>
      <c r="C68" s="1" t="str">
        <f>HYPERLINK("C:\Users\Admin\desktop\GL_extraction\Data\URLSearches\6-url_html_data\blog\URL432.txt")</f>
        <v>C:\Users\Admin\desktop\GL_extraction\Data\URLSearches\6-url_html_data\blog\URL432.txt</v>
      </c>
      <c r="D68" s="1"/>
      <c r="E68" s="1"/>
      <c r="F68" s="1" t="s">
        <v>166</v>
      </c>
      <c r="G68" s="1"/>
      <c r="H68" s="1"/>
      <c r="I68" s="1"/>
    </row>
    <row r="69" spans="1:9" ht="43.2" x14ac:dyDescent="0.3">
      <c r="A69" s="2" t="s">
        <v>167</v>
      </c>
      <c r="B69" s="2">
        <v>8</v>
      </c>
      <c r="C69" s="2" t="str">
        <f>HYPERLINK("C:\Users\Admin\desktop\GL_extraction\Data\URLSearches\6-url_html_data\blog\URL44.txt")</f>
        <v>C:\Users\Admin\desktop\GL_extraction\Data\URLSearches\6-url_html_data\blog\URL44.txt</v>
      </c>
      <c r="D69" s="2"/>
      <c r="E69" s="2"/>
      <c r="F69" s="2"/>
      <c r="G69" s="2"/>
      <c r="H69" s="2"/>
      <c r="I69" s="2" t="s">
        <v>168</v>
      </c>
    </row>
    <row r="70" spans="1:9" ht="43.2" x14ac:dyDescent="0.3">
      <c r="A70" s="1" t="s">
        <v>169</v>
      </c>
      <c r="B70" s="1">
        <v>6</v>
      </c>
      <c r="C70" s="1" t="str">
        <f>HYPERLINK("C:\Users\Admin\desktop\GL_extraction\Data\URLSearches\6-url_html_data\blog\URL440.txt")</f>
        <v>C:\Users\Admin\desktop\GL_extraction\Data\URLSearches\6-url_html_data\blog\URL440.txt</v>
      </c>
      <c r="D70" s="1" t="s">
        <v>170</v>
      </c>
      <c r="E70" s="1"/>
      <c r="F70" s="1" t="s">
        <v>171</v>
      </c>
      <c r="G70" s="1"/>
      <c r="H70" s="1"/>
      <c r="I70" s="1" t="s">
        <v>172</v>
      </c>
    </row>
    <row r="71" spans="1:9" ht="43.2" x14ac:dyDescent="0.3">
      <c r="A71" s="2" t="s">
        <v>173</v>
      </c>
      <c r="B71" s="2">
        <v>5</v>
      </c>
      <c r="C71" s="2" t="str">
        <f>HYPERLINK("C:\Users\Admin\desktop\GL_extraction\Data\URLSearches\6-url_html_data\blog\URL442.txt")</f>
        <v>C:\Users\Admin\desktop\GL_extraction\Data\URLSearches\6-url_html_data\blog\URL442.txt</v>
      </c>
      <c r="D71" s="2"/>
      <c r="E71" s="2"/>
      <c r="F71" s="2"/>
      <c r="G71" s="2"/>
      <c r="H71" s="2"/>
      <c r="I71" s="2" t="s">
        <v>174</v>
      </c>
    </row>
    <row r="72" spans="1:9" ht="43.2" x14ac:dyDescent="0.3">
      <c r="A72" s="1" t="s">
        <v>175</v>
      </c>
      <c r="B72" s="1">
        <v>4</v>
      </c>
      <c r="C72" s="1" t="str">
        <f>HYPERLINK("C:\Users\Admin\desktop\GL_extraction\Data\URLSearches\6-url_html_data\blog\URL443.txt")</f>
        <v>C:\Users\Admin\desktop\GL_extraction\Data\URLSearches\6-url_html_data\blog\URL443.txt</v>
      </c>
      <c r="D72" s="1"/>
      <c r="E72" s="1"/>
      <c r="F72" s="1" t="s">
        <v>176</v>
      </c>
      <c r="G72" s="1"/>
      <c r="H72" s="1"/>
      <c r="I72" s="1" t="s">
        <v>177</v>
      </c>
    </row>
    <row r="73" spans="1:9" ht="43.2" x14ac:dyDescent="0.3">
      <c r="A73" s="1" t="s">
        <v>178</v>
      </c>
      <c r="B73" s="1">
        <v>4</v>
      </c>
      <c r="C73" s="1" t="str">
        <f>HYPERLINK("C:\Users\Admin\desktop\GL_extraction\Data\URLSearches\6-url_html_data\blog\URL445.txt")</f>
        <v>C:\Users\Admin\desktop\GL_extraction\Data\URLSearches\6-url_html_data\blog\URL445.txt</v>
      </c>
      <c r="D73" s="1"/>
      <c r="E73" s="1"/>
      <c r="F73" s="1" t="s">
        <v>179</v>
      </c>
      <c r="G73" s="1"/>
      <c r="H73" s="1"/>
      <c r="I73" s="1"/>
    </row>
    <row r="74" spans="1:9" ht="43.2" x14ac:dyDescent="0.3">
      <c r="A74" s="2" t="s">
        <v>180</v>
      </c>
      <c r="B74" s="2">
        <v>6</v>
      </c>
      <c r="C74" s="2" t="str">
        <f>HYPERLINK("C:\Users\Admin\desktop\GL_extraction\Data\URLSearches\6-url_html_data\blog\URL450.txt")</f>
        <v>C:\Users\Admin\desktop\GL_extraction\Data\URLSearches\6-url_html_data\blog\URL450.txt</v>
      </c>
      <c r="D74" s="2"/>
      <c r="E74" s="2"/>
      <c r="F74" s="2"/>
      <c r="G74" s="2"/>
      <c r="H74" s="2"/>
      <c r="I74" s="2" t="s">
        <v>181</v>
      </c>
    </row>
    <row r="75" spans="1:9" ht="57.6" x14ac:dyDescent="0.3">
      <c r="A75" s="1" t="s">
        <v>182</v>
      </c>
      <c r="B75" s="1">
        <v>4</v>
      </c>
      <c r="C75" s="1" t="str">
        <f>HYPERLINK("C:\Users\Admin\desktop\GL_extraction\Data\URLSearches\6-url_html_data\blog\URL451.txt")</f>
        <v>C:\Users\Admin\desktop\GL_extraction\Data\URLSearches\6-url_html_data\blog\URL451.txt</v>
      </c>
      <c r="D75" s="1" t="s">
        <v>183</v>
      </c>
      <c r="E75" s="1"/>
      <c r="F75" s="1" t="s">
        <v>184</v>
      </c>
      <c r="G75" s="1"/>
      <c r="H75" s="1"/>
      <c r="I75" s="1"/>
    </row>
    <row r="76" spans="1:9" ht="135.5" x14ac:dyDescent="0.3">
      <c r="A76" s="1" t="s">
        <v>185</v>
      </c>
      <c r="B76" s="1">
        <v>0</v>
      </c>
      <c r="C76" s="1" t="str">
        <f>HYPERLINK("C:\Users\Admin\desktop\GL_extraction\Data\URLSearches\6-url_html_data\blog\URL461.txt")</f>
        <v>C:\Users\Admin\desktop\GL_extraction\Data\URLSearches\6-url_html_data\blog\URL461.txt</v>
      </c>
      <c r="D76" s="1" t="s">
        <v>186</v>
      </c>
      <c r="E76" s="1"/>
      <c r="F76" s="1" t="s">
        <v>187</v>
      </c>
      <c r="G76" s="1"/>
      <c r="H76" s="1"/>
      <c r="I76" s="1"/>
    </row>
    <row r="77" spans="1:9" ht="43.2" x14ac:dyDescent="0.3">
      <c r="A77" s="1" t="s">
        <v>188</v>
      </c>
      <c r="B77" s="1">
        <v>0</v>
      </c>
      <c r="C77" s="1" t="str">
        <f>HYPERLINK("C:\Users\Admin\desktop\GL_extraction\Data\URLSearches\6-url_html_data\blog\URL463.txt")</f>
        <v>C:\Users\Admin\desktop\GL_extraction\Data\URLSearches\6-url_html_data\blog\URL463.txt</v>
      </c>
      <c r="D77" s="1" t="s">
        <v>189</v>
      </c>
      <c r="E77" s="1"/>
      <c r="F77" s="1" t="s">
        <v>190</v>
      </c>
      <c r="G77" s="1"/>
      <c r="H77" s="1"/>
      <c r="I77" s="1" t="s">
        <v>191</v>
      </c>
    </row>
    <row r="78" spans="1:9" ht="43.2" x14ac:dyDescent="0.3">
      <c r="A78" s="1" t="s">
        <v>192</v>
      </c>
      <c r="B78" s="1">
        <v>4</v>
      </c>
      <c r="C78" s="1" t="str">
        <f>HYPERLINK("C:\Users\Admin\desktop\GL_extraction\Data\URLSearches\6-url_html_data\blog\URL466.txt")</f>
        <v>C:\Users\Admin\desktop\GL_extraction\Data\URLSearches\6-url_html_data\blog\URL466.txt</v>
      </c>
      <c r="D78" s="1" t="s">
        <v>193</v>
      </c>
      <c r="E78" s="1"/>
      <c r="F78" s="1" t="s">
        <v>194</v>
      </c>
      <c r="G78" s="1"/>
      <c r="H78" s="1"/>
      <c r="I78" s="1" t="s">
        <v>195</v>
      </c>
    </row>
    <row r="79" spans="1:9" ht="72" x14ac:dyDescent="0.3">
      <c r="A79" s="1" t="s">
        <v>196</v>
      </c>
      <c r="B79" s="1">
        <v>0</v>
      </c>
      <c r="C79" s="1" t="str">
        <f>HYPERLINK("C:\Users\Admin\desktop\GL_extraction\Data\URLSearches\6-url_html_data\blog\URL471.txt")</f>
        <v>C:\Users\Admin\desktop\GL_extraction\Data\URLSearches\6-url_html_data\blog\URL471.txt</v>
      </c>
      <c r="D79" s="1" t="s">
        <v>197</v>
      </c>
      <c r="E79" s="1"/>
      <c r="F79" s="1" t="s">
        <v>198</v>
      </c>
      <c r="G79" s="1"/>
      <c r="H79" s="1"/>
      <c r="I79" s="1"/>
    </row>
    <row r="80" spans="1:9" ht="43.2" x14ac:dyDescent="0.3">
      <c r="A80" s="1" t="s">
        <v>199</v>
      </c>
      <c r="B80" s="1">
        <v>4</v>
      </c>
      <c r="C80" s="1" t="str">
        <f>HYPERLINK("C:\Users\Admin\desktop\GL_extraction\Data\URLSearches\6-url_html_data\blog\URL472.txt")</f>
        <v>C:\Users\Admin\desktop\GL_extraction\Data\URLSearches\6-url_html_data\blog\URL472.txt</v>
      </c>
      <c r="D80" s="1" t="s">
        <v>200</v>
      </c>
      <c r="E80" s="1"/>
      <c r="F80" s="1" t="s">
        <v>201</v>
      </c>
      <c r="G80" s="1"/>
      <c r="H80" s="1"/>
      <c r="I80" s="1" t="s">
        <v>195</v>
      </c>
    </row>
    <row r="81" spans="1:9" ht="43.2" x14ac:dyDescent="0.3">
      <c r="A81" s="2" t="s">
        <v>202</v>
      </c>
      <c r="B81" s="2">
        <v>8</v>
      </c>
      <c r="C81" s="2" t="str">
        <f>HYPERLINK("C:\Users\Admin\desktop\GL_extraction\Data\URLSearches\6-url_html_data\blog\URL48.txt")</f>
        <v>C:\Users\Admin\desktop\GL_extraction\Data\URLSearches\6-url_html_data\blog\URL48.txt</v>
      </c>
      <c r="D81" s="2"/>
      <c r="E81" s="2"/>
      <c r="F81" s="2"/>
      <c r="G81" s="2"/>
      <c r="H81" s="2"/>
      <c r="I81" s="2" t="s">
        <v>203</v>
      </c>
    </row>
    <row r="82" spans="1:9" ht="72" x14ac:dyDescent="0.3">
      <c r="A82" s="1" t="s">
        <v>204</v>
      </c>
      <c r="B82" s="1">
        <v>2</v>
      </c>
      <c r="C82" s="1" t="str">
        <f>HYPERLINK("C:\Users\Admin\desktop\GL_extraction\Data\URLSearches\6-url_html_data\blog\URL483.txt")</f>
        <v>C:\Users\Admin\desktop\GL_extraction\Data\URLSearches\6-url_html_data\blog\URL483.txt</v>
      </c>
      <c r="D82" s="1" t="s">
        <v>205</v>
      </c>
      <c r="E82" s="1"/>
      <c r="F82" s="1" t="s">
        <v>206</v>
      </c>
      <c r="G82" s="1"/>
      <c r="H82" s="1"/>
      <c r="I82" s="1"/>
    </row>
    <row r="83" spans="1:9" ht="86.4" x14ac:dyDescent="0.3">
      <c r="A83" s="1" t="s">
        <v>207</v>
      </c>
      <c r="B83" s="1">
        <v>0</v>
      </c>
      <c r="C83" s="1" t="str">
        <f>HYPERLINK("C:\Users\Admin\desktop\GL_extraction\Data\URLSearches\6-url_html_data\blog\URL484.txt")</f>
        <v>C:\Users\Admin\desktop\GL_extraction\Data\URLSearches\6-url_html_data\blog\URL484.txt</v>
      </c>
      <c r="D83" s="1" t="s">
        <v>208</v>
      </c>
      <c r="E83" s="1"/>
      <c r="F83" s="1" t="s">
        <v>209</v>
      </c>
      <c r="G83" s="1"/>
      <c r="H83" s="1"/>
      <c r="I83" s="1"/>
    </row>
    <row r="84" spans="1:9" ht="43.2" x14ac:dyDescent="0.3">
      <c r="A84" s="1" t="s">
        <v>210</v>
      </c>
      <c r="B84" s="1">
        <v>2</v>
      </c>
      <c r="C84" s="1" t="str">
        <f>HYPERLINK("C:\Users\Admin\desktop\GL_extraction\Data\URLSearches\6-url_html_data\blog\URL486.txt")</f>
        <v>C:\Users\Admin\desktop\GL_extraction\Data\URLSearches\6-url_html_data\blog\URL486.txt</v>
      </c>
      <c r="D84" s="1" t="s">
        <v>102</v>
      </c>
      <c r="E84" s="1"/>
      <c r="F84" s="1" t="s">
        <v>211</v>
      </c>
      <c r="G84" s="1"/>
      <c r="H84" s="1"/>
      <c r="I84" s="1"/>
    </row>
    <row r="85" spans="1:9" ht="86.4" x14ac:dyDescent="0.3">
      <c r="A85" s="1" t="s">
        <v>212</v>
      </c>
      <c r="B85" s="1">
        <v>0</v>
      </c>
      <c r="C85" s="1" t="str">
        <f>HYPERLINK("C:\Users\Admin\desktop\GL_extraction\Data\URLSearches\6-url_html_data\blog\URL488.txt")</f>
        <v>C:\Users\Admin\desktop\GL_extraction\Data\URLSearches\6-url_html_data\blog\URL488.txt</v>
      </c>
      <c r="D85" s="1" t="s">
        <v>213</v>
      </c>
      <c r="E85" s="1"/>
      <c r="F85" s="1" t="s">
        <v>214</v>
      </c>
      <c r="G85" s="1"/>
      <c r="H85" s="1"/>
      <c r="I85" s="1"/>
    </row>
    <row r="86" spans="1:9" ht="43.2" x14ac:dyDescent="0.3">
      <c r="A86" s="2" t="s">
        <v>215</v>
      </c>
      <c r="B86" s="2">
        <v>9</v>
      </c>
      <c r="C86" s="2" t="str">
        <f>HYPERLINK("C:\Users\Admin\desktop\GL_extraction\Data\URLSearches\6-url_html_data\blog\URL49.txt")</f>
        <v>C:\Users\Admin\desktop\GL_extraction\Data\URLSearches\6-url_html_data\blog\URL49.txt</v>
      </c>
      <c r="D86" s="2"/>
      <c r="E86" s="2"/>
      <c r="F86" s="2"/>
      <c r="G86" s="2"/>
      <c r="H86" s="2"/>
      <c r="I86" s="2" t="s">
        <v>216</v>
      </c>
    </row>
    <row r="87" spans="1:9" ht="86.4" x14ac:dyDescent="0.3">
      <c r="A87" s="1" t="s">
        <v>217</v>
      </c>
      <c r="B87" s="1">
        <v>0</v>
      </c>
      <c r="C87" s="1" t="str">
        <f>HYPERLINK("C:\Users\Admin\desktop\GL_extraction\Data\URLSearches\6-url_html_data\blog\URL498.txt")</f>
        <v>C:\Users\Admin\desktop\GL_extraction\Data\URLSearches\6-url_html_data\blog\URL498.txt</v>
      </c>
      <c r="D87" s="1" t="s">
        <v>218</v>
      </c>
      <c r="E87" s="1"/>
      <c r="F87" s="1" t="s">
        <v>219</v>
      </c>
      <c r="G87" s="1"/>
      <c r="H87" s="1"/>
      <c r="I87" s="1"/>
    </row>
    <row r="88" spans="1:9" ht="43.2" x14ac:dyDescent="0.3">
      <c r="A88" s="2" t="s">
        <v>220</v>
      </c>
      <c r="B88" s="2">
        <v>4</v>
      </c>
      <c r="C88" s="2" t="str">
        <f>HYPERLINK("C:\Users\Admin\desktop\GL_extraction\Data\URLSearches\6-url_html_data\blog\URL5.txt")</f>
        <v>C:\Users\Admin\desktop\GL_extraction\Data\URLSearches\6-url_html_data\blog\URL5.txt</v>
      </c>
      <c r="D88" s="2"/>
      <c r="E88" s="2"/>
      <c r="F88" s="2"/>
      <c r="G88" s="2"/>
      <c r="H88" s="2"/>
      <c r="I88" s="2" t="s">
        <v>221</v>
      </c>
    </row>
    <row r="89" spans="1:9" ht="86.4" x14ac:dyDescent="0.3">
      <c r="A89" s="1" t="s">
        <v>222</v>
      </c>
      <c r="B89" s="1">
        <v>4</v>
      </c>
      <c r="C89" s="1" t="str">
        <f>HYPERLINK("C:\Users\Admin\desktop\GL_extraction\Data\URLSearches\6-url_html_data\blog\URL505.txt")</f>
        <v>C:\Users\Admin\desktop\GL_extraction\Data\URLSearches\6-url_html_data\blog\URL505.txt</v>
      </c>
      <c r="D89" s="1" t="s">
        <v>223</v>
      </c>
      <c r="E89" s="1"/>
      <c r="F89" s="1" t="s">
        <v>224</v>
      </c>
      <c r="G89" s="1"/>
      <c r="H89" s="1"/>
      <c r="I89" s="1" t="s">
        <v>225</v>
      </c>
    </row>
    <row r="90" spans="1:9" ht="43.2" x14ac:dyDescent="0.3">
      <c r="A90" s="2" t="s">
        <v>226</v>
      </c>
      <c r="B90" s="2">
        <v>8</v>
      </c>
      <c r="C90" s="2" t="str">
        <f>HYPERLINK("C:\Users\Admin\desktop\GL_extraction\Data\URLSearches\6-url_html_data\blog\URL51.txt")</f>
        <v>C:\Users\Admin\desktop\GL_extraction\Data\URLSearches\6-url_html_data\blog\URL51.txt</v>
      </c>
      <c r="D90" s="2"/>
      <c r="E90" s="2"/>
      <c r="F90" s="2"/>
      <c r="G90" s="2"/>
      <c r="H90" s="2"/>
      <c r="I90" s="2" t="s">
        <v>227</v>
      </c>
    </row>
    <row r="91" spans="1:9" ht="100.8" x14ac:dyDescent="0.3">
      <c r="A91" s="1" t="s">
        <v>228</v>
      </c>
      <c r="B91" s="1">
        <v>0</v>
      </c>
      <c r="C91" s="1" t="str">
        <f>HYPERLINK("C:\Users\Admin\desktop\GL_extraction\Data\URLSearches\6-url_html_data\blog\URL514.txt")</f>
        <v>C:\Users\Admin\desktop\GL_extraction\Data\URLSearches\6-url_html_data\blog\URL514.txt</v>
      </c>
      <c r="D91" s="1"/>
      <c r="E91" s="1"/>
      <c r="F91" s="1" t="s">
        <v>229</v>
      </c>
      <c r="G91" s="1"/>
      <c r="H91" s="1"/>
      <c r="I91" s="1"/>
    </row>
    <row r="92" spans="1:9" ht="115.2" x14ac:dyDescent="0.3">
      <c r="A92" s="1" t="s">
        <v>230</v>
      </c>
      <c r="B92" s="1">
        <v>4</v>
      </c>
      <c r="C92" s="1" t="str">
        <f>HYPERLINK("C:\Users\Admin\desktop\GL_extraction\Data\URLSearches\6-url_html_data\blog\URL517.txt")</f>
        <v>C:\Users\Admin\desktop\GL_extraction\Data\URLSearches\6-url_html_data\blog\URL517.txt</v>
      </c>
      <c r="D92" s="1" t="s">
        <v>231</v>
      </c>
      <c r="E92" s="1"/>
      <c r="F92" s="1" t="s">
        <v>232</v>
      </c>
      <c r="G92" s="1"/>
      <c r="H92" s="1"/>
      <c r="I92" s="1" t="s">
        <v>233</v>
      </c>
    </row>
    <row r="93" spans="1:9" ht="43.2" x14ac:dyDescent="0.3">
      <c r="A93" s="2" t="s">
        <v>234</v>
      </c>
      <c r="B93" s="2">
        <v>0</v>
      </c>
      <c r="C93" s="2" t="str">
        <f>HYPERLINK("C:\Users\Admin\desktop\GL_extraction\Data\URLSearches\6-url_html_data\blog\URL525.txt")</f>
        <v>C:\Users\Admin\desktop\GL_extraction\Data\URLSearches\6-url_html_data\blog\URL525.txt</v>
      </c>
      <c r="D93" s="2"/>
      <c r="E93" s="2"/>
      <c r="F93" s="2"/>
      <c r="G93" s="2"/>
      <c r="H93" s="2"/>
      <c r="I93" s="2" t="s">
        <v>235</v>
      </c>
    </row>
    <row r="94" spans="1:9" ht="43.2" x14ac:dyDescent="0.3">
      <c r="A94" s="2" t="s">
        <v>236</v>
      </c>
      <c r="B94" s="2">
        <v>8</v>
      </c>
      <c r="C94" s="2" t="str">
        <f>HYPERLINK("C:\Users\Admin\desktop\GL_extraction\Data\URLSearches\6-url_html_data\blog\URL532.txt")</f>
        <v>C:\Users\Admin\desktop\GL_extraction\Data\URLSearches\6-url_html_data\blog\URL532.txt</v>
      </c>
      <c r="D94" s="2"/>
      <c r="E94" s="2"/>
      <c r="F94" s="2"/>
      <c r="G94" s="2"/>
      <c r="H94" s="2"/>
      <c r="I94" s="2" t="s">
        <v>237</v>
      </c>
    </row>
    <row r="95" spans="1:9" ht="72" x14ac:dyDescent="0.3">
      <c r="A95" s="1" t="s">
        <v>238</v>
      </c>
      <c r="B95" s="1">
        <v>4</v>
      </c>
      <c r="C95" s="1" t="str">
        <f>HYPERLINK("C:\Users\Admin\desktop\GL_extraction\Data\URLSearches\6-url_html_data\blog\URL539.txt")</f>
        <v>C:\Users\Admin\desktop\GL_extraction\Data\URLSearches\6-url_html_data\blog\URL539.txt</v>
      </c>
      <c r="D95" s="1" t="s">
        <v>239</v>
      </c>
      <c r="E95" s="1"/>
      <c r="F95" s="1" t="s">
        <v>240</v>
      </c>
      <c r="G95" s="1"/>
      <c r="H95" s="1"/>
      <c r="I95" s="1"/>
    </row>
    <row r="96" spans="1:9" ht="43.2" x14ac:dyDescent="0.3">
      <c r="A96" s="1" t="s">
        <v>241</v>
      </c>
      <c r="B96" s="1">
        <v>4</v>
      </c>
      <c r="C96" s="1" t="str">
        <f>HYPERLINK("C:\Users\Admin\desktop\GL_extraction\Data\URLSearches\6-url_html_data\blog\URL542.txt")</f>
        <v>C:\Users\Admin\desktop\GL_extraction\Data\URLSearches\6-url_html_data\blog\URL542.txt</v>
      </c>
      <c r="D96" s="1" t="s">
        <v>242</v>
      </c>
      <c r="E96" s="1"/>
      <c r="F96" s="1" t="s">
        <v>243</v>
      </c>
      <c r="G96" s="1"/>
      <c r="H96" s="1"/>
      <c r="I96" s="1" t="s">
        <v>244</v>
      </c>
    </row>
    <row r="97" spans="1:9" ht="43.2" x14ac:dyDescent="0.3">
      <c r="A97" s="2" t="s">
        <v>245</v>
      </c>
      <c r="B97" s="2">
        <v>9</v>
      </c>
      <c r="C97" s="2" t="str">
        <f>HYPERLINK("C:\Users\Admin\desktop\GL_extraction\Data\URLSearches\6-url_html_data\blog\URL543.txt")</f>
        <v>C:\Users\Admin\desktop\GL_extraction\Data\URLSearches\6-url_html_data\blog\URL543.txt</v>
      </c>
      <c r="D97" s="2"/>
      <c r="E97" s="2"/>
      <c r="F97" s="2"/>
      <c r="G97" s="2"/>
      <c r="H97" s="2"/>
      <c r="I97" s="2" t="s">
        <v>246</v>
      </c>
    </row>
    <row r="98" spans="1:9" ht="43.2" x14ac:dyDescent="0.3">
      <c r="A98" s="1" t="s">
        <v>247</v>
      </c>
      <c r="B98" s="1">
        <v>4</v>
      </c>
      <c r="C98" s="1" t="str">
        <f>HYPERLINK("C:\Users\Admin\desktop\GL_extraction\Data\URLSearches\6-url_html_data\blog\URL544.txt")</f>
        <v>C:\Users\Admin\desktop\GL_extraction\Data\URLSearches\6-url_html_data\blog\URL544.txt</v>
      </c>
      <c r="D98" s="1"/>
      <c r="E98" s="1"/>
      <c r="F98" s="1" t="s">
        <v>248</v>
      </c>
      <c r="G98" s="1"/>
      <c r="H98" s="1"/>
      <c r="I98" s="1"/>
    </row>
    <row r="99" spans="1:9" ht="43.2" x14ac:dyDescent="0.3">
      <c r="A99" s="1" t="s">
        <v>249</v>
      </c>
      <c r="B99" s="1">
        <v>0</v>
      </c>
      <c r="C99" s="1" t="str">
        <f>HYPERLINK("C:\Users\Admin\desktop\GL_extraction\Data\URLSearches\6-url_html_data\blog\URL548.txt")</f>
        <v>C:\Users\Admin\desktop\GL_extraction\Data\URLSearches\6-url_html_data\blog\URL548.txt</v>
      </c>
      <c r="D99" s="1" t="s">
        <v>250</v>
      </c>
      <c r="E99" s="1"/>
      <c r="F99" s="1" t="s">
        <v>251</v>
      </c>
      <c r="G99" s="1"/>
      <c r="H99" s="1"/>
      <c r="I99" s="1"/>
    </row>
    <row r="100" spans="1:9" ht="43.2" x14ac:dyDescent="0.3">
      <c r="A100" s="1" t="s">
        <v>252</v>
      </c>
      <c r="B100" s="1">
        <v>0</v>
      </c>
      <c r="C100" s="1" t="str">
        <f>HYPERLINK("C:\Users\Admin\desktop\GL_extraction\Data\URLSearches\6-url_html_data\blog\URL549.txt")</f>
        <v>C:\Users\Admin\desktop\GL_extraction\Data\URLSearches\6-url_html_data\blog\URL549.txt</v>
      </c>
      <c r="D100" s="1" t="s">
        <v>253</v>
      </c>
      <c r="E100" s="1"/>
      <c r="F100" s="1" t="s">
        <v>254</v>
      </c>
      <c r="G100" s="1"/>
      <c r="H100" s="1"/>
      <c r="I100" s="1"/>
    </row>
    <row r="101" spans="1:9" ht="43.2" x14ac:dyDescent="0.3">
      <c r="A101" s="1" t="s">
        <v>255</v>
      </c>
      <c r="B101" s="1">
        <v>4</v>
      </c>
      <c r="C101" s="1" t="str">
        <f>HYPERLINK("C:\Users\Admin\desktop\GL_extraction\Data\URLSearches\6-url_html_data\blog\URL552.txt")</f>
        <v>C:\Users\Admin\desktop\GL_extraction\Data\URLSearches\6-url_html_data\blog\URL552.txt</v>
      </c>
      <c r="D101" s="1" t="s">
        <v>256</v>
      </c>
      <c r="E101" s="1"/>
      <c r="F101" s="1"/>
      <c r="G101" s="1"/>
      <c r="H101" s="1"/>
      <c r="I101" s="1" t="s">
        <v>257</v>
      </c>
    </row>
    <row r="102" spans="1:9" ht="43.2" x14ac:dyDescent="0.3">
      <c r="A102" s="2" t="s">
        <v>258</v>
      </c>
      <c r="B102" s="2">
        <v>4</v>
      </c>
      <c r="C102" s="2" t="str">
        <f>HYPERLINK("C:\Users\Admin\desktop\GL_extraction\Data\URLSearches\6-url_html_data\blog\URL560.txt")</f>
        <v>C:\Users\Admin\desktop\GL_extraction\Data\URLSearches\6-url_html_data\blog\URL560.txt</v>
      </c>
      <c r="D102" s="2"/>
      <c r="E102" s="2"/>
      <c r="F102" s="2"/>
      <c r="G102" s="2"/>
      <c r="H102" s="2"/>
      <c r="I102" s="2" t="s">
        <v>259</v>
      </c>
    </row>
    <row r="103" spans="1:9" ht="43.2" x14ac:dyDescent="0.3">
      <c r="A103" s="2" t="s">
        <v>260</v>
      </c>
      <c r="B103" s="2">
        <v>4</v>
      </c>
      <c r="C103" s="2" t="str">
        <f>HYPERLINK("C:\Users\Admin\desktop\GL_extraction\Data\URLSearches\6-url_html_data\blog\URL561.txt")</f>
        <v>C:\Users\Admin\desktop\GL_extraction\Data\URLSearches\6-url_html_data\blog\URL561.txt</v>
      </c>
      <c r="D103" s="2"/>
      <c r="E103" s="2"/>
      <c r="F103" s="2"/>
      <c r="G103" s="2"/>
      <c r="H103" s="2"/>
      <c r="I103" s="2" t="s">
        <v>261</v>
      </c>
    </row>
    <row r="104" spans="1:9" ht="43.2" x14ac:dyDescent="0.3">
      <c r="A104" s="2" t="s">
        <v>262</v>
      </c>
      <c r="B104" s="2">
        <v>4</v>
      </c>
      <c r="C104" s="2" t="str">
        <f>HYPERLINK("C:\Users\Admin\desktop\GL_extraction\Data\URLSearches\6-url_html_data\blog\URL562.txt")</f>
        <v>C:\Users\Admin\desktop\GL_extraction\Data\URLSearches\6-url_html_data\blog\URL562.txt</v>
      </c>
      <c r="D104" s="2"/>
      <c r="E104" s="2"/>
      <c r="F104" s="2"/>
      <c r="G104" s="2"/>
      <c r="H104" s="2"/>
      <c r="I104" s="2" t="s">
        <v>263</v>
      </c>
    </row>
    <row r="105" spans="1:9" ht="43.2" x14ac:dyDescent="0.3">
      <c r="A105" s="2" t="s">
        <v>264</v>
      </c>
      <c r="B105" s="2">
        <v>4</v>
      </c>
      <c r="C105" s="2" t="str">
        <f>HYPERLINK("C:\Users\Admin\desktop\GL_extraction\Data\URLSearches\6-url_html_data\blog\URL564.txt")</f>
        <v>C:\Users\Admin\desktop\GL_extraction\Data\URLSearches\6-url_html_data\blog\URL564.txt</v>
      </c>
      <c r="D105" s="2"/>
      <c r="E105" s="2"/>
      <c r="F105" s="2"/>
      <c r="G105" s="2"/>
      <c r="H105" s="2"/>
      <c r="I105" s="2" t="s">
        <v>265</v>
      </c>
    </row>
    <row r="106" spans="1:9" ht="43.2" x14ac:dyDescent="0.3">
      <c r="A106" s="2" t="s">
        <v>266</v>
      </c>
      <c r="B106" s="2">
        <v>4</v>
      </c>
      <c r="C106" s="2" t="str">
        <f>HYPERLINK("C:\Users\Admin\desktop\GL_extraction\Data\URLSearches\6-url_html_data\blog\URL565.txt")</f>
        <v>C:\Users\Admin\desktop\GL_extraction\Data\URLSearches\6-url_html_data\blog\URL565.txt</v>
      </c>
      <c r="D106" s="2"/>
      <c r="E106" s="2"/>
      <c r="F106" s="2"/>
      <c r="G106" s="2"/>
      <c r="H106" s="2"/>
      <c r="I106" s="2" t="s">
        <v>267</v>
      </c>
    </row>
    <row r="107" spans="1:9" ht="43.2" x14ac:dyDescent="0.3">
      <c r="A107" s="2" t="s">
        <v>268</v>
      </c>
      <c r="B107" s="2">
        <v>4</v>
      </c>
      <c r="C107" s="2" t="str">
        <f>HYPERLINK("C:\Users\Admin\desktop\GL_extraction\Data\URLSearches\6-url_html_data\blog\URL566.txt")</f>
        <v>C:\Users\Admin\desktop\GL_extraction\Data\URLSearches\6-url_html_data\blog\URL566.txt</v>
      </c>
      <c r="D107" s="2"/>
      <c r="E107" s="2"/>
      <c r="F107" s="2"/>
      <c r="G107" s="2"/>
      <c r="H107" s="2"/>
      <c r="I107" s="2" t="s">
        <v>269</v>
      </c>
    </row>
    <row r="108" spans="1:9" ht="43.2" x14ac:dyDescent="0.3">
      <c r="A108" s="2" t="s">
        <v>270</v>
      </c>
      <c r="B108" s="2">
        <v>4</v>
      </c>
      <c r="C108" s="2" t="str">
        <f>HYPERLINK("C:\Users\Admin\desktop\GL_extraction\Data\URLSearches\6-url_html_data\blog\URL568.txt")</f>
        <v>C:\Users\Admin\desktop\GL_extraction\Data\URLSearches\6-url_html_data\blog\URL568.txt</v>
      </c>
      <c r="D108" s="2"/>
      <c r="E108" s="2"/>
      <c r="F108" s="2"/>
      <c r="G108" s="2"/>
      <c r="H108" s="2"/>
      <c r="I108" s="2" t="s">
        <v>271</v>
      </c>
    </row>
    <row r="109" spans="1:9" ht="43.2" x14ac:dyDescent="0.3">
      <c r="A109" s="2" t="s">
        <v>272</v>
      </c>
      <c r="B109" s="2">
        <v>6</v>
      </c>
      <c r="C109" s="2" t="str">
        <f>HYPERLINK("C:\Users\Admin\desktop\GL_extraction\Data\URLSearches\6-url_html_data\blog\URL572.txt")</f>
        <v>C:\Users\Admin\desktop\GL_extraction\Data\URLSearches\6-url_html_data\blog\URL572.txt</v>
      </c>
      <c r="D109" s="2"/>
      <c r="E109" s="2"/>
      <c r="F109" s="2"/>
      <c r="G109" s="2"/>
      <c r="H109" s="2"/>
      <c r="I109" s="2" t="s">
        <v>273</v>
      </c>
    </row>
    <row r="110" spans="1:9" ht="43.2" x14ac:dyDescent="0.3">
      <c r="A110" s="2" t="s">
        <v>274</v>
      </c>
      <c r="B110" s="2">
        <v>2</v>
      </c>
      <c r="C110" s="2" t="str">
        <f>HYPERLINK("C:\Users\Admin\desktop\GL_extraction\Data\URLSearches\6-url_html_data\blog\URL580.txt")</f>
        <v>C:\Users\Admin\desktop\GL_extraction\Data\URLSearches\6-url_html_data\blog\URL580.txt</v>
      </c>
      <c r="D110" s="2"/>
      <c r="E110" s="2"/>
      <c r="F110" s="2"/>
      <c r="G110" s="2"/>
      <c r="H110" s="2"/>
      <c r="I110" s="2" t="s">
        <v>275</v>
      </c>
    </row>
    <row r="111" spans="1:9" ht="43.2" x14ac:dyDescent="0.3">
      <c r="A111" s="2" t="s">
        <v>276</v>
      </c>
      <c r="B111" s="2">
        <v>5</v>
      </c>
      <c r="C111" s="2" t="str">
        <f>HYPERLINK("C:\Users\Admin\desktop\GL_extraction\Data\URLSearches\6-url_html_data\blog\URL581.txt")</f>
        <v>C:\Users\Admin\desktop\GL_extraction\Data\URLSearches\6-url_html_data\blog\URL581.txt</v>
      </c>
      <c r="D111" s="2"/>
      <c r="E111" s="2"/>
      <c r="F111" s="2"/>
      <c r="G111" s="2"/>
      <c r="H111" s="2"/>
      <c r="I111" s="2" t="s">
        <v>277</v>
      </c>
    </row>
    <row r="112" spans="1:9" ht="43.2" x14ac:dyDescent="0.3">
      <c r="A112" s="2" t="s">
        <v>278</v>
      </c>
      <c r="B112" s="2">
        <v>5</v>
      </c>
      <c r="C112" s="2" t="str">
        <f>HYPERLINK("C:\Users\Admin\desktop\GL_extraction\Data\URLSearches\6-url_html_data\blog\URL586.txt")</f>
        <v>C:\Users\Admin\desktop\GL_extraction\Data\URLSearches\6-url_html_data\blog\URL586.txt</v>
      </c>
      <c r="D112" s="2"/>
      <c r="E112" s="2"/>
      <c r="F112" s="2"/>
      <c r="G112" s="2"/>
      <c r="H112" s="2"/>
      <c r="I112" s="2" t="s">
        <v>279</v>
      </c>
    </row>
    <row r="113" spans="1:9" ht="43.2" x14ac:dyDescent="0.3">
      <c r="A113" s="1" t="s">
        <v>280</v>
      </c>
      <c r="B113" s="1">
        <v>2</v>
      </c>
      <c r="C113" s="1" t="str">
        <f>HYPERLINK("C:\Users\Admin\desktop\GL_extraction\Data\URLSearches\6-url_html_data\blog\URL587.txt")</f>
        <v>C:\Users\Admin\desktop\GL_extraction\Data\URLSearches\6-url_html_data\blog\URL587.txt</v>
      </c>
      <c r="D113" s="1" t="s">
        <v>281</v>
      </c>
      <c r="E113" s="1"/>
      <c r="F113" s="1" t="s">
        <v>282</v>
      </c>
      <c r="G113" s="1"/>
      <c r="H113" s="1"/>
      <c r="I113" s="1"/>
    </row>
    <row r="114" spans="1:9" ht="43.2" x14ac:dyDescent="0.3">
      <c r="A114" s="2" t="s">
        <v>283</v>
      </c>
      <c r="B114" s="2">
        <v>4</v>
      </c>
      <c r="C114" s="2" t="str">
        <f>HYPERLINK("C:\Users\Admin\desktop\GL_extraction\Data\URLSearches\6-url_html_data\blog\URL588.txt")</f>
        <v>C:\Users\Admin\desktop\GL_extraction\Data\URLSearches\6-url_html_data\blog\URL588.txt</v>
      </c>
      <c r="D114" s="2"/>
      <c r="E114" s="2"/>
      <c r="F114" s="2"/>
      <c r="G114" s="2"/>
      <c r="H114" s="2"/>
      <c r="I114" s="2" t="s">
        <v>284</v>
      </c>
    </row>
    <row r="115" spans="1:9" ht="43.2" x14ac:dyDescent="0.3">
      <c r="A115" s="2" t="s">
        <v>285</v>
      </c>
      <c r="B115" s="2">
        <v>4</v>
      </c>
      <c r="C115" s="2" t="str">
        <f>HYPERLINK("C:\Users\Admin\desktop\GL_extraction\Data\URLSearches\6-url_html_data\blog\URL589.txt")</f>
        <v>C:\Users\Admin\desktop\GL_extraction\Data\URLSearches\6-url_html_data\blog\URL589.txt</v>
      </c>
      <c r="D115" s="2"/>
      <c r="E115" s="2"/>
      <c r="F115" s="2"/>
      <c r="G115" s="2"/>
      <c r="H115" s="2"/>
      <c r="I115" s="2" t="s">
        <v>286</v>
      </c>
    </row>
    <row r="116" spans="1:9" ht="43.2" x14ac:dyDescent="0.3">
      <c r="A116" s="2" t="s">
        <v>287</v>
      </c>
      <c r="B116" s="2">
        <v>4</v>
      </c>
      <c r="C116" s="2" t="str">
        <f>HYPERLINK("C:\Users\Admin\desktop\GL_extraction\Data\URLSearches\6-url_html_data\blog\URL593.txt")</f>
        <v>C:\Users\Admin\desktop\GL_extraction\Data\URLSearches\6-url_html_data\blog\URL593.txt</v>
      </c>
      <c r="D116" s="2"/>
      <c r="E116" s="2"/>
      <c r="F116" s="2"/>
      <c r="G116" s="2"/>
      <c r="H116" s="2"/>
      <c r="I116" s="2" t="s">
        <v>288</v>
      </c>
    </row>
    <row r="117" spans="1:9" ht="43.2" x14ac:dyDescent="0.3">
      <c r="A117" s="2" t="s">
        <v>289</v>
      </c>
      <c r="B117" s="2">
        <v>4</v>
      </c>
      <c r="C117" s="2" t="str">
        <f>HYPERLINK("C:\Users\Admin\desktop\GL_extraction\Data\URLSearches\6-url_html_data\blog\URL595.txt")</f>
        <v>C:\Users\Admin\desktop\GL_extraction\Data\URLSearches\6-url_html_data\blog\URL595.txt</v>
      </c>
      <c r="D117" s="2"/>
      <c r="E117" s="2"/>
      <c r="F117" s="2"/>
      <c r="G117" s="2"/>
      <c r="H117" s="2"/>
      <c r="I117" s="2" t="s">
        <v>290</v>
      </c>
    </row>
    <row r="118" spans="1:9" ht="43.2" x14ac:dyDescent="0.3">
      <c r="A118" s="2" t="s">
        <v>291</v>
      </c>
      <c r="B118" s="2">
        <v>4</v>
      </c>
      <c r="C118" s="2" t="str">
        <f>HYPERLINK("C:\Users\Admin\desktop\GL_extraction\Data\URLSearches\6-url_html_data\blog\URL598.txt")</f>
        <v>C:\Users\Admin\desktop\GL_extraction\Data\URLSearches\6-url_html_data\blog\URL598.txt</v>
      </c>
      <c r="D118" s="2"/>
      <c r="E118" s="2"/>
      <c r="F118" s="2"/>
      <c r="G118" s="2"/>
      <c r="H118" s="2"/>
      <c r="I118" s="2" t="s">
        <v>292</v>
      </c>
    </row>
    <row r="119" spans="1:9" ht="43.2" x14ac:dyDescent="0.3">
      <c r="A119" s="2" t="s">
        <v>293</v>
      </c>
      <c r="B119" s="2">
        <v>1</v>
      </c>
      <c r="C119" s="2" t="str">
        <f>HYPERLINK("C:\Users\Admin\desktop\GL_extraction\Data\URLSearches\6-url_html_data\blog\URL6.txt")</f>
        <v>C:\Users\Admin\desktop\GL_extraction\Data\URLSearches\6-url_html_data\blog\URL6.txt</v>
      </c>
      <c r="D119" s="2"/>
      <c r="E119" s="2"/>
      <c r="F119" s="2"/>
      <c r="G119" s="2"/>
      <c r="H119" s="2"/>
      <c r="I119" s="2" t="s">
        <v>294</v>
      </c>
    </row>
    <row r="120" spans="1:9" ht="43.2" x14ac:dyDescent="0.3">
      <c r="A120" s="2" t="s">
        <v>295</v>
      </c>
      <c r="B120" s="2">
        <v>4</v>
      </c>
      <c r="C120" s="2" t="str">
        <f>HYPERLINK("C:\Users\Admin\desktop\GL_extraction\Data\URLSearches\6-url_html_data\blog\URL600.txt")</f>
        <v>C:\Users\Admin\desktop\GL_extraction\Data\URLSearches\6-url_html_data\blog\URL600.txt</v>
      </c>
      <c r="D120" s="2"/>
      <c r="E120" s="2"/>
      <c r="F120" s="2"/>
      <c r="G120" s="2"/>
      <c r="H120" s="2"/>
      <c r="I120" s="2" t="s">
        <v>296</v>
      </c>
    </row>
    <row r="121" spans="1:9" ht="43.2" x14ac:dyDescent="0.3">
      <c r="A121" s="1" t="s">
        <v>297</v>
      </c>
      <c r="B121" s="1">
        <v>4</v>
      </c>
      <c r="C121" s="1" t="str">
        <f>HYPERLINK("C:\Users\Admin\desktop\GL_extraction\Data\URLSearches\6-url_html_data\blog\URL605.txt")</f>
        <v>C:\Users\Admin\desktop\GL_extraction\Data\URLSearches\6-url_html_data\blog\URL605.txt</v>
      </c>
      <c r="D121" s="1" t="s">
        <v>298</v>
      </c>
      <c r="E121" s="1"/>
      <c r="F121" s="1" t="s">
        <v>299</v>
      </c>
      <c r="G121" s="1"/>
      <c r="H121" s="1"/>
      <c r="I121" s="1" t="s">
        <v>300</v>
      </c>
    </row>
    <row r="122" spans="1:9" ht="43.2" x14ac:dyDescent="0.3">
      <c r="A122" s="2" t="s">
        <v>301</v>
      </c>
      <c r="B122" s="2">
        <v>7</v>
      </c>
      <c r="C122" s="2" t="str">
        <f>HYPERLINK("C:\Users\Admin\desktop\GL_extraction\Data\URLSearches\6-url_html_data\blog\URL606.txt")</f>
        <v>C:\Users\Admin\desktop\GL_extraction\Data\URLSearches\6-url_html_data\blog\URL606.txt</v>
      </c>
      <c r="D122" s="2"/>
      <c r="E122" s="2"/>
      <c r="F122" s="2"/>
      <c r="G122" s="2"/>
      <c r="H122" s="2"/>
      <c r="I122" s="2" t="s">
        <v>302</v>
      </c>
    </row>
    <row r="123" spans="1:9" ht="43.2" x14ac:dyDescent="0.3">
      <c r="A123" s="2" t="s">
        <v>303</v>
      </c>
      <c r="B123" s="2">
        <v>2</v>
      </c>
      <c r="C123" s="2" t="str">
        <f>HYPERLINK("C:\Users\Admin\desktop\GL_extraction\Data\URLSearches\6-url_html_data\blog\URL608.txt")</f>
        <v>C:\Users\Admin\desktop\GL_extraction\Data\URLSearches\6-url_html_data\blog\URL608.txt</v>
      </c>
      <c r="D123" s="2"/>
      <c r="E123" s="2"/>
      <c r="F123" s="2"/>
      <c r="G123" s="2"/>
      <c r="H123" s="2"/>
      <c r="I123" s="2" t="s">
        <v>304</v>
      </c>
    </row>
    <row r="124" spans="1:9" ht="43.2" x14ac:dyDescent="0.3">
      <c r="A124" s="2" t="s">
        <v>305</v>
      </c>
      <c r="B124" s="2">
        <v>5</v>
      </c>
      <c r="C124" s="2" t="str">
        <f>HYPERLINK("C:\Users\Admin\desktop\GL_extraction\Data\URLSearches\6-url_html_data\blog\URL612.txt")</f>
        <v>C:\Users\Admin\desktop\GL_extraction\Data\URLSearches\6-url_html_data\blog\URL612.txt</v>
      </c>
      <c r="D124" s="2"/>
      <c r="E124" s="2"/>
      <c r="F124" s="2"/>
      <c r="G124" s="2"/>
      <c r="H124" s="2"/>
      <c r="I124" s="2" t="s">
        <v>306</v>
      </c>
    </row>
    <row r="125" spans="1:9" ht="43.2" x14ac:dyDescent="0.3">
      <c r="A125" s="2" t="s">
        <v>307</v>
      </c>
      <c r="B125" s="2">
        <v>4</v>
      </c>
      <c r="C125" s="2" t="str">
        <f>HYPERLINK("C:\Users\Admin\desktop\GL_extraction\Data\URLSearches\6-url_html_data\blog\URL621.txt")</f>
        <v>C:\Users\Admin\desktop\GL_extraction\Data\URLSearches\6-url_html_data\blog\URL621.txt</v>
      </c>
      <c r="D125" s="2"/>
      <c r="E125" s="2"/>
      <c r="F125" s="2"/>
      <c r="G125" s="2"/>
      <c r="H125" s="2"/>
      <c r="I125" s="2" t="s">
        <v>308</v>
      </c>
    </row>
    <row r="126" spans="1:9" ht="43.2" x14ac:dyDescent="0.3">
      <c r="A126" s="2" t="s">
        <v>309</v>
      </c>
      <c r="B126" s="2">
        <v>4</v>
      </c>
      <c r="C126" s="2" t="str">
        <f>HYPERLINK("C:\Users\Admin\desktop\GL_extraction\Data\URLSearches\6-url_html_data\blog\URL628.txt")</f>
        <v>C:\Users\Admin\desktop\GL_extraction\Data\URLSearches\6-url_html_data\blog\URL628.txt</v>
      </c>
      <c r="D126" s="2"/>
      <c r="E126" s="2"/>
      <c r="F126" s="2"/>
      <c r="G126" s="2"/>
      <c r="H126" s="2"/>
      <c r="I126" s="2" t="s">
        <v>310</v>
      </c>
    </row>
    <row r="127" spans="1:9" ht="43.2" x14ac:dyDescent="0.3">
      <c r="A127" s="2" t="s">
        <v>311</v>
      </c>
      <c r="B127" s="2">
        <v>4</v>
      </c>
      <c r="C127" s="2" t="str">
        <f>HYPERLINK("C:\Users\Admin\desktop\GL_extraction\Data\URLSearches\6-url_html_data\blog\URL631.txt")</f>
        <v>C:\Users\Admin\desktop\GL_extraction\Data\URLSearches\6-url_html_data\blog\URL631.txt</v>
      </c>
      <c r="D127" s="2"/>
      <c r="E127" s="2"/>
      <c r="F127" s="2"/>
      <c r="G127" s="2"/>
      <c r="H127" s="2"/>
      <c r="I127" s="2" t="s">
        <v>312</v>
      </c>
    </row>
    <row r="128" spans="1:9" ht="43.2" x14ac:dyDescent="0.3">
      <c r="A128" s="2" t="s">
        <v>313</v>
      </c>
      <c r="B128" s="2">
        <v>4</v>
      </c>
      <c r="C128" s="2" t="str">
        <f>HYPERLINK("C:\Users\Admin\desktop\GL_extraction\Data\URLSearches\6-url_html_data\blog\URL632.txt")</f>
        <v>C:\Users\Admin\desktop\GL_extraction\Data\URLSearches\6-url_html_data\blog\URL632.txt</v>
      </c>
      <c r="D128" s="2"/>
      <c r="E128" s="2"/>
      <c r="F128" s="2"/>
      <c r="G128" s="2"/>
      <c r="H128" s="2"/>
      <c r="I128" s="2" t="s">
        <v>314</v>
      </c>
    </row>
    <row r="129" spans="1:9" ht="43.2" x14ac:dyDescent="0.3">
      <c r="A129" s="2" t="s">
        <v>315</v>
      </c>
      <c r="B129" s="2">
        <v>4</v>
      </c>
      <c r="C129" s="2" t="str">
        <f>HYPERLINK("C:\Users\Admin\desktop\GL_extraction\Data\URLSearches\6-url_html_data\blog\URL635.txt")</f>
        <v>C:\Users\Admin\desktop\GL_extraction\Data\URLSearches\6-url_html_data\blog\URL635.txt</v>
      </c>
      <c r="D129" s="2"/>
      <c r="E129" s="2"/>
      <c r="F129" s="2"/>
      <c r="G129" s="2"/>
      <c r="H129" s="2"/>
      <c r="I129" s="2" t="s">
        <v>316</v>
      </c>
    </row>
    <row r="130" spans="1:9" ht="43.2" x14ac:dyDescent="0.3">
      <c r="A130" s="2" t="s">
        <v>317</v>
      </c>
      <c r="B130" s="2">
        <v>4</v>
      </c>
      <c r="C130" s="2" t="str">
        <f>HYPERLINK("C:\Users\Admin\desktop\GL_extraction\Data\URLSearches\6-url_html_data\blog\URL64.txt")</f>
        <v>C:\Users\Admin\desktop\GL_extraction\Data\URLSearches\6-url_html_data\blog\URL64.txt</v>
      </c>
      <c r="D130" s="2"/>
      <c r="E130" s="2"/>
      <c r="F130" s="2"/>
      <c r="G130" s="2"/>
      <c r="H130" s="2"/>
      <c r="I130" s="2" t="s">
        <v>318</v>
      </c>
    </row>
    <row r="131" spans="1:9" ht="43.2" x14ac:dyDescent="0.3">
      <c r="A131" s="2" t="s">
        <v>319</v>
      </c>
      <c r="B131" s="2">
        <v>8</v>
      </c>
      <c r="C131" s="2" t="str">
        <f>HYPERLINK("C:\Users\Admin\desktop\GL_extraction\Data\URLSearches\6-url_html_data\blog\URL640.txt")</f>
        <v>C:\Users\Admin\desktop\GL_extraction\Data\URLSearches\6-url_html_data\blog\URL640.txt</v>
      </c>
      <c r="D131" s="2"/>
      <c r="E131" s="2"/>
      <c r="F131" s="2"/>
      <c r="G131" s="2"/>
      <c r="H131" s="2"/>
      <c r="I131" s="2" t="s">
        <v>320</v>
      </c>
    </row>
    <row r="132" spans="1:9" ht="43.2" x14ac:dyDescent="0.3">
      <c r="A132" s="2" t="s">
        <v>321</v>
      </c>
      <c r="B132" s="2">
        <v>1</v>
      </c>
      <c r="C132" s="2" t="str">
        <f>HYPERLINK("C:\Users\Admin\desktop\GL_extraction\Data\URLSearches\6-url_html_data\blog\URL641.txt")</f>
        <v>C:\Users\Admin\desktop\GL_extraction\Data\URLSearches\6-url_html_data\blog\URL641.txt</v>
      </c>
      <c r="D132" s="2"/>
      <c r="E132" s="2"/>
      <c r="F132" s="2"/>
      <c r="G132" s="2"/>
      <c r="H132" s="2"/>
      <c r="I132" s="2" t="s">
        <v>322</v>
      </c>
    </row>
    <row r="133" spans="1:9" ht="43.2" x14ac:dyDescent="0.3">
      <c r="A133" s="2" t="s">
        <v>323</v>
      </c>
      <c r="B133" s="2">
        <v>4</v>
      </c>
      <c r="C133" s="2" t="str">
        <f>HYPERLINK("C:\Users\Admin\desktop\GL_extraction\Data\URLSearches\6-url_html_data\blog\URL643.txt")</f>
        <v>C:\Users\Admin\desktop\GL_extraction\Data\URLSearches\6-url_html_data\blog\URL643.txt</v>
      </c>
      <c r="D133" s="2"/>
      <c r="E133" s="2"/>
      <c r="F133" s="2"/>
      <c r="G133" s="2"/>
      <c r="H133" s="2"/>
      <c r="I133" s="2" t="s">
        <v>324</v>
      </c>
    </row>
    <row r="134" spans="1:9" ht="43.2" x14ac:dyDescent="0.3">
      <c r="A134" s="2" t="s">
        <v>325</v>
      </c>
      <c r="B134" s="2">
        <v>8</v>
      </c>
      <c r="C134" s="2" t="str">
        <f>HYPERLINK("C:\Users\Admin\desktop\GL_extraction\Data\URLSearches\6-url_html_data\blog\URL648.txt")</f>
        <v>C:\Users\Admin\desktop\GL_extraction\Data\URLSearches\6-url_html_data\blog\URL648.txt</v>
      </c>
      <c r="D134" s="2"/>
      <c r="E134" s="2"/>
      <c r="F134" s="2"/>
      <c r="G134" s="2"/>
      <c r="H134" s="2"/>
      <c r="I134" s="2" t="s">
        <v>326</v>
      </c>
    </row>
    <row r="135" spans="1:9" ht="43.2" x14ac:dyDescent="0.3">
      <c r="A135" s="1" t="s">
        <v>327</v>
      </c>
      <c r="B135" s="1">
        <v>2</v>
      </c>
      <c r="C135" s="1" t="str">
        <f>HYPERLINK("C:\Users\Admin\desktop\GL_extraction\Data\URLSearches\6-url_html_data\blog\URL661.txt")</f>
        <v>C:\Users\Admin\desktop\GL_extraction\Data\URLSearches\6-url_html_data\blog\URL661.txt</v>
      </c>
      <c r="D135" s="1" t="s">
        <v>328</v>
      </c>
      <c r="E135" s="1"/>
      <c r="F135" s="1" t="s">
        <v>329</v>
      </c>
      <c r="G135" s="1"/>
      <c r="H135" s="1"/>
      <c r="I135" s="1" t="s">
        <v>330</v>
      </c>
    </row>
    <row r="136" spans="1:9" ht="43.2" x14ac:dyDescent="0.3">
      <c r="A136" s="1" t="s">
        <v>331</v>
      </c>
      <c r="B136" s="1">
        <v>4</v>
      </c>
      <c r="C136" s="1" t="str">
        <f>HYPERLINK("C:\Users\Admin\desktop\GL_extraction\Data\URLSearches\6-url_html_data\blog\URL664.txt")</f>
        <v>C:\Users\Admin\desktop\GL_extraction\Data\URLSearches\6-url_html_data\blog\URL664.txt</v>
      </c>
      <c r="D136" s="1"/>
      <c r="E136" s="1"/>
      <c r="F136" s="1" t="s">
        <v>332</v>
      </c>
      <c r="G136" s="1"/>
      <c r="H136" s="1"/>
      <c r="I136" s="1" t="s">
        <v>333</v>
      </c>
    </row>
    <row r="137" spans="1:9" ht="43.2" x14ac:dyDescent="0.3">
      <c r="A137" s="1" t="s">
        <v>334</v>
      </c>
      <c r="B137" s="1">
        <v>4</v>
      </c>
      <c r="C137" s="1" t="str">
        <f>HYPERLINK("C:\Users\Admin\desktop\GL_extraction\Data\URLSearches\6-url_html_data\blog\URL667.txt")</f>
        <v>C:\Users\Admin\desktop\GL_extraction\Data\URLSearches\6-url_html_data\blog\URL667.txt</v>
      </c>
      <c r="D137" s="1"/>
      <c r="E137" s="1"/>
      <c r="F137" s="1" t="s">
        <v>335</v>
      </c>
      <c r="G137" s="1"/>
      <c r="H137" s="1"/>
      <c r="I137" s="1"/>
    </row>
    <row r="138" spans="1:9" ht="43.2" x14ac:dyDescent="0.3">
      <c r="A138" s="2" t="s">
        <v>336</v>
      </c>
      <c r="B138" s="2">
        <v>2</v>
      </c>
      <c r="C138" s="2" t="str">
        <f>HYPERLINK("C:\Users\Admin\desktop\GL_extraction\Data\URLSearches\6-url_html_data\blog\URL670.txt")</f>
        <v>C:\Users\Admin\desktop\GL_extraction\Data\URLSearches\6-url_html_data\blog\URL670.txt</v>
      </c>
      <c r="D138" s="2"/>
      <c r="E138" s="2"/>
      <c r="F138" s="2"/>
      <c r="G138" s="2"/>
      <c r="H138" s="2"/>
      <c r="I138" s="2" t="s">
        <v>337</v>
      </c>
    </row>
    <row r="139" spans="1:9" ht="43.2" x14ac:dyDescent="0.3">
      <c r="A139" s="1" t="s">
        <v>338</v>
      </c>
      <c r="B139" s="1">
        <v>2</v>
      </c>
      <c r="C139" s="1" t="str">
        <f>HYPERLINK("C:\Users\Admin\desktop\GL_extraction\Data\URLSearches\6-url_html_data\blog\URL675.txt")</f>
        <v>C:\Users\Admin\desktop\GL_extraction\Data\URLSearches\6-url_html_data\blog\URL675.txt</v>
      </c>
      <c r="D139" s="1" t="s">
        <v>339</v>
      </c>
      <c r="E139" s="1"/>
      <c r="F139" s="1"/>
      <c r="G139" s="1"/>
      <c r="H139" s="1"/>
      <c r="I139" s="1" t="s">
        <v>340</v>
      </c>
    </row>
    <row r="140" spans="1:9" ht="43.2" x14ac:dyDescent="0.3">
      <c r="A140" s="1" t="s">
        <v>341</v>
      </c>
      <c r="B140" s="1">
        <v>2</v>
      </c>
      <c r="C140" s="1" t="str">
        <f>HYPERLINK("C:\Users\Admin\desktop\GL_extraction\Data\URLSearches\6-url_html_data\blog\URL677.txt")</f>
        <v>C:\Users\Admin\desktop\GL_extraction\Data\URLSearches\6-url_html_data\blog\URL677.txt</v>
      </c>
      <c r="D140" s="1" t="s">
        <v>342</v>
      </c>
      <c r="E140" s="1"/>
      <c r="F140" s="1" t="s">
        <v>343</v>
      </c>
      <c r="G140" s="1"/>
      <c r="H140" s="1"/>
      <c r="I140" s="1"/>
    </row>
    <row r="141" spans="1:9" ht="43.2" x14ac:dyDescent="0.3">
      <c r="A141" s="2" t="s">
        <v>344</v>
      </c>
      <c r="B141" s="2">
        <v>8</v>
      </c>
      <c r="C141" s="2" t="str">
        <f>HYPERLINK("C:\Users\Admin\desktop\GL_extraction\Data\URLSearches\6-url_html_data\blog\URL68.txt")</f>
        <v>C:\Users\Admin\desktop\GL_extraction\Data\URLSearches\6-url_html_data\blog\URL68.txt</v>
      </c>
      <c r="D141" s="2"/>
      <c r="E141" s="2"/>
      <c r="F141" s="2"/>
      <c r="G141" s="2"/>
      <c r="H141" s="2"/>
      <c r="I141" s="2" t="s">
        <v>345</v>
      </c>
    </row>
    <row r="142" spans="1:9" ht="43.2" x14ac:dyDescent="0.3">
      <c r="A142" s="2" t="s">
        <v>346</v>
      </c>
      <c r="B142" s="2">
        <v>2</v>
      </c>
      <c r="C142" s="2" t="str">
        <f>HYPERLINK("C:\Users\Admin\desktop\GL_extraction\Data\URLSearches\6-url_html_data\blog\URL681.txt")</f>
        <v>C:\Users\Admin\desktop\GL_extraction\Data\URLSearches\6-url_html_data\blog\URL681.txt</v>
      </c>
      <c r="D142" s="2"/>
      <c r="E142" s="2"/>
      <c r="F142" s="2"/>
      <c r="G142" s="2"/>
      <c r="H142" s="2"/>
      <c r="I142" s="2" t="s">
        <v>347</v>
      </c>
    </row>
    <row r="143" spans="1:9" ht="57.6" x14ac:dyDescent="0.3">
      <c r="A143" s="1" t="s">
        <v>348</v>
      </c>
      <c r="B143" s="1">
        <v>2</v>
      </c>
      <c r="C143" s="1" t="str">
        <f>HYPERLINK("C:\Users\Admin\desktop\GL_extraction\Data\URLSearches\6-url_html_data\blog\URL685.txt")</f>
        <v>C:\Users\Admin\desktop\GL_extraction\Data\URLSearches\6-url_html_data\blog\URL685.txt</v>
      </c>
      <c r="D143" s="1"/>
      <c r="E143" s="1"/>
      <c r="F143" s="1" t="s">
        <v>349</v>
      </c>
      <c r="G143" s="1"/>
      <c r="H143" s="1"/>
      <c r="I143" s="1"/>
    </row>
    <row r="144" spans="1:9" ht="43.2" x14ac:dyDescent="0.3">
      <c r="A144" s="2" t="s">
        <v>350</v>
      </c>
      <c r="B144" s="2">
        <v>4</v>
      </c>
      <c r="C144" s="2" t="str">
        <f>HYPERLINK("C:\Users\Admin\desktop\GL_extraction\Data\URLSearches\6-url_html_data\blog\URL687.txt")</f>
        <v>C:\Users\Admin\desktop\GL_extraction\Data\URLSearches\6-url_html_data\blog\URL687.txt</v>
      </c>
      <c r="D144" s="2"/>
      <c r="E144" s="2"/>
      <c r="F144" s="2"/>
      <c r="G144" s="2"/>
      <c r="H144" s="2"/>
      <c r="I144" s="2" t="s">
        <v>351</v>
      </c>
    </row>
    <row r="145" spans="1:9" ht="72" x14ac:dyDescent="0.3">
      <c r="A145" s="1" t="s">
        <v>352</v>
      </c>
      <c r="B145" s="1">
        <v>4</v>
      </c>
      <c r="C145" s="1" t="str">
        <f>HYPERLINK("C:\Users\Admin\desktop\GL_extraction\Data\URLSearches\6-url_html_data\blog\URL700.txt")</f>
        <v>C:\Users\Admin\desktop\GL_extraction\Data\URLSearches\6-url_html_data\blog\URL700.txt</v>
      </c>
      <c r="D145" s="1" t="s">
        <v>353</v>
      </c>
      <c r="E145" s="1"/>
      <c r="F145" s="1" t="s">
        <v>354</v>
      </c>
      <c r="G145" s="1"/>
      <c r="H145" s="1"/>
      <c r="I145" s="1"/>
    </row>
    <row r="146" spans="1:9" ht="43.2" x14ac:dyDescent="0.3">
      <c r="A146" s="1" t="s">
        <v>355</v>
      </c>
      <c r="B146" s="1">
        <v>2</v>
      </c>
      <c r="C146" s="1" t="str">
        <f>HYPERLINK("C:\Users\Admin\desktop\GL_extraction\Data\URLSearches\6-url_html_data\blog\URL716.txt")</f>
        <v>C:\Users\Admin\desktop\GL_extraction\Data\URLSearches\6-url_html_data\blog\URL716.txt</v>
      </c>
      <c r="D146" s="1"/>
      <c r="E146" s="1"/>
      <c r="F146" s="1" t="s">
        <v>356</v>
      </c>
      <c r="G146" s="1"/>
      <c r="H146" s="1"/>
      <c r="I146" s="1"/>
    </row>
    <row r="147" spans="1:9" ht="100.8" x14ac:dyDescent="0.3">
      <c r="A147" s="1" t="s">
        <v>357</v>
      </c>
      <c r="B147" s="1">
        <v>2</v>
      </c>
      <c r="C147" s="1" t="str">
        <f>HYPERLINK("C:\Users\Admin\desktop\GL_extraction\Data\URLSearches\6-url_html_data\blog\URL726.txt")</f>
        <v>C:\Users\Admin\desktop\GL_extraction\Data\URLSearches\6-url_html_data\blog\URL726.txt</v>
      </c>
      <c r="D147" s="1" t="s">
        <v>358</v>
      </c>
      <c r="E147" s="1"/>
      <c r="F147" s="1" t="s">
        <v>359</v>
      </c>
      <c r="G147" s="1"/>
      <c r="H147" s="1"/>
      <c r="I147" s="1"/>
    </row>
    <row r="148" spans="1:9" ht="43.2" x14ac:dyDescent="0.3">
      <c r="A148" s="2" t="s">
        <v>360</v>
      </c>
      <c r="B148" s="2">
        <v>2</v>
      </c>
      <c r="C148" s="2" t="str">
        <f>HYPERLINK("C:\Users\Admin\desktop\GL_extraction\Data\URLSearches\6-url_html_data\blog\URL728.txt")</f>
        <v>C:\Users\Admin\desktop\GL_extraction\Data\URLSearches\6-url_html_data\blog\URL728.txt</v>
      </c>
      <c r="D148" s="2"/>
      <c r="E148" s="2"/>
      <c r="F148" s="2"/>
      <c r="G148" s="2"/>
      <c r="H148" s="2"/>
      <c r="I148" s="2" t="s">
        <v>361</v>
      </c>
    </row>
    <row r="149" spans="1:9" ht="43.2" x14ac:dyDescent="0.3">
      <c r="A149" s="2" t="s">
        <v>362</v>
      </c>
      <c r="B149" s="2">
        <v>8</v>
      </c>
      <c r="C149" s="2" t="str">
        <f>HYPERLINK("C:\Users\Admin\desktop\GL_extraction\Data\URLSearches\6-url_html_data\blog\URL73.txt")</f>
        <v>C:\Users\Admin\desktop\GL_extraction\Data\URLSearches\6-url_html_data\blog\URL73.txt</v>
      </c>
      <c r="D149" s="2"/>
      <c r="E149" s="2"/>
      <c r="F149" s="2"/>
      <c r="G149" s="2"/>
      <c r="H149" s="2"/>
      <c r="I149" s="2" t="s">
        <v>363</v>
      </c>
    </row>
    <row r="150" spans="1:9" ht="43.2" x14ac:dyDescent="0.3">
      <c r="A150" s="1" t="s">
        <v>364</v>
      </c>
      <c r="B150" s="1">
        <v>2</v>
      </c>
      <c r="C150" s="1" t="str">
        <f>HYPERLINK("C:\Users\Admin\desktop\GL_extraction\Data\URLSearches\6-url_html_data\blog\URL737.txt")</f>
        <v>C:\Users\Admin\desktop\GL_extraction\Data\URLSearches\6-url_html_data\blog\URL737.txt</v>
      </c>
      <c r="D150" s="1"/>
      <c r="E150" s="1"/>
      <c r="F150" s="1" t="s">
        <v>365</v>
      </c>
      <c r="G150" s="1"/>
      <c r="H150" s="1"/>
      <c r="I150" s="1"/>
    </row>
    <row r="151" spans="1:9" ht="43.2" x14ac:dyDescent="0.3">
      <c r="A151" s="1" t="s">
        <v>366</v>
      </c>
      <c r="B151" s="1">
        <v>2</v>
      </c>
      <c r="C151" s="1" t="str">
        <f>HYPERLINK("C:\Users\Admin\desktop\GL_extraction\Data\URLSearches\6-url_html_data\blog\URL740.txt")</f>
        <v>C:\Users\Admin\desktop\GL_extraction\Data\URLSearches\6-url_html_data\blog\URL740.txt</v>
      </c>
      <c r="D151" s="1" t="s">
        <v>367</v>
      </c>
      <c r="E151" s="1"/>
      <c r="F151" s="1" t="s">
        <v>368</v>
      </c>
      <c r="G151" s="1"/>
      <c r="H151" s="1"/>
      <c r="I151" s="1"/>
    </row>
    <row r="152" spans="1:9" ht="43.2" x14ac:dyDescent="0.3">
      <c r="A152" s="2" t="s">
        <v>369</v>
      </c>
      <c r="B152" s="2">
        <v>8</v>
      </c>
      <c r="C152" s="2" t="str">
        <f>HYPERLINK("C:\Users\Admin\desktop\GL_extraction\Data\URLSearches\6-url_html_data\blog\URL75.txt")</f>
        <v>C:\Users\Admin\desktop\GL_extraction\Data\URLSearches\6-url_html_data\blog\URL75.txt</v>
      </c>
      <c r="D152" s="2"/>
      <c r="E152" s="2"/>
      <c r="F152" s="2"/>
      <c r="G152" s="2"/>
      <c r="H152" s="2"/>
      <c r="I152" s="2"/>
    </row>
    <row r="153" spans="1:9" ht="72" x14ac:dyDescent="0.3">
      <c r="A153" s="2" t="s">
        <v>370</v>
      </c>
      <c r="B153" s="2">
        <v>4</v>
      </c>
      <c r="C153" s="2" t="str">
        <f>HYPERLINK("C:\Users\Admin\desktop\GL_extraction\Data\URLSearches\6-url_html_data\blog\URL761.txt")</f>
        <v>C:\Users\Admin\desktop\GL_extraction\Data\URLSearches\6-url_html_data\blog\URL761.txt</v>
      </c>
      <c r="D153" s="2"/>
      <c r="E153" s="2"/>
      <c r="F153" s="2"/>
      <c r="G153" s="2"/>
      <c r="H153" s="2"/>
      <c r="I153" s="2" t="s">
        <v>371</v>
      </c>
    </row>
    <row r="154" spans="1:9" ht="43.2" x14ac:dyDescent="0.3">
      <c r="A154" s="2" t="s">
        <v>372</v>
      </c>
      <c r="B154" s="2">
        <v>2</v>
      </c>
      <c r="C154" s="2" t="str">
        <f>HYPERLINK("C:\Users\Admin\desktop\GL_extraction\Data\URLSearches\6-url_html_data\blog\URL770.txt")</f>
        <v>C:\Users\Admin\desktop\GL_extraction\Data\URLSearches\6-url_html_data\blog\URL770.txt</v>
      </c>
      <c r="D154" s="2"/>
      <c r="E154" s="2"/>
      <c r="F154" s="2"/>
      <c r="G154" s="2"/>
      <c r="H154" s="2"/>
      <c r="I154" s="2" t="s">
        <v>373</v>
      </c>
    </row>
    <row r="155" spans="1:9" ht="43.2" x14ac:dyDescent="0.3">
      <c r="A155" s="1" t="s">
        <v>374</v>
      </c>
      <c r="B155" s="1">
        <v>1</v>
      </c>
      <c r="C155" s="1" t="str">
        <f>HYPERLINK("C:\Users\Admin\desktop\GL_extraction\Data\URLSearches\6-url_html_data\blog\URL772.txt")</f>
        <v>C:\Users\Admin\desktop\GL_extraction\Data\URLSearches\6-url_html_data\blog\URL772.txt</v>
      </c>
      <c r="D155" s="1"/>
      <c r="E155" s="1"/>
      <c r="F155" s="1" t="s">
        <v>375</v>
      </c>
      <c r="G155" s="1"/>
      <c r="H155" s="1"/>
      <c r="I155" s="1"/>
    </row>
    <row r="156" spans="1:9" ht="57.6" x14ac:dyDescent="0.3">
      <c r="A156" s="1" t="s">
        <v>376</v>
      </c>
      <c r="B156" s="1">
        <v>5</v>
      </c>
      <c r="C156" s="1" t="str">
        <f>HYPERLINK("C:\Users\Admin\desktop\GL_extraction\Data\URLSearches\6-url_html_data\blog\URL781.txt")</f>
        <v>C:\Users\Admin\desktop\GL_extraction\Data\URLSearches\6-url_html_data\blog\URL781.txt</v>
      </c>
      <c r="D156" s="1" t="s">
        <v>377</v>
      </c>
      <c r="E156" s="1"/>
      <c r="F156" s="1" t="s">
        <v>378</v>
      </c>
      <c r="G156" s="1"/>
      <c r="H156" s="1"/>
      <c r="I156" s="1"/>
    </row>
    <row r="157" spans="1:9" ht="43.2" x14ac:dyDescent="0.3">
      <c r="A157" s="1" t="s">
        <v>379</v>
      </c>
      <c r="B157" s="1">
        <v>4</v>
      </c>
      <c r="C157" s="1" t="str">
        <f>HYPERLINK("C:\Users\Admin\desktop\GL_extraction\Data\URLSearches\6-url_html_data\blog\URL787.txt")</f>
        <v>C:\Users\Admin\desktop\GL_extraction\Data\URLSearches\6-url_html_data\blog\URL787.txt</v>
      </c>
      <c r="D157" s="1" t="s">
        <v>380</v>
      </c>
      <c r="E157" s="1"/>
      <c r="F157" s="1"/>
      <c r="G157" s="1"/>
      <c r="H157" s="1"/>
      <c r="I157" s="1"/>
    </row>
    <row r="158" spans="1:9" ht="43.2" x14ac:dyDescent="0.3">
      <c r="A158" s="2" t="s">
        <v>381</v>
      </c>
      <c r="B158" s="2">
        <v>2</v>
      </c>
      <c r="C158" s="2" t="str">
        <f>HYPERLINK("C:\Users\Admin\desktop\GL_extraction\Data\URLSearches\6-url_html_data\blog\URL795.txt")</f>
        <v>C:\Users\Admin\desktop\GL_extraction\Data\URLSearches\6-url_html_data\blog\URL795.txt</v>
      </c>
      <c r="D158" s="2"/>
      <c r="E158" s="2"/>
      <c r="F158" s="2"/>
      <c r="G158" s="2"/>
      <c r="H158" s="2"/>
      <c r="I158" s="2" t="s">
        <v>382</v>
      </c>
    </row>
    <row r="159" spans="1:9" ht="43.2" x14ac:dyDescent="0.3">
      <c r="A159" s="1" t="s">
        <v>383</v>
      </c>
      <c r="B159" s="1">
        <v>5</v>
      </c>
      <c r="C159" s="1" t="str">
        <f>HYPERLINK("C:\Users\Admin\desktop\GL_extraction\Data\URLSearches\6-url_html_data\blog\URL802.txt")</f>
        <v>C:\Users\Admin\desktop\GL_extraction\Data\URLSearches\6-url_html_data\blog\URL802.txt</v>
      </c>
      <c r="D159" s="1" t="s">
        <v>384</v>
      </c>
      <c r="E159" s="1"/>
      <c r="F159" s="1"/>
      <c r="G159" s="1"/>
      <c r="H159" s="1"/>
      <c r="I159" s="1"/>
    </row>
    <row r="160" spans="1:9" ht="43.2" x14ac:dyDescent="0.3">
      <c r="A160" s="2" t="s">
        <v>385</v>
      </c>
      <c r="B160" s="2">
        <v>2</v>
      </c>
      <c r="C160" s="2" t="str">
        <f>HYPERLINK("C:\Users\Admin\desktop\GL_extraction\Data\URLSearches\6-url_html_data\blog\URL809.txt")</f>
        <v>C:\Users\Admin\desktop\GL_extraction\Data\URLSearches\6-url_html_data\blog\URL809.txt</v>
      </c>
      <c r="D160" s="2"/>
      <c r="E160" s="2"/>
      <c r="F160" s="2"/>
      <c r="G160" s="2"/>
      <c r="H160" s="2"/>
      <c r="I160" s="2" t="s">
        <v>386</v>
      </c>
    </row>
    <row r="161" spans="1:9" ht="43.2" x14ac:dyDescent="0.3">
      <c r="A161" s="2" t="s">
        <v>387</v>
      </c>
      <c r="B161" s="2">
        <v>2</v>
      </c>
      <c r="C161" s="2" t="str">
        <f>HYPERLINK("C:\Users\Admin\desktop\GL_extraction\Data\URLSearches\6-url_html_data\blog\URL819.txt")</f>
        <v>C:\Users\Admin\desktop\GL_extraction\Data\URLSearches\6-url_html_data\blog\URL819.txt</v>
      </c>
      <c r="D161" s="2"/>
      <c r="E161" s="2"/>
      <c r="F161" s="2"/>
      <c r="G161" s="2"/>
      <c r="H161" s="2"/>
      <c r="I161" s="2" t="s">
        <v>388</v>
      </c>
    </row>
    <row r="162" spans="1:9" ht="43.2" x14ac:dyDescent="0.3">
      <c r="A162" s="1" t="s">
        <v>389</v>
      </c>
      <c r="B162" s="1">
        <v>4</v>
      </c>
      <c r="C162" s="1" t="str">
        <f>HYPERLINK("C:\Users\Admin\desktop\GL_extraction\Data\URLSearches\6-url_html_data\blog\URL865.txt")</f>
        <v>C:\Users\Admin\desktop\GL_extraction\Data\URLSearches\6-url_html_data\blog\URL865.txt</v>
      </c>
      <c r="D162" s="1"/>
      <c r="E162" s="1"/>
      <c r="F162" s="1" t="s">
        <v>390</v>
      </c>
      <c r="G162" s="1"/>
      <c r="H162" s="1"/>
      <c r="I162" s="1"/>
    </row>
    <row r="163" spans="1:9" ht="43.2" x14ac:dyDescent="0.3">
      <c r="A163" s="2" t="s">
        <v>391</v>
      </c>
      <c r="B163" s="2">
        <v>2</v>
      </c>
      <c r="C163" s="2" t="str">
        <f>HYPERLINK("C:\Users\Admin\desktop\GL_extraction\Data\URLSearches\6-url_html_data\blog\URL87.txt")</f>
        <v>C:\Users\Admin\desktop\GL_extraction\Data\URLSearches\6-url_html_data\blog\URL87.txt</v>
      </c>
      <c r="D163" s="2"/>
      <c r="E163" s="2"/>
      <c r="F163" s="2"/>
      <c r="G163" s="2"/>
      <c r="H163" s="2"/>
      <c r="I163" s="2" t="s">
        <v>392</v>
      </c>
    </row>
    <row r="164" spans="1:9" ht="45.2" x14ac:dyDescent="0.3">
      <c r="A164" s="1" t="s">
        <v>393</v>
      </c>
      <c r="B164" s="1">
        <v>4</v>
      </c>
      <c r="C164" s="1" t="str">
        <f>HYPERLINK("C:\Users\Admin\desktop\GL_extraction\Data\URLSearches\6-url_html_data\blog\URL876.txt")</f>
        <v>C:\Users\Admin\desktop\GL_extraction\Data\URLSearches\6-url_html_data\blog\URL876.txt</v>
      </c>
      <c r="D164" s="1"/>
      <c r="E164" s="1"/>
      <c r="F164" s="1" t="s">
        <v>394</v>
      </c>
      <c r="G164" s="1"/>
      <c r="H164" s="1"/>
      <c r="I164" s="1" t="s">
        <v>395</v>
      </c>
    </row>
    <row r="165" spans="1:9" ht="45.2" x14ac:dyDescent="0.3">
      <c r="A165" s="2" t="s">
        <v>396</v>
      </c>
      <c r="B165" s="2">
        <v>4</v>
      </c>
      <c r="C165" s="2" t="str">
        <f>HYPERLINK("C:\Users\Admin\desktop\GL_extraction\Data\URLSearches\6-url_html_data\blog\URL914.txt")</f>
        <v>C:\Users\Admin\desktop\GL_extraction\Data\URLSearches\6-url_html_data\blog\URL914.txt</v>
      </c>
      <c r="D165" s="2"/>
      <c r="E165" s="2"/>
      <c r="F165" s="2"/>
      <c r="G165" s="2"/>
      <c r="H165" s="2"/>
      <c r="I165" s="2" t="s">
        <v>397</v>
      </c>
    </row>
    <row r="166" spans="1:9" ht="45.2" x14ac:dyDescent="0.3">
      <c r="A166" s="2" t="s">
        <v>398</v>
      </c>
      <c r="B166" s="2">
        <v>9</v>
      </c>
      <c r="C166" s="2" t="str">
        <f>HYPERLINK("C:\Users\Admin\desktop\GL_extraction\Data\URLSearches\6-url_html_data\blog\URL94.txt")</f>
        <v>C:\Users\Admin\desktop\GL_extraction\Data\URLSearches\6-url_html_data\blog\URL94.txt</v>
      </c>
      <c r="D166" s="2"/>
      <c r="E166" s="2"/>
      <c r="F166" s="2"/>
      <c r="G166" s="2"/>
      <c r="H166" s="2"/>
      <c r="I166" s="2" t="s">
        <v>399</v>
      </c>
    </row>
    <row r="167" spans="1:9" ht="45.2" x14ac:dyDescent="0.3">
      <c r="A167" s="2" t="s">
        <v>400</v>
      </c>
      <c r="B167" s="2">
        <v>1</v>
      </c>
      <c r="C167" s="2" t="str">
        <f>HYPERLINK("C:\Users\Admin\desktop\GL_extraction\Data\URLSearches\6-url_html_data\blog\URL95.txt")</f>
        <v>C:\Users\Admin\desktop\GL_extraction\Data\URLSearches\6-url_html_data\blog\URL95.txt</v>
      </c>
      <c r="D167" s="2"/>
      <c r="E167" s="2"/>
      <c r="F167" s="2"/>
      <c r="G167" s="2"/>
      <c r="H167" s="2"/>
      <c r="I167" s="2" t="s">
        <v>401</v>
      </c>
    </row>
    <row r="168" spans="1:9" ht="45.2" x14ac:dyDescent="0.3">
      <c r="A168" s="2" t="s">
        <v>402</v>
      </c>
      <c r="B168" s="2">
        <v>8</v>
      </c>
      <c r="C168" s="2" t="str">
        <f>HYPERLINK("C:\Users\Admin\desktop\GL_extraction\Data\URLSearches\6-url_html_data\blog\URL98.txt")</f>
        <v>C:\Users\Admin\desktop\GL_extraction\Data\URLSearches\6-url_html_data\blog\URL98.txt</v>
      </c>
      <c r="D168" s="2"/>
      <c r="E168" s="2"/>
      <c r="F168" s="2"/>
      <c r="G168" s="2"/>
      <c r="H168" s="2"/>
      <c r="I168" s="2" t="s">
        <v>403</v>
      </c>
    </row>
    <row r="169" spans="1:9" ht="60.25" x14ac:dyDescent="0.3">
      <c r="A169" s="1" t="s">
        <v>404</v>
      </c>
      <c r="B169" s="1">
        <v>0</v>
      </c>
      <c r="C169" s="1" t="str">
        <f>HYPERLINK("C:\Users\Admin\desktop\GL_extraction\Data\URLSearches\6-url_html_data\blog_education\URL123.txt")</f>
        <v>C:\Users\Admin\desktop\GL_extraction\Data\URLSearches\6-url_html_data\blog_education\URL123.txt</v>
      </c>
      <c r="D169" s="1" t="s">
        <v>405</v>
      </c>
      <c r="E169" s="1"/>
      <c r="F169" s="1" t="s">
        <v>406</v>
      </c>
      <c r="G169" s="1"/>
      <c r="H169" s="1"/>
      <c r="I169" s="1"/>
    </row>
    <row r="170" spans="1:9" ht="45.2" x14ac:dyDescent="0.3">
      <c r="A170" s="1" t="s">
        <v>407</v>
      </c>
      <c r="B170" s="1">
        <v>2</v>
      </c>
      <c r="C170" s="1" t="str">
        <f>HYPERLINK("C:\Users\Admin\desktop\GL_extraction\Data\URLSearches\6-url_html_data\blog_education\URL124.txt")</f>
        <v>C:\Users\Admin\desktop\GL_extraction\Data\URLSearches\6-url_html_data\blog_education\URL124.txt</v>
      </c>
      <c r="D170" s="1" t="s">
        <v>408</v>
      </c>
      <c r="E170" s="1"/>
      <c r="F170" s="1" t="s">
        <v>409</v>
      </c>
      <c r="G170" s="1"/>
      <c r="H170" s="1"/>
      <c r="I170" s="1"/>
    </row>
    <row r="171" spans="1:9" ht="45.2" x14ac:dyDescent="0.3">
      <c r="A171" s="2" t="s">
        <v>410</v>
      </c>
      <c r="B171" s="2">
        <v>2</v>
      </c>
      <c r="C171" s="2" t="str">
        <f>HYPERLINK("C:\Users\Admin\desktop\GL_extraction\Data\URLSearches\6-url_html_data\blog_education\URL142.txt")</f>
        <v>C:\Users\Admin\desktop\GL_extraction\Data\URLSearches\6-url_html_data\blog_education\URL142.txt</v>
      </c>
      <c r="D171" s="2"/>
      <c r="E171" s="2"/>
      <c r="F171" s="2"/>
      <c r="G171" s="2"/>
      <c r="H171" s="2"/>
      <c r="I171" s="2" t="s">
        <v>411</v>
      </c>
    </row>
    <row r="172" spans="1:9" ht="45.2" x14ac:dyDescent="0.3">
      <c r="A172" s="1" t="s">
        <v>412</v>
      </c>
      <c r="B172" s="1">
        <v>2</v>
      </c>
      <c r="C172" s="1" t="str">
        <f>HYPERLINK("C:\Users\Admin\desktop\GL_extraction\Data\URLSearches\6-url_html_data\blog_education\URL146.txt")</f>
        <v>C:\Users\Admin\desktop\GL_extraction\Data\URLSearches\6-url_html_data\blog_education\URL146.txt</v>
      </c>
      <c r="D172" s="1" t="s">
        <v>413</v>
      </c>
      <c r="E172" s="1"/>
      <c r="F172" s="1"/>
      <c r="G172" s="1"/>
      <c r="H172" s="1"/>
      <c r="I172" s="1"/>
    </row>
    <row r="173" spans="1:9" ht="45.2" x14ac:dyDescent="0.3">
      <c r="A173" s="2" t="s">
        <v>414</v>
      </c>
      <c r="B173" s="2">
        <v>2</v>
      </c>
      <c r="C173" s="2" t="str">
        <f>HYPERLINK("C:\Users\Admin\desktop\GL_extraction\Data\URLSearches\6-url_html_data\blog_education\URL174.txt")</f>
        <v>C:\Users\Admin\desktop\GL_extraction\Data\URLSearches\6-url_html_data\blog_education\URL174.txt</v>
      </c>
      <c r="D173" s="2"/>
      <c r="E173" s="2"/>
      <c r="F173" s="2"/>
      <c r="G173" s="2"/>
      <c r="H173" s="2"/>
      <c r="I173" s="2" t="s">
        <v>415</v>
      </c>
    </row>
    <row r="174" spans="1:9" ht="45.2" x14ac:dyDescent="0.3">
      <c r="A174" s="2" t="s">
        <v>416</v>
      </c>
      <c r="B174" s="2">
        <v>2</v>
      </c>
      <c r="C174" s="2" t="str">
        <f>HYPERLINK("C:\Users\Admin\desktop\GL_extraction\Data\URLSearches\6-url_html_data\blog_education\URL180.txt")</f>
        <v>C:\Users\Admin\desktop\GL_extraction\Data\URLSearches\6-url_html_data\blog_education\URL180.txt</v>
      </c>
      <c r="D174" s="2"/>
      <c r="E174" s="2"/>
      <c r="F174" s="2"/>
      <c r="G174" s="2"/>
      <c r="H174" s="2"/>
      <c r="I174" s="2" t="s">
        <v>417</v>
      </c>
    </row>
    <row r="175" spans="1:9" ht="45.2" x14ac:dyDescent="0.3">
      <c r="A175" s="2" t="s">
        <v>418</v>
      </c>
      <c r="B175" s="2">
        <v>4</v>
      </c>
      <c r="C175" s="2" t="str">
        <f>HYPERLINK("C:\Users\Admin\desktop\GL_extraction\Data\URLSearches\6-url_html_data\blog_education\URL191.txt")</f>
        <v>C:\Users\Admin\desktop\GL_extraction\Data\URLSearches\6-url_html_data\blog_education\URL191.txt</v>
      </c>
      <c r="D175" s="2"/>
      <c r="E175" s="2"/>
      <c r="F175" s="2"/>
      <c r="G175" s="2"/>
      <c r="H175" s="2"/>
      <c r="I175" s="2" t="s">
        <v>419</v>
      </c>
    </row>
    <row r="176" spans="1:9" ht="45.2" x14ac:dyDescent="0.3">
      <c r="A176" s="1" t="s">
        <v>420</v>
      </c>
      <c r="B176" s="1">
        <v>2</v>
      </c>
      <c r="C176" s="1" t="str">
        <f>HYPERLINK("C:\Users\Admin\desktop\GL_extraction\Data\URLSearches\6-url_html_data\blog_education\URL194.txt")</f>
        <v>C:\Users\Admin\desktop\GL_extraction\Data\URLSearches\6-url_html_data\blog_education\URL194.txt</v>
      </c>
      <c r="D176" s="1" t="s">
        <v>421</v>
      </c>
      <c r="E176" s="1"/>
      <c r="F176" s="1"/>
      <c r="G176" s="1"/>
      <c r="H176" s="1"/>
      <c r="I176" s="1"/>
    </row>
    <row r="177" spans="1:9" ht="45.2" x14ac:dyDescent="0.3">
      <c r="A177" s="1" t="s">
        <v>422</v>
      </c>
      <c r="B177" s="1">
        <v>2</v>
      </c>
      <c r="C177" s="1" t="str">
        <f>HYPERLINK("C:\Users\Admin\desktop\GL_extraction\Data\URLSearches\6-url_html_data\blog_education\URL304.txt")</f>
        <v>C:\Users\Admin\desktop\GL_extraction\Data\URLSearches\6-url_html_data\blog_education\URL304.txt</v>
      </c>
      <c r="D177" s="1"/>
      <c r="E177" s="1"/>
      <c r="F177" s="1" t="s">
        <v>423</v>
      </c>
      <c r="G177" s="1"/>
      <c r="H177" s="1"/>
      <c r="I177" s="1"/>
    </row>
    <row r="178" spans="1:9" ht="45.2" x14ac:dyDescent="0.3">
      <c r="A178" s="1" t="s">
        <v>424</v>
      </c>
      <c r="B178" s="1">
        <v>2</v>
      </c>
      <c r="C178" s="1" t="str">
        <f>HYPERLINK("C:\Users\Admin\desktop\GL_extraction\Data\URLSearches\6-url_html_data\blog_education\URL313.txt")</f>
        <v>C:\Users\Admin\desktop\GL_extraction\Data\URLSearches\6-url_html_data\blog_education\URL313.txt</v>
      </c>
      <c r="D178" s="1"/>
      <c r="E178" s="1"/>
      <c r="F178" s="1" t="s">
        <v>425</v>
      </c>
      <c r="G178" s="1"/>
      <c r="H178" s="1"/>
      <c r="I178" s="1"/>
    </row>
    <row r="179" spans="1:9" ht="45.2" x14ac:dyDescent="0.3">
      <c r="A179" s="2" t="s">
        <v>426</v>
      </c>
      <c r="B179" s="2">
        <v>0</v>
      </c>
      <c r="C179" s="2" t="str">
        <f>HYPERLINK("C:\Users\Admin\desktop\GL_extraction\Data\URLSearches\6-url_html_data\blog_education\URL399.txt")</f>
        <v>C:\Users\Admin\desktop\GL_extraction\Data\URLSearches\6-url_html_data\blog_education\URL399.txt</v>
      </c>
      <c r="D179" s="2"/>
      <c r="E179" s="2"/>
      <c r="F179" s="2"/>
      <c r="G179" s="2"/>
      <c r="H179" s="2"/>
      <c r="I179" s="2" t="s">
        <v>427</v>
      </c>
    </row>
    <row r="180" spans="1:9" ht="45.2" x14ac:dyDescent="0.3">
      <c r="A180" s="2" t="s">
        <v>428</v>
      </c>
      <c r="B180" s="2">
        <v>4</v>
      </c>
      <c r="C180" s="2" t="str">
        <f>HYPERLINK("C:\Users\Admin\desktop\GL_extraction\Data\URLSearches\6-url_html_data\blog_education\URL446.txt")</f>
        <v>C:\Users\Admin\desktop\GL_extraction\Data\URLSearches\6-url_html_data\blog_education\URL446.txt</v>
      </c>
      <c r="D180" s="2"/>
      <c r="E180" s="2"/>
      <c r="F180" s="2"/>
      <c r="G180" s="2"/>
      <c r="H180" s="2"/>
      <c r="I180" s="2" t="s">
        <v>429</v>
      </c>
    </row>
    <row r="181" spans="1:9" ht="165.6" x14ac:dyDescent="0.3">
      <c r="A181" s="1" t="s">
        <v>430</v>
      </c>
      <c r="B181" s="1">
        <v>0</v>
      </c>
      <c r="C181" s="1" t="str">
        <f>HYPERLINK("C:\Users\Admin\desktop\GL_extraction\Data\URLSearches\6-url_html_data\blog_education\URL462.txt")</f>
        <v>C:\Users\Admin\desktop\GL_extraction\Data\URLSearches\6-url_html_data\blog_education\URL462.txt</v>
      </c>
      <c r="D181" s="1" t="s">
        <v>431</v>
      </c>
      <c r="E181" s="1"/>
      <c r="F181" s="1" t="s">
        <v>432</v>
      </c>
      <c r="G181" s="1"/>
      <c r="H181" s="1"/>
      <c r="I181" s="1"/>
    </row>
    <row r="182" spans="1:9" ht="45.2" x14ac:dyDescent="0.3">
      <c r="A182" s="2" t="s">
        <v>433</v>
      </c>
      <c r="B182" s="2">
        <v>0</v>
      </c>
      <c r="C182" s="2" t="str">
        <f>HYPERLINK("C:\Users\Admin\desktop\GL_extraction\Data\URLSearches\6-url_html_data\blog_education\URL487.txt")</f>
        <v>C:\Users\Admin\desktop\GL_extraction\Data\URLSearches\6-url_html_data\blog_education\URL487.txt</v>
      </c>
      <c r="D182" s="2"/>
      <c r="E182" s="2"/>
      <c r="F182" s="2"/>
      <c r="G182" s="2"/>
      <c r="H182" s="2"/>
      <c r="I182" s="2" t="s">
        <v>434</v>
      </c>
    </row>
    <row r="183" spans="1:9" ht="45.2" x14ac:dyDescent="0.3">
      <c r="A183" s="1" t="s">
        <v>435</v>
      </c>
      <c r="B183" s="1">
        <v>2</v>
      </c>
      <c r="C183" s="1" t="str">
        <f>HYPERLINK("C:\Users\Admin\desktop\GL_extraction\Data\URLSearches\6-url_html_data\blog_education\URL489.txt")</f>
        <v>C:\Users\Admin\desktop\GL_extraction\Data\URLSearches\6-url_html_data\blog_education\URL489.txt</v>
      </c>
      <c r="D183" s="1" t="s">
        <v>436</v>
      </c>
      <c r="E183" s="1"/>
      <c r="F183" s="1" t="s">
        <v>437</v>
      </c>
      <c r="G183" s="1"/>
      <c r="H183" s="1"/>
      <c r="I183" s="1"/>
    </row>
    <row r="184" spans="1:9" ht="45.2" x14ac:dyDescent="0.3">
      <c r="A184" s="2" t="s">
        <v>438</v>
      </c>
      <c r="B184" s="2">
        <v>2</v>
      </c>
      <c r="C184" s="2" t="str">
        <f>HYPERLINK("C:\Users\Admin\desktop\GL_extraction\Data\URLSearches\6-url_html_data\blog_education\URL513.txt")</f>
        <v>C:\Users\Admin\desktop\GL_extraction\Data\URLSearches\6-url_html_data\blog_education\URL513.txt</v>
      </c>
      <c r="D184" s="2"/>
      <c r="E184" s="2"/>
      <c r="F184" s="2"/>
      <c r="G184" s="2"/>
      <c r="H184" s="2"/>
      <c r="I184" s="2" t="s">
        <v>439</v>
      </c>
    </row>
    <row r="185" spans="1:9" ht="45.2" x14ac:dyDescent="0.3">
      <c r="A185" s="2" t="s">
        <v>440</v>
      </c>
      <c r="B185" s="2">
        <v>7</v>
      </c>
      <c r="C185" s="2" t="str">
        <f>HYPERLINK("C:\Users\Admin\desktop\GL_extraction\Data\URLSearches\6-url_html_data\blog_education\URL637.txt")</f>
        <v>C:\Users\Admin\desktop\GL_extraction\Data\URLSearches\6-url_html_data\blog_education\URL637.txt</v>
      </c>
      <c r="D185" s="2"/>
      <c r="E185" s="2"/>
      <c r="F185" s="2"/>
      <c r="G185" s="2"/>
      <c r="H185" s="2"/>
      <c r="I185" s="2" t="s">
        <v>441</v>
      </c>
    </row>
    <row r="186" spans="1:9" ht="45.2" x14ac:dyDescent="0.3">
      <c r="A186" s="2" t="s">
        <v>442</v>
      </c>
      <c r="B186" s="2">
        <v>2</v>
      </c>
      <c r="C186" s="2" t="str">
        <f>HYPERLINK("C:\Users\Admin\desktop\GL_extraction\Data\URLSearches\6-url_html_data\blog_education\URL642.txt")</f>
        <v>C:\Users\Admin\desktop\GL_extraction\Data\URLSearches\6-url_html_data\blog_education\URL642.txt</v>
      </c>
      <c r="D186" s="2"/>
      <c r="E186" s="2"/>
      <c r="F186" s="2"/>
      <c r="G186" s="2"/>
      <c r="H186" s="2"/>
      <c r="I186" s="2" t="s">
        <v>443</v>
      </c>
    </row>
    <row r="187" spans="1:9" ht="45.2" x14ac:dyDescent="0.3">
      <c r="A187" s="1" t="s">
        <v>444</v>
      </c>
      <c r="B187" s="1">
        <v>2</v>
      </c>
      <c r="C187" s="1" t="str">
        <f>HYPERLINK("C:\Users\Admin\desktop\GL_extraction\Data\URLSearches\6-url_html_data\blog_education\URL656.txt")</f>
        <v>C:\Users\Admin\desktop\GL_extraction\Data\URLSearches\6-url_html_data\blog_education\URL656.txt</v>
      </c>
      <c r="D187" s="1"/>
      <c r="E187" s="1"/>
      <c r="F187" s="1" t="s">
        <v>445</v>
      </c>
      <c r="G187" s="1"/>
      <c r="H187" s="1"/>
      <c r="I187" s="1"/>
    </row>
    <row r="188" spans="1:9" ht="45.2" x14ac:dyDescent="0.3">
      <c r="A188" s="1" t="s">
        <v>446</v>
      </c>
      <c r="B188" s="1">
        <v>2</v>
      </c>
      <c r="C188" s="1" t="str">
        <f>HYPERLINK("C:\Users\Admin\desktop\GL_extraction\Data\URLSearches\6-url_html_data\blog_education\URL662.txt")</f>
        <v>C:\Users\Admin\desktop\GL_extraction\Data\URLSearches\6-url_html_data\blog_education\URL662.txt</v>
      </c>
      <c r="D188" s="1" t="s">
        <v>447</v>
      </c>
      <c r="E188" s="1"/>
      <c r="F188" s="1" t="s">
        <v>448</v>
      </c>
      <c r="G188" s="1"/>
      <c r="H188" s="1"/>
      <c r="I188" s="1" t="s">
        <v>449</v>
      </c>
    </row>
    <row r="189" spans="1:9" ht="45.2" x14ac:dyDescent="0.3">
      <c r="A189" s="2" t="s">
        <v>450</v>
      </c>
      <c r="B189" s="2">
        <v>2</v>
      </c>
      <c r="C189" s="2" t="str">
        <f>HYPERLINK("C:\Users\Admin\desktop\GL_extraction\Data\URLSearches\6-url_html_data\blog_education\URL669.txt")</f>
        <v>C:\Users\Admin\desktop\GL_extraction\Data\URLSearches\6-url_html_data\blog_education\URL669.txt</v>
      </c>
      <c r="D189" s="2"/>
      <c r="E189" s="2"/>
      <c r="F189" s="2"/>
      <c r="G189" s="2"/>
      <c r="H189" s="2"/>
      <c r="I189" s="2" t="s">
        <v>451</v>
      </c>
    </row>
    <row r="190" spans="1:9" ht="45.2" x14ac:dyDescent="0.3">
      <c r="A190" s="2" t="s">
        <v>452</v>
      </c>
      <c r="B190" s="2">
        <v>2</v>
      </c>
      <c r="C190" s="2" t="str">
        <f>HYPERLINK("C:\Users\Admin\desktop\GL_extraction\Data\URLSearches\6-url_html_data\blog_education\URL691.txt")</f>
        <v>C:\Users\Admin\desktop\GL_extraction\Data\URLSearches\6-url_html_data\blog_education\URL691.txt</v>
      </c>
      <c r="D190" s="2"/>
      <c r="E190" s="2"/>
      <c r="F190" s="2"/>
      <c r="G190" s="2"/>
      <c r="H190" s="2"/>
      <c r="I190" s="2" t="s">
        <v>453</v>
      </c>
    </row>
    <row r="191" spans="1:9" ht="60.25" x14ac:dyDescent="0.3">
      <c r="A191" s="1" t="s">
        <v>454</v>
      </c>
      <c r="B191" s="1">
        <v>2</v>
      </c>
      <c r="C191" s="1" t="str">
        <f>HYPERLINK("C:\Users\Admin\desktop\GL_extraction\Data\URLSearches\6-url_html_data\blog_education\URL698.txt")</f>
        <v>C:\Users\Admin\desktop\GL_extraction\Data\URLSearches\6-url_html_data\blog_education\URL698.txt</v>
      </c>
      <c r="D191" s="1" t="s">
        <v>455</v>
      </c>
      <c r="E191" s="1"/>
      <c r="F191" s="1"/>
      <c r="G191" s="1"/>
      <c r="H191" s="1"/>
      <c r="I191" s="1"/>
    </row>
    <row r="192" spans="1:9" ht="45.2" x14ac:dyDescent="0.3">
      <c r="A192" s="1" t="s">
        <v>456</v>
      </c>
      <c r="B192" s="1">
        <v>2</v>
      </c>
      <c r="C192" s="1" t="str">
        <f>HYPERLINK("C:\Users\Admin\desktop\GL_extraction\Data\URLSearches\6-url_html_data\blog_education\URL769.txt")</f>
        <v>C:\Users\Admin\desktop\GL_extraction\Data\URLSearches\6-url_html_data\blog_education\URL769.txt</v>
      </c>
      <c r="D192" s="1" t="s">
        <v>457</v>
      </c>
      <c r="E192" s="1"/>
      <c r="F192" s="1" t="s">
        <v>458</v>
      </c>
      <c r="G192" s="1"/>
      <c r="H192" s="1"/>
      <c r="I192" s="1"/>
    </row>
    <row r="193" spans="1:9" ht="45.2" x14ac:dyDescent="0.3">
      <c r="A193" s="2" t="s">
        <v>459</v>
      </c>
      <c r="B193" s="2">
        <v>2</v>
      </c>
      <c r="C193" s="2" t="str">
        <f>HYPERLINK("C:\Users\Admin\desktop\GL_extraction\Data\URLSearches\6-url_html_data\blog_education\URL785.txt")</f>
        <v>C:\Users\Admin\desktop\GL_extraction\Data\URLSearches\6-url_html_data\blog_education\URL785.txt</v>
      </c>
      <c r="D193" s="2"/>
      <c r="E193" s="2"/>
      <c r="F193" s="2"/>
      <c r="G193" s="2"/>
      <c r="H193" s="2"/>
      <c r="I193" s="2" t="s">
        <v>460</v>
      </c>
    </row>
    <row r="194" spans="1:9" ht="45.2" x14ac:dyDescent="0.3">
      <c r="A194" s="1" t="s">
        <v>461</v>
      </c>
      <c r="B194" s="1">
        <v>2</v>
      </c>
      <c r="C194" s="1" t="str">
        <f>HYPERLINK("C:\Users\Admin\desktop\GL_extraction\Data\URLSearches\6-url_html_data\blog_education\URL792.txt")</f>
        <v>C:\Users\Admin\desktop\GL_extraction\Data\URLSearches\6-url_html_data\blog_education\URL792.txt</v>
      </c>
      <c r="D194" s="1"/>
      <c r="E194" s="1"/>
      <c r="F194" s="1" t="s">
        <v>462</v>
      </c>
      <c r="G194" s="1"/>
      <c r="H194" s="1"/>
      <c r="I194" s="1"/>
    </row>
    <row r="195" spans="1:9" ht="45.2" x14ac:dyDescent="0.3">
      <c r="A195" s="2" t="s">
        <v>463</v>
      </c>
      <c r="B195" s="2">
        <v>2</v>
      </c>
      <c r="C195" s="2" t="str">
        <f>HYPERLINK("C:\Users\Admin\desktop\GL_extraction\Data\URLSearches\6-url_html_data\blog_education\URL807.txt")</f>
        <v>C:\Users\Admin\desktop\GL_extraction\Data\URLSearches\6-url_html_data\blog_education\URL807.txt</v>
      </c>
      <c r="D195" s="2"/>
      <c r="E195" s="2"/>
      <c r="F195" s="2"/>
      <c r="G195" s="2"/>
      <c r="H195" s="2"/>
      <c r="I195" s="2" t="s">
        <v>464</v>
      </c>
    </row>
    <row r="196" spans="1:9" ht="45.2" x14ac:dyDescent="0.3">
      <c r="A196" s="2" t="s">
        <v>465</v>
      </c>
      <c r="B196" s="2">
        <v>2</v>
      </c>
      <c r="C196" s="2" t="str">
        <f>HYPERLINK("C:\Users\Admin\desktop\GL_extraction\Data\URLSearches\6-url_html_data\blog_education\URL817.txt")</f>
        <v>C:\Users\Admin\desktop\GL_extraction\Data\URLSearches\6-url_html_data\blog_education\URL817.txt</v>
      </c>
      <c r="D196" s="2"/>
      <c r="E196" s="2"/>
      <c r="F196" s="2"/>
      <c r="G196" s="2"/>
      <c r="H196" s="2"/>
      <c r="I196" s="2" t="s">
        <v>466</v>
      </c>
    </row>
    <row r="197" spans="1:9" ht="45.2" x14ac:dyDescent="0.3">
      <c r="A197" s="2" t="s">
        <v>467</v>
      </c>
      <c r="B197" s="2">
        <v>9</v>
      </c>
      <c r="C197" s="2" t="str">
        <f>HYPERLINK("C:\Users\Admin\desktop\GL_extraction\Data\URLSearches\6-url_html_data\blog_education\URL89.txt")</f>
        <v>C:\Users\Admin\desktop\GL_extraction\Data\URLSearches\6-url_html_data\blog_education\URL89.txt</v>
      </c>
      <c r="D197" s="2"/>
      <c r="E197" s="2"/>
      <c r="F197" s="2"/>
      <c r="G197" s="2"/>
      <c r="H197" s="2"/>
      <c r="I197" s="2" t="s">
        <v>468</v>
      </c>
    </row>
    <row r="198" spans="1:9" ht="60.25" x14ac:dyDescent="0.3">
      <c r="A198" s="2" t="s">
        <v>469</v>
      </c>
      <c r="B198" s="2">
        <v>2</v>
      </c>
      <c r="C198" s="2" t="str">
        <f>HYPERLINK("C:\Users\Admin\desktop\GL_extraction\Data\URLSearches\6-url_html_data\blog_education_job_board\URL520.txt")</f>
        <v>C:\Users\Admin\desktop\GL_extraction\Data\URLSearches\6-url_html_data\blog_education_job_board\URL520.txt</v>
      </c>
      <c r="D198" s="2"/>
      <c r="E198" s="2"/>
      <c r="F198" s="2"/>
      <c r="G198" s="2"/>
      <c r="H198" s="2"/>
      <c r="I198" s="2" t="s">
        <v>470</v>
      </c>
    </row>
    <row r="199" spans="1:9" ht="60.25" x14ac:dyDescent="0.3">
      <c r="A199" s="1" t="s">
        <v>471</v>
      </c>
      <c r="B199" s="1">
        <v>1</v>
      </c>
      <c r="C199" s="1" t="str">
        <f>HYPERLINK("C:\Users\Admin\desktop\GL_extraction\Data\URLSearches\6-url_html_data\blog_education_job_board\URL573.txt")</f>
        <v>C:\Users\Admin\desktop\GL_extraction\Data\URLSearches\6-url_html_data\blog_education_job_board\URL573.txt</v>
      </c>
      <c r="D199" s="1"/>
      <c r="E199" s="1"/>
      <c r="F199" s="1" t="s">
        <v>472</v>
      </c>
      <c r="G199" s="1"/>
      <c r="H199" s="1"/>
      <c r="I199" s="1"/>
    </row>
    <row r="200" spans="1:9" ht="60.25" x14ac:dyDescent="0.3">
      <c r="A200" s="1" t="s">
        <v>473</v>
      </c>
      <c r="B200" s="1">
        <v>4</v>
      </c>
      <c r="C200" s="1" t="str">
        <f>HYPERLINK("C:\Users\Admin\desktop\GL_extraction\Data\URLSearches\6-url_html_data\blog_education_job_board\URL715.txt")</f>
        <v>C:\Users\Admin\desktop\GL_extraction\Data\URLSearches\6-url_html_data\blog_education_job_board\URL715.txt</v>
      </c>
      <c r="D200" s="1" t="s">
        <v>474</v>
      </c>
      <c r="E200" s="1"/>
      <c r="F200" s="1" t="s">
        <v>475</v>
      </c>
      <c r="G200" s="1"/>
      <c r="H200" s="1"/>
      <c r="I200" s="1"/>
    </row>
    <row r="201" spans="1:9" ht="75.3" x14ac:dyDescent="0.3">
      <c r="A201" s="1" t="s">
        <v>476</v>
      </c>
      <c r="B201" s="1">
        <v>4</v>
      </c>
      <c r="C201" s="1" t="str">
        <f>HYPERLINK("C:\Users\Admin\desktop\GL_extraction\Data\URLSearches\6-url_html_data\blog_education_joel_organisations_and_technologies_q_and_a\URL215.txt")</f>
        <v>C:\Users\Admin\desktop\GL_extraction\Data\URLSearches\6-url_html_data\blog_education_joel_organisations_and_technologies_q_and_a\URL215.txt</v>
      </c>
      <c r="D201" s="1"/>
      <c r="E201" s="1"/>
      <c r="F201" s="1" t="s">
        <v>477</v>
      </c>
      <c r="G201" s="1"/>
      <c r="H201" s="1"/>
      <c r="I201" s="1"/>
    </row>
    <row r="202" spans="1:9" ht="60.25" x14ac:dyDescent="0.3">
      <c r="A202" s="2" t="s">
        <v>478</v>
      </c>
      <c r="B202" s="2">
        <v>2</v>
      </c>
      <c r="C202" s="2" t="str">
        <f>HYPERLINK("C:\Users\Admin\desktop\GL_extraction\Data\URLSearches\6-url_html_data\blog_education_news_and_magazines\URL416.txt")</f>
        <v>C:\Users\Admin\desktop\GL_extraction\Data\URLSearches\6-url_html_data\blog_education_news_and_magazines\URL416.txt</v>
      </c>
      <c r="D202" s="2"/>
      <c r="E202" s="2"/>
      <c r="F202" s="2"/>
      <c r="G202" s="2">
        <v>42802</v>
      </c>
      <c r="H202" s="2" t="s">
        <v>479</v>
      </c>
      <c r="I202" s="2"/>
    </row>
    <row r="203" spans="1:9" ht="60.25" x14ac:dyDescent="0.3">
      <c r="A203" s="2" t="s">
        <v>480</v>
      </c>
      <c r="B203" s="2">
        <v>0</v>
      </c>
      <c r="C203" s="2" t="str">
        <f>HYPERLINK("C:\Users\Admin\desktop\GL_extraction\Data\URLSearches\6-url_html_data\blog_education_news_and_magazines\URL523.txt")</f>
        <v>C:\Users\Admin\desktop\GL_extraction\Data\URLSearches\6-url_html_data\blog_education_news_and_magazines\URL523.txt</v>
      </c>
      <c r="D203" s="2"/>
      <c r="E203" s="2"/>
      <c r="F203" s="2"/>
      <c r="G203" s="2"/>
      <c r="H203" s="2"/>
      <c r="I203" s="2" t="s">
        <v>59</v>
      </c>
    </row>
    <row r="204" spans="1:9" ht="135.5" x14ac:dyDescent="0.3">
      <c r="A204" s="1" t="s">
        <v>481</v>
      </c>
      <c r="B204" s="1">
        <v>2</v>
      </c>
      <c r="C204" s="1" t="str">
        <f>HYPERLINK("C:\Users\Admin\desktop\GL_extraction\Data\URLSearches\6-url_html_data\blog_education_news_and_magazines\URL659.txt")</f>
        <v>C:\Users\Admin\desktop\GL_extraction\Data\URLSearches\6-url_html_data\blog_education_news_and_magazines\URL659.txt</v>
      </c>
      <c r="D204" s="1" t="s">
        <v>482</v>
      </c>
      <c r="E204" s="1"/>
      <c r="F204" s="1" t="s">
        <v>483</v>
      </c>
      <c r="G204" s="1">
        <v>44917</v>
      </c>
      <c r="H204" s="1" t="s">
        <v>484</v>
      </c>
      <c r="I204" s="1" t="s">
        <v>485</v>
      </c>
    </row>
    <row r="205" spans="1:9" ht="60.25" x14ac:dyDescent="0.3">
      <c r="A205" s="2" t="s">
        <v>486</v>
      </c>
      <c r="B205" s="2">
        <v>2</v>
      </c>
      <c r="C205" s="2" t="str">
        <f>HYPERLINK("C:\Users\Admin\desktop\GL_extraction\Data\URLSearches\6-url_html_data\blog_education_organisations_and_technologies\URL387.txt")</f>
        <v>C:\Users\Admin\desktop\GL_extraction\Data\URLSearches\6-url_html_data\blog_education_organisations_and_technologies\URL387.txt</v>
      </c>
      <c r="D205" s="2" t="s">
        <v>487</v>
      </c>
      <c r="E205" s="2"/>
      <c r="F205" s="2"/>
      <c r="G205" s="2"/>
      <c r="H205" s="2"/>
      <c r="I205" s="2"/>
    </row>
    <row r="206" spans="1:9" ht="105.4" x14ac:dyDescent="0.3">
      <c r="A206" s="1" t="s">
        <v>488</v>
      </c>
      <c r="B206" s="1">
        <v>2</v>
      </c>
      <c r="C206" s="1" t="str">
        <f>HYPERLINK("C:\Users\Admin\desktop\GL_extraction\Data\URLSearches\6-url_html_data\blog_education_organisations_and_technologies\URL693.txt")</f>
        <v>C:\Users\Admin\desktop\GL_extraction\Data\URLSearches\6-url_html_data\blog_education_organisations_and_technologies\URL693.txt</v>
      </c>
      <c r="D206" s="1" t="s">
        <v>489</v>
      </c>
      <c r="E206" s="1"/>
      <c r="F206" s="1" t="s">
        <v>490</v>
      </c>
      <c r="G206" s="1">
        <v>44293</v>
      </c>
      <c r="H206" s="1" t="s">
        <v>491</v>
      </c>
      <c r="I206" s="1" t="s">
        <v>492</v>
      </c>
    </row>
    <row r="207" spans="1:9" ht="60.25" x14ac:dyDescent="0.3">
      <c r="A207" s="2" t="s">
        <v>493</v>
      </c>
      <c r="B207" s="2">
        <v>4</v>
      </c>
      <c r="C207" s="2" t="str">
        <f>HYPERLINK("C:\Users\Admin\desktop\GL_extraction\Data\URLSearches\6-url_html_data\blog_education_q_and_a\URL425.txt")</f>
        <v>C:\Users\Admin\desktop\GL_extraction\Data\URLSearches\6-url_html_data\blog_education_q_and_a\URL425.txt</v>
      </c>
      <c r="D207" s="2"/>
      <c r="E207" s="2"/>
      <c r="F207" s="2"/>
      <c r="G207" s="2"/>
      <c r="H207" s="2"/>
      <c r="I207" s="2" t="s">
        <v>103</v>
      </c>
    </row>
    <row r="208" spans="1:9" ht="45.2" x14ac:dyDescent="0.3">
      <c r="A208" s="2" t="s">
        <v>494</v>
      </c>
      <c r="B208" s="2">
        <v>0</v>
      </c>
      <c r="C208" s="2" t="str">
        <f>HYPERLINK("C:\Users\Admin\desktop\GL_extraction\Data\URLSearches\6-url_html_data\blog_events\URL438.txt")</f>
        <v>C:\Users\Admin\desktop\GL_extraction\Data\URLSearches\6-url_html_data\blog_events\URL438.txt</v>
      </c>
      <c r="D208" s="2"/>
      <c r="E208" s="2"/>
      <c r="F208" s="2"/>
      <c r="G208" s="2"/>
      <c r="H208" s="2"/>
      <c r="I208" s="2" t="s">
        <v>495</v>
      </c>
    </row>
    <row r="209" spans="1:9" ht="45.2" x14ac:dyDescent="0.3">
      <c r="A209" s="1" t="s">
        <v>496</v>
      </c>
      <c r="B209" s="1">
        <v>4</v>
      </c>
      <c r="C209" s="1" t="str">
        <f>HYPERLINK("C:\Users\Admin\desktop\GL_extraction\Data\URLSearches\6-url_html_data\blog_forum\URL441.txt")</f>
        <v>C:\Users\Admin\desktop\GL_extraction\Data\URLSearches\6-url_html_data\blog_forum\URL441.txt</v>
      </c>
      <c r="D209" s="1" t="s">
        <v>102</v>
      </c>
      <c r="E209" s="1"/>
      <c r="F209" s="1"/>
      <c r="G209" s="1">
        <v>44623</v>
      </c>
      <c r="H209" s="1" t="s">
        <v>497</v>
      </c>
      <c r="I209" s="1" t="s">
        <v>498</v>
      </c>
    </row>
    <row r="210" spans="1:9" ht="60.25" x14ac:dyDescent="0.3">
      <c r="A210" s="2" t="s">
        <v>499</v>
      </c>
      <c r="B210" s="2">
        <v>6</v>
      </c>
      <c r="C210" s="2" t="str">
        <f>HYPERLINK("C:\Users\Admin\desktop\GL_extraction\Data\URLSearches\6-url_html_data\blog_government\URL575.txt")</f>
        <v>C:\Users\Admin\desktop\GL_extraction\Data\URLSearches\6-url_html_data\blog_government\URL575.txt</v>
      </c>
      <c r="D210" s="2"/>
      <c r="E210" s="2"/>
      <c r="F210" s="2"/>
      <c r="G210" s="2"/>
      <c r="H210" s="2"/>
      <c r="I210" s="2" t="s">
        <v>500</v>
      </c>
    </row>
    <row r="211" spans="1:9" ht="60.25" x14ac:dyDescent="0.3">
      <c r="A211" s="2" t="s">
        <v>501</v>
      </c>
      <c r="B211" s="2">
        <v>6</v>
      </c>
      <c r="C211" s="2" t="str">
        <f>HYPERLINK("C:\Users\Admin\desktop\GL_extraction\Data\URLSearches\6-url_html_data\blog_government\URL626.txt")</f>
        <v>C:\Users\Admin\desktop\GL_extraction\Data\URLSearches\6-url_html_data\blog_government\URL626.txt</v>
      </c>
      <c r="D211" s="2"/>
      <c r="E211" s="2"/>
      <c r="F211" s="2"/>
      <c r="G211" s="2"/>
      <c r="H211" s="2"/>
      <c r="I211" s="2" t="s">
        <v>502</v>
      </c>
    </row>
    <row r="212" spans="1:9" ht="60.25" x14ac:dyDescent="0.3">
      <c r="A212" s="1" t="s">
        <v>503</v>
      </c>
      <c r="B212" s="1">
        <v>6</v>
      </c>
      <c r="C212" s="1" t="str">
        <f>HYPERLINK("C:\Users\Admin\desktop\GL_extraction\Data\URLSearches\6-url_html_data\blog_government_job_board\URL579.txt")</f>
        <v>C:\Users\Admin\desktop\GL_extraction\Data\URLSearches\6-url_html_data\blog_government_job_board\URL579.txt</v>
      </c>
      <c r="D212" s="1" t="s">
        <v>504</v>
      </c>
      <c r="E212" s="1"/>
      <c r="F212" s="1"/>
      <c r="G212" s="1"/>
      <c r="H212" s="1" t="s">
        <v>505</v>
      </c>
      <c r="I212" s="1" t="s">
        <v>506</v>
      </c>
    </row>
    <row r="213" spans="1:9" ht="45.2" x14ac:dyDescent="0.3">
      <c r="A213" s="2" t="s">
        <v>507</v>
      </c>
      <c r="B213" s="2">
        <v>4</v>
      </c>
      <c r="C213" s="2" t="str">
        <f>HYPERLINK("C:\Users\Admin\desktop\GL_extraction\Data\URLSearches\6-url_html_data\blog_job_board\URL197.txt")</f>
        <v>C:\Users\Admin\desktop\GL_extraction\Data\URLSearches\6-url_html_data\blog_job_board\URL197.txt</v>
      </c>
      <c r="D213" s="2"/>
      <c r="E213" s="2"/>
      <c r="F213" s="2"/>
      <c r="G213" s="2"/>
      <c r="H213" s="2"/>
      <c r="I213" s="2" t="s">
        <v>508</v>
      </c>
    </row>
    <row r="214" spans="1:9" ht="45.2" x14ac:dyDescent="0.3">
      <c r="A214" s="1" t="s">
        <v>509</v>
      </c>
      <c r="B214" s="1">
        <v>4</v>
      </c>
      <c r="C214" s="1" t="str">
        <f>HYPERLINK("C:\Users\Admin\desktop\GL_extraction\Data\URLSearches\6-url_html_data\blog_job_board\URL342.txt")</f>
        <v>C:\Users\Admin\desktop\GL_extraction\Data\URLSearches\6-url_html_data\blog_job_board\URL342.txt</v>
      </c>
      <c r="D214" s="1"/>
      <c r="E214" s="1"/>
      <c r="F214" s="1" t="s">
        <v>510</v>
      </c>
      <c r="G214" s="1">
        <v>44999</v>
      </c>
      <c r="H214" s="1"/>
      <c r="I214" s="1" t="s">
        <v>511</v>
      </c>
    </row>
    <row r="215" spans="1:9" ht="180.65" x14ac:dyDescent="0.3">
      <c r="A215" s="3" t="s">
        <v>512</v>
      </c>
      <c r="B215" s="3">
        <v>4</v>
      </c>
      <c r="C215" s="3" t="str">
        <f>HYPERLINK("C:\Users\Admin\desktop\GL_extraction\Data\URLSearches\6-url_html_data\blog_job_board\URL355.txt")</f>
        <v>C:\Users\Admin\desktop\GL_extraction\Data\URLSearches\6-url_html_data\blog_job_board\URL355.txt</v>
      </c>
      <c r="D215" s="3" t="s">
        <v>513</v>
      </c>
      <c r="E215" s="3"/>
      <c r="F215" s="3" t="s">
        <v>514</v>
      </c>
      <c r="G215" s="3">
        <v>44673</v>
      </c>
      <c r="H215" s="3"/>
      <c r="I215" s="3"/>
    </row>
    <row r="216" spans="1:9" ht="45.2" x14ac:dyDescent="0.3">
      <c r="A216" s="2" t="s">
        <v>515</v>
      </c>
      <c r="B216" s="2">
        <v>8</v>
      </c>
      <c r="C216" s="2" t="str">
        <f>HYPERLINK("C:\Users\Admin\desktop\GL_extraction\Data\URLSearches\6-url_html_data\blog_job_board\URL359.txt")</f>
        <v>C:\Users\Admin\desktop\GL_extraction\Data\URLSearches\6-url_html_data\blog_job_board\URL359.txt</v>
      </c>
      <c r="D216" s="2"/>
      <c r="E216" s="2"/>
      <c r="F216" s="2"/>
      <c r="G216" s="2">
        <v>45040</v>
      </c>
      <c r="H216" s="2" t="s">
        <v>516</v>
      </c>
      <c r="I216" s="2"/>
    </row>
    <row r="217" spans="1:9" ht="45.2" x14ac:dyDescent="0.3">
      <c r="A217" s="2" t="s">
        <v>517</v>
      </c>
      <c r="B217" s="2">
        <v>8</v>
      </c>
      <c r="C217" s="2" t="str">
        <f>HYPERLINK("C:\Users\Admin\desktop\GL_extraction\Data\URLSearches\6-url_html_data\blog_job_board\URL365.txt")</f>
        <v>C:\Users\Admin\desktop\GL_extraction\Data\URLSearches\6-url_html_data\blog_job_board\URL365.txt</v>
      </c>
      <c r="D217" s="2"/>
      <c r="E217" s="2"/>
      <c r="F217" s="2"/>
      <c r="G217" s="2">
        <v>44391</v>
      </c>
      <c r="H217" s="2" t="s">
        <v>518</v>
      </c>
      <c r="I217" s="2" t="s">
        <v>519</v>
      </c>
    </row>
    <row r="218" spans="1:9" ht="45.2" x14ac:dyDescent="0.3">
      <c r="A218" s="1" t="s">
        <v>520</v>
      </c>
      <c r="B218" s="1">
        <v>4</v>
      </c>
      <c r="C218" s="1" t="str">
        <f>HYPERLINK("C:\Users\Admin\desktop\GL_extraction\Data\URLSearches\6-url_html_data\blog_job_board\URL370.txt")</f>
        <v>C:\Users\Admin\desktop\GL_extraction\Data\URLSearches\6-url_html_data\blog_job_board\URL370.txt</v>
      </c>
      <c r="D218" s="1" t="s">
        <v>521</v>
      </c>
      <c r="E218" s="1"/>
      <c r="F218" s="1" t="s">
        <v>522</v>
      </c>
      <c r="G218" s="1">
        <v>44939</v>
      </c>
      <c r="H218" s="1" t="s">
        <v>523</v>
      </c>
      <c r="I218" s="1"/>
    </row>
    <row r="219" spans="1:9" ht="45.2" x14ac:dyDescent="0.3">
      <c r="A219" s="1" t="s">
        <v>524</v>
      </c>
      <c r="B219" s="1">
        <v>4</v>
      </c>
      <c r="C219" s="1" t="str">
        <f>HYPERLINK("C:\Users\Admin\desktop\GL_extraction\Data\URLSearches\6-url_html_data\blog_job_board\URL377.txt")</f>
        <v>C:\Users\Admin\desktop\GL_extraction\Data\URLSearches\6-url_html_data\blog_job_board\URL377.txt</v>
      </c>
      <c r="D219" s="1"/>
      <c r="E219" s="1"/>
      <c r="F219" s="1" t="s">
        <v>525</v>
      </c>
      <c r="G219" s="1"/>
      <c r="H219" s="1"/>
      <c r="I219" s="1"/>
    </row>
    <row r="220" spans="1:9" ht="45.2" x14ac:dyDescent="0.3">
      <c r="A220" s="2" t="s">
        <v>526</v>
      </c>
      <c r="B220" s="2">
        <v>4</v>
      </c>
      <c r="C220" s="2" t="str">
        <f>HYPERLINK("C:\Users\Admin\desktop\GL_extraction\Data\URLSearches\6-url_html_data\blog_job_board\URL388.txt")</f>
        <v>C:\Users\Admin\desktop\GL_extraction\Data\URLSearches\6-url_html_data\blog_job_board\URL388.txt</v>
      </c>
      <c r="D220" s="2"/>
      <c r="E220" s="2"/>
      <c r="F220" s="2"/>
      <c r="G220" s="2"/>
      <c r="H220" s="2"/>
      <c r="I220" s="2" t="s">
        <v>527</v>
      </c>
    </row>
    <row r="221" spans="1:9" ht="45.2" x14ac:dyDescent="0.3">
      <c r="A221" s="1" t="s">
        <v>528</v>
      </c>
      <c r="B221" s="1">
        <v>4</v>
      </c>
      <c r="C221" s="1" t="str">
        <f>HYPERLINK("C:\Users\Admin\desktop\GL_extraction\Data\URLSearches\6-url_html_data\blog_job_board\URL431.txt")</f>
        <v>C:\Users\Admin\desktop\GL_extraction\Data\URLSearches\6-url_html_data\blog_job_board\URL431.txt</v>
      </c>
      <c r="D221" s="1"/>
      <c r="E221" s="1"/>
      <c r="F221" s="1" t="s">
        <v>529</v>
      </c>
      <c r="G221" s="1">
        <v>43473</v>
      </c>
      <c r="H221" s="1" t="s">
        <v>530</v>
      </c>
      <c r="I221" s="1"/>
    </row>
    <row r="222" spans="1:9" ht="75.3" x14ac:dyDescent="0.3">
      <c r="A222" s="3" t="s">
        <v>531</v>
      </c>
      <c r="B222" s="3">
        <v>2</v>
      </c>
      <c r="C222" s="3" t="str">
        <f>HYPERLINK("C:\Users\Admin\desktop\GL_extraction\Data\URLSearches\6-url_html_data\blog_job_board\URL444.txt")</f>
        <v>C:\Users\Admin\desktop\GL_extraction\Data\URLSearches\6-url_html_data\blog_job_board\URL444.txt</v>
      </c>
      <c r="D222" s="3" t="s">
        <v>2659</v>
      </c>
      <c r="E222" s="3"/>
      <c r="F222" s="3" t="s">
        <v>2660</v>
      </c>
      <c r="G222" s="3">
        <v>44292</v>
      </c>
      <c r="H222" s="3" t="s">
        <v>532</v>
      </c>
      <c r="I222" s="3"/>
    </row>
    <row r="223" spans="1:9" ht="75.3" x14ac:dyDescent="0.3">
      <c r="A223" s="1" t="s">
        <v>533</v>
      </c>
      <c r="B223" s="1">
        <v>2</v>
      </c>
      <c r="C223" s="1" t="str">
        <f>HYPERLINK("C:\Users\Admin\desktop\GL_extraction\Data\URLSearches\6-url_html_data\blog_job_board\URL512.txt")</f>
        <v>C:\Users\Admin\desktop\GL_extraction\Data\URLSearches\6-url_html_data\blog_job_board\URL512.txt</v>
      </c>
      <c r="D223" s="1"/>
      <c r="E223" s="1"/>
      <c r="F223" s="1" t="s">
        <v>534</v>
      </c>
      <c r="G223" s="1"/>
      <c r="H223" s="1"/>
      <c r="I223" s="1" t="s">
        <v>535</v>
      </c>
    </row>
    <row r="224" spans="1:9" ht="45.2" x14ac:dyDescent="0.3">
      <c r="A224" s="2" t="s">
        <v>536</v>
      </c>
      <c r="B224" s="2">
        <v>2</v>
      </c>
      <c r="C224" s="2" t="str">
        <f>HYPERLINK("C:\Users\Admin\desktop\GL_extraction\Data\URLSearches\6-url_html_data\blog_job_board\URL540.txt")</f>
        <v>C:\Users\Admin\desktop\GL_extraction\Data\URLSearches\6-url_html_data\blog_job_board\URL540.txt</v>
      </c>
      <c r="D224" s="2"/>
      <c r="E224" s="2"/>
      <c r="F224" s="2"/>
      <c r="G224" s="2"/>
      <c r="H224" s="2"/>
      <c r="I224" s="2" t="s">
        <v>537</v>
      </c>
    </row>
    <row r="225" spans="1:9" ht="45.2" x14ac:dyDescent="0.3">
      <c r="A225" s="2" t="s">
        <v>538</v>
      </c>
      <c r="B225" s="2">
        <v>5</v>
      </c>
      <c r="C225" s="2" t="str">
        <f>HYPERLINK("C:\Users\Admin\desktop\GL_extraction\Data\URLSearches\6-url_html_data\blog_job_board\URL551.txt")</f>
        <v>C:\Users\Admin\desktop\GL_extraction\Data\URLSearches\6-url_html_data\blog_job_board\URL551.txt</v>
      </c>
      <c r="D225" s="2"/>
      <c r="E225" s="2"/>
      <c r="F225" s="2"/>
      <c r="G225" s="2">
        <v>44819</v>
      </c>
      <c r="H225" s="2" t="s">
        <v>539</v>
      </c>
      <c r="I225" s="2" t="s">
        <v>540</v>
      </c>
    </row>
    <row r="226" spans="1:9" ht="45.2" x14ac:dyDescent="0.3">
      <c r="A226" s="2" t="s">
        <v>541</v>
      </c>
      <c r="B226" s="2">
        <v>4</v>
      </c>
      <c r="C226" s="2" t="str">
        <f>HYPERLINK("C:\Users\Admin\desktop\GL_extraction\Data\URLSearches\6-url_html_data\blog_job_board\URL557.txt")</f>
        <v>C:\Users\Admin\desktop\GL_extraction\Data\URLSearches\6-url_html_data\blog_job_board\URL557.txt</v>
      </c>
      <c r="D226" s="2"/>
      <c r="E226" s="2"/>
      <c r="F226" s="2"/>
      <c r="G226" s="2"/>
      <c r="H226" s="2"/>
      <c r="I226" s="2" t="s">
        <v>542</v>
      </c>
    </row>
    <row r="227" spans="1:9" ht="45.2" x14ac:dyDescent="0.3">
      <c r="A227" s="2" t="s">
        <v>543</v>
      </c>
      <c r="B227" s="2">
        <v>2</v>
      </c>
      <c r="C227" s="2" t="str">
        <f>HYPERLINK("C:\Users\Admin\desktop\GL_extraction\Data\URLSearches\6-url_html_data\blog_job_board\URL567.txt")</f>
        <v>C:\Users\Admin\desktop\GL_extraction\Data\URLSearches\6-url_html_data\blog_job_board\URL567.txt</v>
      </c>
      <c r="D227" s="2"/>
      <c r="E227" s="2"/>
      <c r="F227" s="2"/>
      <c r="G227" s="2"/>
      <c r="H227" s="2"/>
      <c r="I227" s="2" t="s">
        <v>544</v>
      </c>
    </row>
    <row r="228" spans="1:9" ht="45.2" x14ac:dyDescent="0.3">
      <c r="A228" s="1" t="s">
        <v>545</v>
      </c>
      <c r="B228" s="1">
        <v>4</v>
      </c>
      <c r="C228" s="1" t="str">
        <f>HYPERLINK("C:\Users\Admin\desktop\GL_extraction\Data\URLSearches\6-url_html_data\blog_job_board\URL567.txt")</f>
        <v>C:\Users\Admin\desktop\GL_extraction\Data\URLSearches\6-url_html_data\blog_job_board\URL567.txt</v>
      </c>
      <c r="D228" s="1"/>
      <c r="E228" s="1"/>
      <c r="F228" s="1" t="s">
        <v>546</v>
      </c>
      <c r="G228" s="1"/>
      <c r="H228" s="1"/>
      <c r="I228" s="1" t="s">
        <v>547</v>
      </c>
    </row>
    <row r="229" spans="1:9" ht="60.25" x14ac:dyDescent="0.3">
      <c r="A229" s="1" t="s">
        <v>548</v>
      </c>
      <c r="B229" s="1">
        <v>2</v>
      </c>
      <c r="C229" s="1" t="str">
        <f>HYPERLINK("C:\Users\Admin\desktop\GL_extraction\Data\URLSearches\6-url_html_data\blog_job_board\URL746.txt")</f>
        <v>C:\Users\Admin\desktop\GL_extraction\Data\URLSearches\6-url_html_data\blog_job_board\URL746.txt</v>
      </c>
      <c r="D229" s="1"/>
      <c r="E229" s="1"/>
      <c r="F229" s="1" t="s">
        <v>549</v>
      </c>
      <c r="G229" s="1"/>
      <c r="H229" s="1"/>
      <c r="I229" s="1" t="s">
        <v>550</v>
      </c>
    </row>
    <row r="230" spans="1:9" ht="45.2" x14ac:dyDescent="0.3">
      <c r="A230" s="2" t="s">
        <v>551</v>
      </c>
      <c r="B230" s="2">
        <v>2</v>
      </c>
      <c r="C230" s="2" t="str">
        <f>HYPERLINK("C:\Users\Admin\desktop\GL_extraction\Data\URLSearches\6-url_html_data\blog_job_board\URL750.txt")</f>
        <v>C:\Users\Admin\desktop\GL_extraction\Data\URLSearches\6-url_html_data\blog_job_board\URL750.txt</v>
      </c>
      <c r="D230" s="2"/>
      <c r="E230" s="2"/>
      <c r="F230" s="2"/>
      <c r="G230" s="2"/>
      <c r="H230" s="2"/>
      <c r="I230" s="2" t="s">
        <v>552</v>
      </c>
    </row>
    <row r="231" spans="1:9" ht="45.2" x14ac:dyDescent="0.3">
      <c r="A231" s="1" t="s">
        <v>553</v>
      </c>
      <c r="B231" s="1">
        <v>5</v>
      </c>
      <c r="C231" s="1" t="str">
        <f>HYPERLINK("C:\Users\Admin\desktop\GL_extraction\Data\URLSearches\6-url_html_data\blog_job_board\URL762.txt")</f>
        <v>C:\Users\Admin\desktop\GL_extraction\Data\URLSearches\6-url_html_data\blog_job_board\URL762.txt</v>
      </c>
      <c r="D231" s="1" t="s">
        <v>554</v>
      </c>
      <c r="E231" s="1"/>
      <c r="F231" s="1" t="s">
        <v>555</v>
      </c>
      <c r="G231" s="1"/>
      <c r="H231" s="1"/>
      <c r="I231" s="1"/>
    </row>
    <row r="232" spans="1:9" ht="60.25" x14ac:dyDescent="0.3">
      <c r="A232" s="1" t="s">
        <v>556</v>
      </c>
      <c r="B232" s="1">
        <v>2</v>
      </c>
      <c r="C232" s="1" t="str">
        <f>HYPERLINK("C:\Users\Admin\desktop\GL_extraction\Data\URLSearches\6-url_html_data\blog_job_board\URL764.txt")</f>
        <v>C:\Users\Admin\desktop\GL_extraction\Data\URLSearches\6-url_html_data\blog_job_board\URL764.txt</v>
      </c>
      <c r="D232" s="1" t="s">
        <v>557</v>
      </c>
      <c r="E232" s="1"/>
      <c r="F232" s="1"/>
      <c r="G232" s="1"/>
      <c r="H232" s="1"/>
      <c r="I232" s="1"/>
    </row>
    <row r="233" spans="1:9" ht="45.2" x14ac:dyDescent="0.3">
      <c r="A233" s="1" t="s">
        <v>558</v>
      </c>
      <c r="B233" s="1">
        <v>2</v>
      </c>
      <c r="C233" s="1" t="str">
        <f>HYPERLINK("C:\Users\Admin\desktop\GL_extraction\Data\URLSearches\6-url_html_data\blog_job_board\URL774.txt")</f>
        <v>C:\Users\Admin\desktop\GL_extraction\Data\URLSearches\6-url_html_data\blog_job_board\URL774.txt</v>
      </c>
      <c r="D233" s="1" t="s">
        <v>559</v>
      </c>
      <c r="E233" s="1"/>
      <c r="F233" s="1" t="s">
        <v>560</v>
      </c>
      <c r="G233" s="1"/>
      <c r="H233" s="1"/>
      <c r="I233" s="1" t="s">
        <v>561</v>
      </c>
    </row>
    <row r="234" spans="1:9" ht="60.25" x14ac:dyDescent="0.3">
      <c r="A234" s="2" t="s">
        <v>562</v>
      </c>
      <c r="B234" s="2">
        <v>4</v>
      </c>
      <c r="C234" s="2" t="str">
        <f>HYPERLINK("C:\Users\Admin\desktop\GL_extraction\Data\URLSearches\6-url_html_data\blog_job_board_social_media\URL375.txt")</f>
        <v>C:\Users\Admin\desktop\GL_extraction\Data\URLSearches\6-url_html_data\blog_job_board_social_media\URL375.txt</v>
      </c>
      <c r="D234" s="2"/>
      <c r="E234" s="2"/>
      <c r="F234" s="2"/>
      <c r="G234" s="2"/>
      <c r="H234" s="2"/>
      <c r="I234" s="2" t="s">
        <v>563</v>
      </c>
    </row>
    <row r="235" spans="1:9" ht="45.2" x14ac:dyDescent="0.3">
      <c r="A235" s="1" t="s">
        <v>564</v>
      </c>
      <c r="B235" s="1">
        <v>2</v>
      </c>
      <c r="C235" s="1" t="str">
        <f>HYPERLINK("C:\Users\Admin\desktop\GL_extraction\Data\URLSearches\6-url_html_data\blog_learning\URL140.txt")</f>
        <v>C:\Users\Admin\desktop\GL_extraction\Data\URLSearches\6-url_html_data\blog_learning\URL140.txt</v>
      </c>
      <c r="D235" s="1" t="s">
        <v>565</v>
      </c>
      <c r="E235" s="1"/>
      <c r="F235" s="1" t="s">
        <v>566</v>
      </c>
      <c r="G235" s="1"/>
      <c r="H235" s="1"/>
      <c r="I235" s="1"/>
    </row>
    <row r="236" spans="1:9" ht="45.2" x14ac:dyDescent="0.3">
      <c r="A236" s="1" t="s">
        <v>567</v>
      </c>
      <c r="B236" s="1">
        <v>0</v>
      </c>
      <c r="C236" s="1" t="str">
        <f>HYPERLINK("C:\Users\Admin\desktop\GL_extraction\Data\URLSearches\6-url_html_data\blog_learning\URL495.txt")</f>
        <v>C:\Users\Admin\desktop\GL_extraction\Data\URLSearches\6-url_html_data\blog_learning\URL495.txt</v>
      </c>
      <c r="D236" s="1"/>
      <c r="E236" s="1"/>
      <c r="F236" s="1" t="s">
        <v>568</v>
      </c>
      <c r="G236" s="1"/>
      <c r="H236" s="1"/>
      <c r="I236" s="1"/>
    </row>
    <row r="237" spans="1:9" ht="45.2" x14ac:dyDescent="0.3">
      <c r="A237" s="2" t="s">
        <v>569</v>
      </c>
      <c r="B237" s="2">
        <v>2</v>
      </c>
      <c r="C237" s="2" t="str">
        <f>HYPERLINK("C:\Users\Admin\desktop\GL_extraction\Data\URLSearches\6-url_html_data\blog_learning\URL563.txt")</f>
        <v>C:\Users\Admin\desktop\GL_extraction\Data\URLSearches\6-url_html_data\blog_learning\URL563.txt</v>
      </c>
      <c r="D237" s="2"/>
      <c r="E237" s="2"/>
      <c r="F237" s="2"/>
      <c r="G237" s="2"/>
      <c r="H237" s="2"/>
      <c r="I237" s="2" t="s">
        <v>570</v>
      </c>
    </row>
    <row r="238" spans="1:9" ht="45.2" x14ac:dyDescent="0.3">
      <c r="A238" s="1" t="s">
        <v>571</v>
      </c>
      <c r="B238" s="1">
        <v>2</v>
      </c>
      <c r="C238" s="1" t="str">
        <f>HYPERLINK("C:\Users\Admin\desktop\GL_extraction\Data\URLSearches\6-url_html_data\blog_learning\URL663.txt")</f>
        <v>C:\Users\Admin\desktop\GL_extraction\Data\URLSearches\6-url_html_data\blog_learning\URL663.txt</v>
      </c>
      <c r="D238" s="1" t="s">
        <v>572</v>
      </c>
      <c r="E238" s="1"/>
      <c r="F238" s="1" t="s">
        <v>573</v>
      </c>
      <c r="G238" s="1"/>
      <c r="H238" s="1"/>
      <c r="I238" s="1"/>
    </row>
    <row r="239" spans="1:9" ht="45.2" x14ac:dyDescent="0.3">
      <c r="A239" s="1" t="s">
        <v>574</v>
      </c>
      <c r="B239" s="1">
        <v>2</v>
      </c>
      <c r="C239" s="1" t="str">
        <f>HYPERLINK("C:\Users\Admin\desktop\GL_extraction\Data\URLSearches\6-url_html_data\blog_learning\URL676.txt")</f>
        <v>C:\Users\Admin\desktop\GL_extraction\Data\URLSearches\6-url_html_data\blog_learning\URL676.txt</v>
      </c>
      <c r="D239" s="1"/>
      <c r="E239" s="1"/>
      <c r="F239" s="1" t="s">
        <v>575</v>
      </c>
      <c r="G239" s="1"/>
      <c r="H239" s="1"/>
      <c r="I239" s="1"/>
    </row>
    <row r="240" spans="1:9" ht="135.5" x14ac:dyDescent="0.3">
      <c r="A240" s="1" t="s">
        <v>576</v>
      </c>
      <c r="B240" s="1">
        <v>4</v>
      </c>
      <c r="C240" s="1" t="str">
        <f>HYPERLINK("C:\Users\Admin\desktop\GL_extraction\Data\URLSearches\6-url_html_data\blog_learning\URL701.txt")</f>
        <v>C:\Users\Admin\desktop\GL_extraction\Data\URLSearches\6-url_html_data\blog_learning\URL701.txt</v>
      </c>
      <c r="D240" s="1" t="s">
        <v>577</v>
      </c>
      <c r="E240" s="1"/>
      <c r="F240" s="1" t="s">
        <v>578</v>
      </c>
      <c r="G240" s="1"/>
      <c r="H240" s="1"/>
      <c r="I240" s="1"/>
    </row>
    <row r="241" spans="1:9" ht="120.45" x14ac:dyDescent="0.3">
      <c r="A241" s="1" t="s">
        <v>579</v>
      </c>
      <c r="B241" s="1">
        <v>2</v>
      </c>
      <c r="C241" s="1" t="str">
        <f>HYPERLINK("C:\Users\Admin\desktop\GL_extraction\Data\URLSearches\6-url_html_data\blog_learning\URL757.txt")</f>
        <v>C:\Users\Admin\desktop\GL_extraction\Data\URLSearches\6-url_html_data\blog_learning\URL757.txt</v>
      </c>
      <c r="D241" s="1" t="s">
        <v>580</v>
      </c>
      <c r="E241" s="1"/>
      <c r="F241" s="1" t="s">
        <v>581</v>
      </c>
      <c r="G241" s="1"/>
      <c r="H241" s="1"/>
      <c r="I241" s="1"/>
    </row>
    <row r="242" spans="1:9" ht="60.25" x14ac:dyDescent="0.3">
      <c r="A242" s="2" t="s">
        <v>582</v>
      </c>
      <c r="B242" s="2">
        <v>2</v>
      </c>
      <c r="C242" s="2" t="str">
        <f>HYPERLINK("C:\Users\Admin\desktop\GL_extraction\Data\URLSearches\6-url_html_data\blog_news_and_magazines\URL216.txt")</f>
        <v>C:\Users\Admin\desktop\GL_extraction\Data\URLSearches\6-url_html_data\blog_news_and_magazines\URL216.txt</v>
      </c>
      <c r="D242" s="2"/>
      <c r="E242" s="2"/>
      <c r="F242" s="2"/>
      <c r="G242" s="2"/>
      <c r="H242" s="2"/>
      <c r="I242" s="2" t="s">
        <v>583</v>
      </c>
    </row>
    <row r="243" spans="1:9" ht="60.25" x14ac:dyDescent="0.3">
      <c r="A243" s="2" t="s">
        <v>584</v>
      </c>
      <c r="B243" s="2">
        <v>8</v>
      </c>
      <c r="C243" s="2" t="str">
        <f>HYPERLINK("C:\Users\Admin\desktop\GL_extraction\Data\URLSearches\6-url_html_data\blog_news_and_magazines\URL394.txt")</f>
        <v>C:\Users\Admin\desktop\GL_extraction\Data\URLSearches\6-url_html_data\blog_news_and_magazines\URL394.txt</v>
      </c>
      <c r="D243" s="2"/>
      <c r="E243" s="2"/>
      <c r="F243" s="2"/>
      <c r="G243" s="2"/>
      <c r="H243" s="2"/>
      <c r="I243" s="2" t="s">
        <v>585</v>
      </c>
    </row>
    <row r="244" spans="1:9" ht="60.25" x14ac:dyDescent="0.3">
      <c r="A244" s="2" t="s">
        <v>586</v>
      </c>
      <c r="B244" s="2">
        <v>4</v>
      </c>
      <c r="C244" s="2" t="str">
        <f>HYPERLINK("C:\Users\Admin\desktop\GL_extraction\Data\URLSearches\6-url_html_data\blog_news_and_magazines\URL411.txt")</f>
        <v>C:\Users\Admin\desktop\GL_extraction\Data\URLSearches\6-url_html_data\blog_news_and_magazines\URL411.txt</v>
      </c>
      <c r="D244" s="2"/>
      <c r="E244" s="2"/>
      <c r="F244" s="2"/>
      <c r="G244" s="2"/>
      <c r="H244" s="2"/>
      <c r="I244" s="2" t="s">
        <v>587</v>
      </c>
    </row>
    <row r="245" spans="1:9" ht="60.25" x14ac:dyDescent="0.3">
      <c r="A245" s="2" t="s">
        <v>588</v>
      </c>
      <c r="B245" s="2">
        <v>4</v>
      </c>
      <c r="C245" s="2" t="str">
        <f>HYPERLINK("C:\Users\Admin\desktop\GL_extraction\Data\URLSearches\6-url_html_data\blog_news_and_magazines\URL615.txt")</f>
        <v>C:\Users\Admin\desktop\GL_extraction\Data\URLSearches\6-url_html_data\blog_news_and_magazines\URL615.txt</v>
      </c>
      <c r="D245" s="2"/>
      <c r="E245" s="2"/>
      <c r="F245" s="2"/>
      <c r="G245" s="2"/>
      <c r="H245" s="2"/>
      <c r="I245" s="2" t="s">
        <v>589</v>
      </c>
    </row>
    <row r="246" spans="1:9" ht="135.5" x14ac:dyDescent="0.3">
      <c r="A246" s="3" t="s">
        <v>590</v>
      </c>
      <c r="B246" s="3">
        <v>2</v>
      </c>
      <c r="C246" s="3" t="str">
        <f>HYPERLINK("C:\Users\Admin\desktop\GL_extraction\Data\URLSearches\6-url_html_data\blog_news_and_magazines\URL710.txt")</f>
        <v>C:\Users\Admin\desktop\GL_extraction\Data\URLSearches\6-url_html_data\blog_news_and_magazines\URL710.txt</v>
      </c>
      <c r="D246" s="3" t="s">
        <v>591</v>
      </c>
      <c r="E246" s="3"/>
      <c r="F246" s="3" t="s">
        <v>592</v>
      </c>
      <c r="G246" s="3"/>
      <c r="H246" s="3"/>
      <c r="I246" s="3"/>
    </row>
    <row r="247" spans="1:9" ht="60.25" x14ac:dyDescent="0.3">
      <c r="A247" s="2" t="s">
        <v>593</v>
      </c>
      <c r="B247" s="2">
        <v>4</v>
      </c>
      <c r="C247" s="2" t="str">
        <f>HYPERLINK("C:\Users\Admin\desktop\GL_extraction\Data\URLSearches\6-url_html_data\blog_news_and_magazines_social_media\URL345.txt")</f>
        <v>C:\Users\Admin\desktop\GL_extraction\Data\URLSearches\6-url_html_data\blog_news_and_magazines_social_media\URL345.txt</v>
      </c>
      <c r="D247" s="2"/>
      <c r="E247" s="2"/>
      <c r="F247" s="2"/>
      <c r="G247" s="2"/>
      <c r="H247" s="2"/>
      <c r="I247" s="2" t="s">
        <v>59</v>
      </c>
    </row>
    <row r="248" spans="1:9" ht="60.25" x14ac:dyDescent="0.3">
      <c r="A248" s="2" t="s">
        <v>594</v>
      </c>
      <c r="B248" s="2">
        <v>8</v>
      </c>
      <c r="C248" s="2" t="str">
        <f>HYPERLINK("C:\Users\Admin\desktop\GL_extraction\Data\URLSearches\6-url_html_data\blog_organisations_and_technologies\URL132.txt")</f>
        <v>C:\Users\Admin\desktop\GL_extraction\Data\URLSearches\6-url_html_data\blog_organisations_and_technologies\URL132.txt</v>
      </c>
      <c r="D248" s="2"/>
      <c r="E248" s="2"/>
      <c r="F248" s="2"/>
      <c r="G248" s="2"/>
      <c r="H248" s="2"/>
      <c r="I248" s="2" t="s">
        <v>595</v>
      </c>
    </row>
    <row r="249" spans="1:9" ht="60.25" x14ac:dyDescent="0.3">
      <c r="A249" s="2" t="s">
        <v>596</v>
      </c>
      <c r="B249" s="2">
        <v>8</v>
      </c>
      <c r="C249" s="2" t="str">
        <f>HYPERLINK("C:\Users\Admin\desktop\GL_extraction\Data\URLSearches\6-url_html_data\blog_organisations_and_technologies\URL150.txt")</f>
        <v>C:\Users\Admin\desktop\GL_extraction\Data\URLSearches\6-url_html_data\blog_organisations_and_technologies\URL150.txt</v>
      </c>
      <c r="D249" s="2"/>
      <c r="E249" s="2"/>
      <c r="F249" s="2"/>
      <c r="G249" s="2"/>
      <c r="H249" s="2"/>
      <c r="I249" s="2" t="s">
        <v>597</v>
      </c>
    </row>
    <row r="250" spans="1:9" ht="60.25" x14ac:dyDescent="0.3">
      <c r="A250" s="2" t="s">
        <v>598</v>
      </c>
      <c r="B250" s="2">
        <v>8</v>
      </c>
      <c r="C250" s="2" t="str">
        <f>HYPERLINK("C:\Users\Admin\desktop\GL_extraction\Data\URLSearches\6-url_html_data\blog_organisations_and_technologies\URL208.txt")</f>
        <v>C:\Users\Admin\desktop\GL_extraction\Data\URLSearches\6-url_html_data\blog_organisations_and_technologies\URL208.txt</v>
      </c>
      <c r="D250" s="2"/>
      <c r="E250" s="2"/>
      <c r="F250" s="2"/>
      <c r="G250" s="2"/>
      <c r="H250" s="2"/>
      <c r="I250" s="2" t="s">
        <v>599</v>
      </c>
    </row>
    <row r="251" spans="1:9" ht="120.45" x14ac:dyDescent="0.3">
      <c r="A251" s="1" t="s">
        <v>600</v>
      </c>
      <c r="B251" s="1">
        <v>0</v>
      </c>
      <c r="C251" s="1" t="str">
        <f>HYPERLINK("C:\Users\Admin\desktop\GL_extraction\Data\URLSearches\6-url_html_data\blog_organisations_and_technologies\URL247.txt")</f>
        <v>C:\Users\Admin\desktop\GL_extraction\Data\URLSearches\6-url_html_data\blog_organisations_and_technologies\URL247.txt</v>
      </c>
      <c r="D251" s="1"/>
      <c r="E251" s="1"/>
      <c r="F251" s="1" t="s">
        <v>601</v>
      </c>
      <c r="G251" s="1"/>
      <c r="H251" s="1"/>
      <c r="I251" s="1"/>
    </row>
    <row r="252" spans="1:9" ht="60.25" x14ac:dyDescent="0.3">
      <c r="A252" s="2" t="s">
        <v>602</v>
      </c>
      <c r="B252" s="2">
        <v>8</v>
      </c>
      <c r="C252" s="2" t="str">
        <f>HYPERLINK("C:\Users\Admin\desktop\GL_extraction\Data\URLSearches\6-url_html_data\blog_organisations_and_technologies\URL32.txt")</f>
        <v>C:\Users\Admin\desktop\GL_extraction\Data\URLSearches\6-url_html_data\blog_organisations_and_technologies\URL32.txt</v>
      </c>
      <c r="D252" s="2"/>
      <c r="E252" s="2"/>
      <c r="F252" s="2"/>
      <c r="G252" s="2"/>
      <c r="H252" s="2"/>
      <c r="I252" s="2" t="s">
        <v>603</v>
      </c>
    </row>
    <row r="253" spans="1:9" ht="60.25" x14ac:dyDescent="0.3">
      <c r="A253" s="1" t="s">
        <v>604</v>
      </c>
      <c r="B253" s="1">
        <v>4</v>
      </c>
      <c r="C253" s="1" t="str">
        <f>HYPERLINK("C:\Users\Admin\desktop\GL_extraction\Data\URLSearches\6-url_html_data\blog_organisations_and_technologies\URL343.txt")</f>
        <v>C:\Users\Admin\desktop\GL_extraction\Data\URLSearches\6-url_html_data\blog_organisations_and_technologies\URL343.txt</v>
      </c>
      <c r="D253" s="1"/>
      <c r="E253" s="1"/>
      <c r="F253" s="1" t="s">
        <v>605</v>
      </c>
      <c r="G253" s="1"/>
      <c r="H253" s="1"/>
      <c r="I253" s="1"/>
    </row>
    <row r="254" spans="1:9" ht="60.25" x14ac:dyDescent="0.3">
      <c r="A254" s="2" t="s">
        <v>606</v>
      </c>
      <c r="B254" s="2">
        <v>4</v>
      </c>
      <c r="C254" s="2" t="str">
        <f>HYPERLINK("C:\Users\Admin\desktop\GL_extraction\Data\URLSearches\6-url_html_data\blog_organisations_and_technologies\URL358.txt")</f>
        <v>C:\Users\Admin\desktop\GL_extraction\Data\URLSearches\6-url_html_data\blog_organisations_and_technologies\URL358.txt</v>
      </c>
      <c r="D254" s="2"/>
      <c r="E254" s="2"/>
      <c r="F254" s="2"/>
      <c r="G254" s="2"/>
      <c r="H254" s="2"/>
      <c r="I254" s="2" t="s">
        <v>59</v>
      </c>
    </row>
    <row r="255" spans="1:9" ht="60.25" x14ac:dyDescent="0.3">
      <c r="A255" s="2" t="s">
        <v>607</v>
      </c>
      <c r="B255" s="2">
        <v>4</v>
      </c>
      <c r="C255" s="2" t="str">
        <f>HYPERLINK("C:\Users\Admin\desktop\GL_extraction\Data\URLSearches\6-url_html_data\blog_organisations_and_technologies\URL392.txt")</f>
        <v>C:\Users\Admin\desktop\GL_extraction\Data\URLSearches\6-url_html_data\blog_organisations_and_technologies\URL392.txt</v>
      </c>
      <c r="D255" s="2"/>
      <c r="E255" s="2"/>
      <c r="F255" s="2"/>
      <c r="G255" s="2"/>
      <c r="H255" s="2"/>
      <c r="I255" s="2" t="s">
        <v>608</v>
      </c>
    </row>
    <row r="256" spans="1:9" ht="60.25" x14ac:dyDescent="0.3">
      <c r="A256" s="2" t="s">
        <v>609</v>
      </c>
      <c r="B256" s="2">
        <v>4</v>
      </c>
      <c r="C256" s="2" t="str">
        <f>HYPERLINK("C:\Users\Admin\desktop\GL_extraction\Data\URLSearches\6-url_html_data\blog_organisations_and_technologies\URL407.txt")</f>
        <v>C:\Users\Admin\desktop\GL_extraction\Data\URLSearches\6-url_html_data\blog_organisations_and_technologies\URL407.txt</v>
      </c>
      <c r="D256" s="2"/>
      <c r="E256" s="2"/>
      <c r="F256" s="2"/>
      <c r="G256" s="2"/>
      <c r="H256" s="2"/>
      <c r="I256" s="2" t="s">
        <v>610</v>
      </c>
    </row>
    <row r="257" spans="1:9" ht="60.25" x14ac:dyDescent="0.3">
      <c r="A257" s="2" t="s">
        <v>611</v>
      </c>
      <c r="B257" s="2">
        <v>8</v>
      </c>
      <c r="C257" s="2" t="str">
        <f>HYPERLINK("C:\Users\Admin\desktop\GL_extraction\Data\URLSearches\6-url_html_data\blog_organisations_and_technologies\URL53.txt")</f>
        <v>C:\Users\Admin\desktop\GL_extraction\Data\URLSearches\6-url_html_data\blog_organisations_and_technologies\URL53.txt</v>
      </c>
      <c r="D257" s="2"/>
      <c r="E257" s="2"/>
      <c r="F257" s="2"/>
      <c r="G257" s="2"/>
      <c r="H257" s="2"/>
      <c r="I257" s="2" t="s">
        <v>612</v>
      </c>
    </row>
    <row r="258" spans="1:9" ht="60.25" x14ac:dyDescent="0.3">
      <c r="A258" s="2" t="s">
        <v>613</v>
      </c>
      <c r="B258" s="2">
        <v>5</v>
      </c>
      <c r="C258" s="2" t="str">
        <f>HYPERLINK("C:\Users\Admin\desktop\GL_extraction\Data\URLSearches\6-url_html_data\blog_organisations_and_technologies\URL607.txt")</f>
        <v>C:\Users\Admin\desktop\GL_extraction\Data\URLSearches\6-url_html_data\blog_organisations_and_technologies\URL607.txt</v>
      </c>
      <c r="D258" s="2"/>
      <c r="E258" s="2"/>
      <c r="F258" s="2"/>
      <c r="G258" s="2"/>
      <c r="H258" s="2"/>
      <c r="I258" s="2" t="s">
        <v>614</v>
      </c>
    </row>
    <row r="259" spans="1:9" ht="60.25" x14ac:dyDescent="0.3">
      <c r="A259" s="2" t="s">
        <v>615</v>
      </c>
      <c r="B259" s="2">
        <v>4</v>
      </c>
      <c r="C259" s="2" t="str">
        <f>HYPERLINK("C:\Users\Admin\desktop\GL_extraction\Data\URLSearches\6-url_html_data\blog_organisations_and_technologies\URL611.txt")</f>
        <v>C:\Users\Admin\desktop\GL_extraction\Data\URLSearches\6-url_html_data\blog_organisations_and_technologies\URL611.txt</v>
      </c>
      <c r="D259" s="2"/>
      <c r="E259" s="2"/>
      <c r="F259" s="2"/>
      <c r="G259" s="2"/>
      <c r="H259" s="2"/>
      <c r="I259" s="2" t="s">
        <v>616</v>
      </c>
    </row>
    <row r="260" spans="1:9" ht="75.3" x14ac:dyDescent="0.3">
      <c r="A260" s="1" t="s">
        <v>617</v>
      </c>
      <c r="B260" s="1">
        <v>2</v>
      </c>
      <c r="C260" s="1" t="str">
        <f>HYPERLINK("C:\Users\Admin\desktop\GL_extraction\Data\URLSearches\6-url_html_data\blog_organisations_and_technologies\URL720.txt")</f>
        <v>C:\Users\Admin\desktop\GL_extraction\Data\URLSearches\6-url_html_data\blog_organisations_and_technologies\URL720.txt</v>
      </c>
      <c r="D260" s="1" t="s">
        <v>618</v>
      </c>
      <c r="E260" s="1"/>
      <c r="F260" s="1"/>
      <c r="G260" s="1"/>
      <c r="H260" s="1"/>
      <c r="I260" s="1" t="s">
        <v>619</v>
      </c>
    </row>
    <row r="261" spans="1:9" ht="75.3" x14ac:dyDescent="0.3">
      <c r="A261" s="1" t="s">
        <v>620</v>
      </c>
      <c r="B261" s="1">
        <v>8</v>
      </c>
      <c r="C261" s="1" t="str">
        <f>HYPERLINK("C:\Users\Admin\desktop\GL_extraction\Data\URLSearches\6-url_html_data\blog_organisations_and_technologies\URL86.txt")</f>
        <v>C:\Users\Admin\desktop\GL_extraction\Data\URLSearches\6-url_html_data\blog_organisations_and_technologies\URL86.txt</v>
      </c>
      <c r="D261" s="1"/>
      <c r="E261" s="1"/>
      <c r="F261" s="1" t="s">
        <v>621</v>
      </c>
      <c r="G261" s="1"/>
      <c r="H261" s="1"/>
      <c r="I261" s="1" t="s">
        <v>622</v>
      </c>
    </row>
    <row r="262" spans="1:9" ht="45.2" x14ac:dyDescent="0.3">
      <c r="A262" s="2" t="s">
        <v>623</v>
      </c>
      <c r="B262" s="2">
        <v>9</v>
      </c>
      <c r="C262" s="2" t="str">
        <f>HYPERLINK("C:\Users\Admin\desktop\GL_extraction\Data\URLSearches\6-url_html_data\blog_research\URL108.txt")</f>
        <v>C:\Users\Admin\desktop\GL_extraction\Data\URLSearches\6-url_html_data\blog_research\URL108.txt</v>
      </c>
      <c r="D262" s="2"/>
      <c r="E262" s="2"/>
      <c r="F262" s="2"/>
      <c r="G262" s="2"/>
      <c r="H262" s="2"/>
      <c r="I262" s="2" t="s">
        <v>624</v>
      </c>
    </row>
    <row r="263" spans="1:9" ht="45.2" x14ac:dyDescent="0.3">
      <c r="A263" s="2" t="s">
        <v>625</v>
      </c>
      <c r="B263" s="2">
        <v>9</v>
      </c>
      <c r="C263" s="2" t="str">
        <f>HYPERLINK("C:\Users\Admin\desktop\GL_extraction\Data\URLSearches\6-url_html_data\blog_research\URL185.txt")</f>
        <v>C:\Users\Admin\desktop\GL_extraction\Data\URLSearches\6-url_html_data\blog_research\URL185.txt</v>
      </c>
      <c r="D263" s="2"/>
      <c r="E263" s="2"/>
      <c r="F263" s="2"/>
      <c r="G263" s="2"/>
      <c r="H263" s="2"/>
      <c r="I263" s="2" t="s">
        <v>624</v>
      </c>
    </row>
    <row r="264" spans="1:9" ht="60.25" x14ac:dyDescent="0.3">
      <c r="A264" s="2" t="s">
        <v>626</v>
      </c>
      <c r="B264" s="2">
        <v>1</v>
      </c>
      <c r="C264" s="2" t="str">
        <f>HYPERLINK("C:\Users\Admin\desktop\GL_extraction\Data\URLSearches\6-url_html_data\blog_social_media\URL112.txt")</f>
        <v>C:\Users\Admin\desktop\GL_extraction\Data\URLSearches\6-url_html_data\blog_social_media\URL112.txt</v>
      </c>
      <c r="D264" s="2"/>
      <c r="E264" s="2"/>
      <c r="F264" s="2"/>
      <c r="G264" s="2"/>
      <c r="H264" s="2"/>
      <c r="I264" s="2" t="s">
        <v>627</v>
      </c>
    </row>
    <row r="265" spans="1:9" ht="60.25" x14ac:dyDescent="0.3">
      <c r="A265" s="2" t="s">
        <v>628</v>
      </c>
      <c r="B265" s="2">
        <v>0</v>
      </c>
      <c r="C265" s="2" t="str">
        <f>HYPERLINK("C:\Users\Admin\desktop\GL_extraction\Data\URLSearches\6-url_html_data\blog_social_media\URL282.txt")</f>
        <v>C:\Users\Admin\desktop\GL_extraction\Data\URLSearches\6-url_html_data\blog_social_media\URL282.txt</v>
      </c>
      <c r="D265" s="2"/>
      <c r="E265" s="2"/>
      <c r="F265" s="2"/>
      <c r="G265" s="2"/>
      <c r="H265" s="2"/>
      <c r="I265" s="2" t="s">
        <v>629</v>
      </c>
    </row>
    <row r="266" spans="1:9" ht="60.25" x14ac:dyDescent="0.3">
      <c r="A266" s="2" t="s">
        <v>630</v>
      </c>
      <c r="B266" s="2">
        <v>4</v>
      </c>
      <c r="C266" s="2" t="str">
        <f>HYPERLINK("C:\Users\Admin\desktop\GL_extraction\Data\URLSearches\6-url_html_data\blog_social_media\URL341.txt")</f>
        <v>C:\Users\Admin\desktop\GL_extraction\Data\URLSearches\6-url_html_data\blog_social_media\URL341.txt</v>
      </c>
      <c r="D266" s="2"/>
      <c r="E266" s="2"/>
      <c r="F266" s="2"/>
      <c r="G266" s="2"/>
      <c r="H266" s="2"/>
      <c r="I266" s="2" t="s">
        <v>631</v>
      </c>
    </row>
    <row r="267" spans="1:9" ht="60.25" x14ac:dyDescent="0.3">
      <c r="A267" s="2" t="s">
        <v>632</v>
      </c>
      <c r="B267" s="2">
        <v>4</v>
      </c>
      <c r="C267" s="2" t="str">
        <f>HYPERLINK("C:\Users\Admin\desktop\GL_extraction\Data\URLSearches\6-url_html_data\blog_social_media\URL348.txt")</f>
        <v>C:\Users\Admin\desktop\GL_extraction\Data\URLSearches\6-url_html_data\blog_social_media\URL348.txt</v>
      </c>
      <c r="D267" s="2"/>
      <c r="E267" s="2"/>
      <c r="F267" s="2"/>
      <c r="G267" s="2"/>
      <c r="H267" s="2"/>
      <c r="I267" s="2" t="s">
        <v>633</v>
      </c>
    </row>
    <row r="268" spans="1:9" ht="60.25" x14ac:dyDescent="0.3">
      <c r="A268" s="2" t="s">
        <v>634</v>
      </c>
      <c r="B268" s="2">
        <v>2</v>
      </c>
      <c r="C268" s="2" t="str">
        <f>HYPERLINK("C:\Users\Admin\desktop\GL_extraction\Data\URLSearches\6-url_html_data\blog_social_media\URL354.txt")</f>
        <v>C:\Users\Admin\desktop\GL_extraction\Data\URLSearches\6-url_html_data\blog_social_media\URL354.txt</v>
      </c>
      <c r="D268" s="2"/>
      <c r="E268" s="2"/>
      <c r="F268" s="2"/>
      <c r="G268" s="2"/>
      <c r="H268" s="2"/>
      <c r="I268" s="2" t="s">
        <v>635</v>
      </c>
    </row>
    <row r="269" spans="1:9" ht="60.25" x14ac:dyDescent="0.3">
      <c r="A269" s="2" t="s">
        <v>636</v>
      </c>
      <c r="B269" s="2">
        <v>2</v>
      </c>
      <c r="C269" s="2" t="str">
        <f>HYPERLINK("C:\Users\Admin\desktop\GL_extraction\Data\URLSearches\6-url_html_data\blog_social_media\URL356.txt")</f>
        <v>C:\Users\Admin\desktop\GL_extraction\Data\URLSearches\6-url_html_data\blog_social_media\URL356.txt</v>
      </c>
      <c r="D269" s="2"/>
      <c r="E269" s="2"/>
      <c r="F269" s="2"/>
      <c r="G269" s="2"/>
      <c r="H269" s="2"/>
      <c r="I269" s="2" t="s">
        <v>637</v>
      </c>
    </row>
    <row r="270" spans="1:9" ht="60.25" x14ac:dyDescent="0.3">
      <c r="A270" s="2" t="s">
        <v>638</v>
      </c>
      <c r="B270" s="2">
        <v>4</v>
      </c>
      <c r="C270" s="2" t="str">
        <f>HYPERLINK("C:\Users\Admin\desktop\GL_extraction\Data\URLSearches\6-url_html_data\blog_social_media\URL382.txt")</f>
        <v>C:\Users\Admin\desktop\GL_extraction\Data\URLSearches\6-url_html_data\blog_social_media\URL382.txt</v>
      </c>
      <c r="D270" s="2"/>
      <c r="E270" s="2"/>
      <c r="F270" s="2"/>
      <c r="G270" s="2"/>
      <c r="H270" s="2"/>
      <c r="I270" s="2" t="s">
        <v>639</v>
      </c>
    </row>
    <row r="271" spans="1:9" ht="60.25" x14ac:dyDescent="0.3">
      <c r="A271" s="2" t="s">
        <v>640</v>
      </c>
      <c r="B271" s="2">
        <v>4</v>
      </c>
      <c r="C271" s="2" t="str">
        <f>HYPERLINK("C:\Users\Admin\desktop\GL_extraction\Data\URLSearches\6-url_html_data\blog_social_media\URL410.txt")</f>
        <v>C:\Users\Admin\desktop\GL_extraction\Data\URLSearches\6-url_html_data\blog_social_media\URL410.txt</v>
      </c>
      <c r="D271" s="2"/>
      <c r="E271" s="2"/>
      <c r="F271" s="2"/>
      <c r="G271" s="2"/>
      <c r="H271" s="2"/>
      <c r="I271" s="2" t="s">
        <v>641</v>
      </c>
    </row>
    <row r="272" spans="1:9" ht="60.25" x14ac:dyDescent="0.3">
      <c r="A272" s="2" t="s">
        <v>642</v>
      </c>
      <c r="B272" s="2">
        <v>8</v>
      </c>
      <c r="C272" s="2" t="str">
        <f>HYPERLINK("C:\Users\Admin\desktop\GL_extraction\Data\URLSearches\6-url_html_data\blog_social_media\URL437.txt")</f>
        <v>C:\Users\Admin\desktop\GL_extraction\Data\URLSearches\6-url_html_data\blog_social_media\URL437.txt</v>
      </c>
      <c r="D272" s="2"/>
      <c r="E272" s="2"/>
      <c r="F272" s="2"/>
      <c r="G272" s="2"/>
      <c r="H272" s="2"/>
      <c r="I272" s="2" t="s">
        <v>643</v>
      </c>
    </row>
    <row r="273" spans="1:9" ht="60.25" x14ac:dyDescent="0.3">
      <c r="A273" s="2" t="s">
        <v>644</v>
      </c>
      <c r="B273" s="2">
        <v>4</v>
      </c>
      <c r="C273" s="2" t="str">
        <f>HYPERLINK("C:\Users\Admin\desktop\GL_extraction\Data\URLSearches\6-url_html_data\blog_social_media\URL584.txt")</f>
        <v>C:\Users\Admin\desktop\GL_extraction\Data\URLSearches\6-url_html_data\blog_social_media\URL584.txt</v>
      </c>
      <c r="D273" s="2"/>
      <c r="E273" s="2"/>
      <c r="F273" s="2"/>
      <c r="G273" s="2"/>
      <c r="H273" s="2"/>
      <c r="I273" s="2" t="s">
        <v>645</v>
      </c>
    </row>
    <row r="274" spans="1:9" ht="60.25" x14ac:dyDescent="0.3">
      <c r="A274" s="2" t="s">
        <v>646</v>
      </c>
      <c r="B274" s="2">
        <v>8</v>
      </c>
      <c r="C274" s="2" t="str">
        <f>HYPERLINK("C:\Users\Admin\desktop\GL_extraction\Data\URLSearches\6-url_html_data\blog_social_media\URL596.txt")</f>
        <v>C:\Users\Admin\desktop\GL_extraction\Data\URLSearches\6-url_html_data\blog_social_media\URL596.txt</v>
      </c>
      <c r="D274" s="2"/>
      <c r="E274" s="2"/>
      <c r="F274" s="2"/>
      <c r="G274" s="2"/>
      <c r="H274" s="2"/>
      <c r="I274" s="2" t="s">
        <v>647</v>
      </c>
    </row>
    <row r="275" spans="1:9" ht="60.25" x14ac:dyDescent="0.3">
      <c r="A275" s="2" t="s">
        <v>648</v>
      </c>
      <c r="B275" s="2">
        <v>8</v>
      </c>
      <c r="C275" s="2" t="str">
        <f>HYPERLINK("C:\Users\Admin\desktop\GL_extraction\Data\URLSearches\6-url_html_data\blog_social_media\URL620.txt")</f>
        <v>C:\Users\Admin\desktop\GL_extraction\Data\URLSearches\6-url_html_data\blog_social_media\URL620.txt</v>
      </c>
      <c r="D275" s="2"/>
      <c r="E275" s="2"/>
      <c r="F275" s="2"/>
      <c r="G275" s="2"/>
      <c r="H275" s="2"/>
      <c r="I275" s="2" t="s">
        <v>649</v>
      </c>
    </row>
    <row r="276" spans="1:9" ht="60.25" x14ac:dyDescent="0.3">
      <c r="A276" s="1" t="s">
        <v>650</v>
      </c>
      <c r="B276" s="1">
        <v>5</v>
      </c>
      <c r="C276" s="1" t="str">
        <f>HYPERLINK("C:\Users\Admin\desktop\GL_extraction\Data\URLSearches\6-url_html_data\blog_social_media\URL634.txt")</f>
        <v>C:\Users\Admin\desktop\GL_extraction\Data\URLSearches\6-url_html_data\blog_social_media\URL634.txt</v>
      </c>
      <c r="D276" s="1"/>
      <c r="E276" s="1"/>
      <c r="F276" s="1" t="s">
        <v>651</v>
      </c>
      <c r="G276" s="1"/>
      <c r="H276" s="1"/>
      <c r="I276" s="1" t="s">
        <v>652</v>
      </c>
    </row>
    <row r="277" spans="1:9" ht="135.5" x14ac:dyDescent="0.3">
      <c r="A277" s="1" t="s">
        <v>653</v>
      </c>
      <c r="B277" s="1">
        <v>2</v>
      </c>
      <c r="C277" s="1" t="str">
        <f>HYPERLINK("C:\Users\Admin\desktop\GL_extraction\Data\URLSearches\6-url_html_data\blog_social_media\URL703.txt")</f>
        <v>C:\Users\Admin\desktop\GL_extraction\Data\URLSearches\6-url_html_data\blog_social_media\URL703.txt</v>
      </c>
      <c r="D277" s="1" t="s">
        <v>654</v>
      </c>
      <c r="E277" s="1"/>
      <c r="F277" s="1" t="s">
        <v>655</v>
      </c>
      <c r="G277" s="1"/>
      <c r="H277" s="1"/>
      <c r="I277" s="1"/>
    </row>
    <row r="278" spans="1:9" ht="60.25" x14ac:dyDescent="0.3">
      <c r="A278" s="2" t="s">
        <v>656</v>
      </c>
      <c r="B278" s="2">
        <v>3</v>
      </c>
      <c r="C278" s="2" t="str">
        <f>HYPERLINK("C:\Users\Admin\desktop\GL_extraction\Data\URLSearches\6-url_html_data\blog_social_media\URL71.txt")</f>
        <v>C:\Users\Admin\desktop\GL_extraction\Data\URLSearches\6-url_html_data\blog_social_media\URL71.txt</v>
      </c>
      <c r="D278" s="2"/>
      <c r="E278" s="2"/>
      <c r="F278" s="2"/>
      <c r="G278" s="2"/>
      <c r="H278" s="2"/>
      <c r="I278" s="2" t="s">
        <v>657</v>
      </c>
    </row>
    <row r="279" spans="1:9" ht="60.25" x14ac:dyDescent="0.3">
      <c r="A279" s="2" t="s">
        <v>658</v>
      </c>
      <c r="B279" s="2">
        <v>1</v>
      </c>
      <c r="C279" s="2" t="str">
        <f>HYPERLINK("C:\Users\Admin\desktop\GL_extraction\Data\URLSearches\6-url_html_data\blog_social_media\URL76.txt")</f>
        <v>C:\Users\Admin\desktop\GL_extraction\Data\URLSearches\6-url_html_data\blog_social_media\URL76.txt</v>
      </c>
      <c r="D279" s="2"/>
      <c r="E279" s="2"/>
      <c r="F279" s="2"/>
      <c r="G279" s="2"/>
      <c r="H279" s="2"/>
      <c r="I279" s="2" t="s">
        <v>659</v>
      </c>
    </row>
    <row r="280" spans="1:9" ht="60.25" x14ac:dyDescent="0.3">
      <c r="A280" s="2" t="s">
        <v>660</v>
      </c>
      <c r="B280" s="2">
        <v>4</v>
      </c>
      <c r="C280" s="2" t="str">
        <f>HYPERLINK("C:\Users\Admin\desktop\GL_extraction\Data\URLSearches\6-url_html_data\blog_social_media\URL782.txt")</f>
        <v>C:\Users\Admin\desktop\GL_extraction\Data\URLSearches\6-url_html_data\blog_social_media\URL782.txt</v>
      </c>
      <c r="D280" s="2"/>
      <c r="E280" s="2"/>
      <c r="F280" s="2"/>
      <c r="G280" s="2"/>
      <c r="H280" s="2"/>
      <c r="I280" s="2" t="s">
        <v>661</v>
      </c>
    </row>
    <row r="281" spans="1:9" ht="60.25" x14ac:dyDescent="0.3">
      <c r="A281" s="2" t="s">
        <v>662</v>
      </c>
      <c r="B281" s="2">
        <v>4</v>
      </c>
      <c r="C281" s="2" t="str">
        <f>HYPERLINK("C:\Users\Admin\desktop\GL_extraction\Data\URLSearches\6-url_html_data\blog_social_media\URL889.txt")</f>
        <v>C:\Users\Admin\desktop\GL_extraction\Data\URLSearches\6-url_html_data\blog_social_media\URL889.txt</v>
      </c>
      <c r="D281" s="2"/>
      <c r="E281" s="2"/>
      <c r="F281" s="2"/>
      <c r="G281" s="2"/>
      <c r="H281" s="2"/>
      <c r="I281" s="2" t="s">
        <v>663</v>
      </c>
    </row>
    <row r="282" spans="1:9" ht="60.25" x14ac:dyDescent="0.3">
      <c r="A282" s="1" t="s">
        <v>664</v>
      </c>
      <c r="B282" s="1">
        <v>0</v>
      </c>
      <c r="C282" s="1" t="str">
        <f>HYPERLINK("C:\Users\Admin\desktop\GL_extraction\Data\URLSearches\6-url_html_data\bootcamps_blog\URL225.txt")</f>
        <v>C:\Users\Admin\desktop\GL_extraction\Data\URLSearches\6-url_html_data\bootcamps_blog\URL225.txt</v>
      </c>
      <c r="D282" s="1" t="s">
        <v>665</v>
      </c>
      <c r="E282" s="1"/>
      <c r="F282" s="1" t="s">
        <v>666</v>
      </c>
      <c r="G282" s="1"/>
      <c r="H282" s="1"/>
      <c r="I282" s="1"/>
    </row>
    <row r="283" spans="1:9" ht="60.25" x14ac:dyDescent="0.3">
      <c r="A283" s="2" t="s">
        <v>667</v>
      </c>
      <c r="B283" s="2">
        <v>0</v>
      </c>
      <c r="C283" s="2" t="str">
        <f>HYPERLINK("C:\Users\Admin\desktop\GL_extraction\Data\URLSearches\6-url_html_data\bootcamps_blog\URL228.txt")</f>
        <v>C:\Users\Admin\desktop\GL_extraction\Data\URLSearches\6-url_html_data\bootcamps_blog\URL228.txt</v>
      </c>
      <c r="D283" s="2"/>
      <c r="E283" s="2"/>
      <c r="F283" s="2"/>
      <c r="G283" s="2"/>
      <c r="H283" s="2"/>
      <c r="I283" s="2" t="s">
        <v>668</v>
      </c>
    </row>
    <row r="284" spans="1:9" ht="60.25" x14ac:dyDescent="0.3">
      <c r="A284" s="1" t="s">
        <v>669</v>
      </c>
      <c r="B284" s="1">
        <v>0</v>
      </c>
      <c r="C284" s="1" t="str">
        <f>HYPERLINK("C:\Users\Admin\desktop\GL_extraction\Data\URLSearches\6-url_html_data\bootcamps_blog\URL229.txt")</f>
        <v>C:\Users\Admin\desktop\GL_extraction\Data\URLSearches\6-url_html_data\bootcamps_blog\URL229.txt</v>
      </c>
      <c r="D284" s="1" t="s">
        <v>670</v>
      </c>
      <c r="E284" s="1"/>
      <c r="F284" s="1" t="s">
        <v>671</v>
      </c>
      <c r="G284" s="1"/>
      <c r="H284" s="1"/>
      <c r="I284" s="1"/>
    </row>
    <row r="285" spans="1:9" ht="60.25" x14ac:dyDescent="0.3">
      <c r="A285" s="1" t="s">
        <v>672</v>
      </c>
      <c r="B285" s="1">
        <v>0</v>
      </c>
      <c r="C285" s="1" t="str">
        <f>HYPERLINK("C:\Users\Admin\desktop\GL_extraction\Data\URLSearches\6-url_html_data\bootcamps_blog\URL231.txt")</f>
        <v>C:\Users\Admin\desktop\GL_extraction\Data\URLSearches\6-url_html_data\bootcamps_blog\URL231.txt</v>
      </c>
      <c r="D285" s="1" t="s">
        <v>673</v>
      </c>
      <c r="E285" s="1"/>
      <c r="F285" s="1"/>
      <c r="G285" s="1"/>
      <c r="H285" s="1"/>
      <c r="I285" s="1" t="s">
        <v>674</v>
      </c>
    </row>
    <row r="286" spans="1:9" ht="60.25" x14ac:dyDescent="0.3">
      <c r="A286" s="1" t="s">
        <v>675</v>
      </c>
      <c r="B286" s="1">
        <v>0</v>
      </c>
      <c r="C286" s="1" t="str">
        <f>HYPERLINK("C:\Users\Admin\desktop\GL_extraction\Data\URLSearches\6-url_html_data\bootcamps_blog\URL233.txt")</f>
        <v>C:\Users\Admin\desktop\GL_extraction\Data\URLSearches\6-url_html_data\bootcamps_blog\URL233.txt</v>
      </c>
      <c r="D286" s="1"/>
      <c r="E286" s="1"/>
      <c r="F286" s="1" t="s">
        <v>676</v>
      </c>
      <c r="G286" s="1"/>
      <c r="H286" s="1"/>
      <c r="I286" s="1" t="s">
        <v>677</v>
      </c>
    </row>
    <row r="287" spans="1:9" ht="60.25" x14ac:dyDescent="0.3">
      <c r="A287" s="1" t="s">
        <v>678</v>
      </c>
      <c r="B287" s="1">
        <v>0</v>
      </c>
      <c r="C287" s="1" t="str">
        <f>HYPERLINK("C:\Users\Admin\desktop\GL_extraction\Data\URLSearches\6-url_html_data\bootcamps_blog\URL239.txt")</f>
        <v>C:\Users\Admin\desktop\GL_extraction\Data\URLSearches\6-url_html_data\bootcamps_blog\URL239.txt</v>
      </c>
      <c r="D287" s="1" t="s">
        <v>679</v>
      </c>
      <c r="E287" s="1"/>
      <c r="F287" s="1" t="s">
        <v>680</v>
      </c>
      <c r="G287" s="1"/>
      <c r="H287" s="1"/>
      <c r="I287" s="1"/>
    </row>
    <row r="288" spans="1:9" ht="60.25" x14ac:dyDescent="0.3">
      <c r="A288" s="1" t="s">
        <v>681</v>
      </c>
      <c r="B288" s="1">
        <v>6</v>
      </c>
      <c r="C288" s="1" t="str">
        <f>HYPERLINK("C:\Users\Admin\desktop\GL_extraction\Data\URLSearches\6-url_html_data\bootcamps_blog\URL242.txt")</f>
        <v>C:\Users\Admin\desktop\GL_extraction\Data\URLSearches\6-url_html_data\bootcamps_blog\URL242.txt</v>
      </c>
      <c r="D288" s="1" t="s">
        <v>682</v>
      </c>
      <c r="E288" s="1"/>
      <c r="F288" s="1" t="s">
        <v>683</v>
      </c>
      <c r="G288" s="1"/>
      <c r="H288" s="1"/>
      <c r="I288" s="1"/>
    </row>
    <row r="289" spans="1:9" ht="60.25" x14ac:dyDescent="0.3">
      <c r="A289" s="2" t="s">
        <v>684</v>
      </c>
      <c r="B289" s="2">
        <v>2</v>
      </c>
      <c r="C289" s="2" t="str">
        <f>HYPERLINK("C:\Users\Admin\desktop\GL_extraction\Data\URLSearches\6-url_html_data\bootcamps_blog\URL244.txt")</f>
        <v>C:\Users\Admin\desktop\GL_extraction\Data\URLSearches\6-url_html_data\bootcamps_blog\URL244.txt</v>
      </c>
      <c r="D289" s="2"/>
      <c r="E289" s="2"/>
      <c r="F289" s="2"/>
      <c r="G289" s="2"/>
      <c r="H289" s="2"/>
      <c r="I289" s="2" t="s">
        <v>685</v>
      </c>
    </row>
    <row r="290" spans="1:9" ht="60.25" x14ac:dyDescent="0.3">
      <c r="A290" s="2" t="s">
        <v>686</v>
      </c>
      <c r="B290" s="2">
        <v>0</v>
      </c>
      <c r="C290" s="2" t="str">
        <f>HYPERLINK("C:\Users\Admin\desktop\GL_extraction\Data\URLSearches\6-url_html_data\bootcamps_blog\URL251.txt")</f>
        <v>C:\Users\Admin\desktop\GL_extraction\Data\URLSearches\6-url_html_data\bootcamps_blog\URL251.txt</v>
      </c>
      <c r="D290" s="2"/>
      <c r="E290" s="2"/>
      <c r="F290" s="2"/>
      <c r="G290" s="2"/>
      <c r="H290" s="2"/>
      <c r="I290" s="2" t="s">
        <v>687</v>
      </c>
    </row>
    <row r="291" spans="1:9" ht="60.25" x14ac:dyDescent="0.3">
      <c r="A291" s="1" t="s">
        <v>688</v>
      </c>
      <c r="B291" s="1">
        <v>0</v>
      </c>
      <c r="C291" s="1" t="str">
        <f>HYPERLINK("C:\Users\Admin\desktop\GL_extraction\Data\URLSearches\6-url_html_data\bootcamps_blog\URL258.txt")</f>
        <v>C:\Users\Admin\desktop\GL_extraction\Data\URLSearches\6-url_html_data\bootcamps_blog\URL258.txt</v>
      </c>
      <c r="D291" s="1"/>
      <c r="E291" s="1"/>
      <c r="F291" s="1" t="s">
        <v>689</v>
      </c>
      <c r="G291" s="1"/>
      <c r="H291" s="1"/>
      <c r="I291" s="1"/>
    </row>
    <row r="292" spans="1:9" ht="60.25" x14ac:dyDescent="0.3">
      <c r="A292" s="2" t="s">
        <v>690</v>
      </c>
      <c r="B292" s="2">
        <v>4</v>
      </c>
      <c r="C292" s="2" t="str">
        <f>HYPERLINK("C:\Users\Admin\desktop\GL_extraction\Data\URLSearches\6-url_html_data\bootcamps_blog\URL261.txt")</f>
        <v>C:\Users\Admin\desktop\GL_extraction\Data\URLSearches\6-url_html_data\bootcamps_blog\URL261.txt</v>
      </c>
      <c r="D292" s="2"/>
      <c r="E292" s="2"/>
      <c r="F292" s="2"/>
      <c r="G292" s="2"/>
      <c r="H292" s="2"/>
      <c r="I292" s="2" t="s">
        <v>691</v>
      </c>
    </row>
    <row r="293" spans="1:9" ht="60.25" x14ac:dyDescent="0.3">
      <c r="A293" s="2" t="s">
        <v>692</v>
      </c>
      <c r="B293" s="2">
        <v>2</v>
      </c>
      <c r="C293" s="2" t="str">
        <f>HYPERLINK("C:\Users\Admin\desktop\GL_extraction\Data\URLSearches\6-url_html_data\bootcamps_blog\URL267.txt")</f>
        <v>C:\Users\Admin\desktop\GL_extraction\Data\URLSearches\6-url_html_data\bootcamps_blog\URL267.txt</v>
      </c>
      <c r="D293" s="2"/>
      <c r="E293" s="2"/>
      <c r="F293" s="2"/>
      <c r="G293" s="2"/>
      <c r="H293" s="2"/>
      <c r="I293" s="2" t="s">
        <v>693</v>
      </c>
    </row>
    <row r="294" spans="1:9" ht="60.25" x14ac:dyDescent="0.3">
      <c r="A294" s="1" t="s">
        <v>694</v>
      </c>
      <c r="B294" s="1">
        <v>0</v>
      </c>
      <c r="C294" s="1" t="str">
        <f>HYPERLINK("C:\Users\Admin\desktop\GL_extraction\Data\URLSearches\6-url_html_data\bootcamps_blog\URL269.txt")</f>
        <v>C:\Users\Admin\desktop\GL_extraction\Data\URLSearches\6-url_html_data\bootcamps_blog\URL269.txt</v>
      </c>
      <c r="D294" s="1" t="s">
        <v>695</v>
      </c>
      <c r="E294" s="1"/>
      <c r="F294" s="1" t="s">
        <v>696</v>
      </c>
      <c r="G294" s="1"/>
      <c r="H294" s="1"/>
      <c r="I294" s="1"/>
    </row>
    <row r="295" spans="1:9" ht="60.25" x14ac:dyDescent="0.3">
      <c r="A295" s="1" t="s">
        <v>697</v>
      </c>
      <c r="B295" s="1">
        <v>0</v>
      </c>
      <c r="C295" s="1" t="str">
        <f>HYPERLINK("C:\Users\Admin\desktop\GL_extraction\Data\URLSearches\6-url_html_data\bootcamps_blog\URL294.txt")</f>
        <v>C:\Users\Admin\desktop\GL_extraction\Data\URLSearches\6-url_html_data\bootcamps_blog\URL294.txt</v>
      </c>
      <c r="D295" s="1"/>
      <c r="E295" s="1"/>
      <c r="F295" s="1" t="s">
        <v>698</v>
      </c>
      <c r="G295" s="1"/>
      <c r="H295" s="1"/>
      <c r="I295" s="1"/>
    </row>
    <row r="296" spans="1:9" ht="60.25" x14ac:dyDescent="0.3">
      <c r="A296" s="1" t="s">
        <v>699</v>
      </c>
      <c r="B296" s="1">
        <v>0</v>
      </c>
      <c r="C296" s="1" t="str">
        <f>HYPERLINK("C:\Users\Admin\desktop\GL_extraction\Data\URLSearches\6-url_html_data\bootcamps_blog\URL296.txt")</f>
        <v>C:\Users\Admin\desktop\GL_extraction\Data\URLSearches\6-url_html_data\bootcamps_blog\URL296.txt</v>
      </c>
      <c r="D296" s="1" t="s">
        <v>700</v>
      </c>
      <c r="E296" s="1"/>
      <c r="F296" s="1" t="s">
        <v>701</v>
      </c>
      <c r="G296" s="1"/>
      <c r="H296" s="1"/>
      <c r="I296" s="1"/>
    </row>
    <row r="297" spans="1:9" ht="60.25" x14ac:dyDescent="0.3">
      <c r="A297" s="1" t="s">
        <v>702</v>
      </c>
      <c r="B297" s="1">
        <v>0</v>
      </c>
      <c r="C297" s="1" t="str">
        <f>HYPERLINK("C:\Users\Admin\desktop\GL_extraction\Data\URLSearches\6-url_html_data\bootcamps_blog\URL310.txt")</f>
        <v>C:\Users\Admin\desktop\GL_extraction\Data\URLSearches\6-url_html_data\bootcamps_blog\URL310.txt</v>
      </c>
      <c r="D297" s="1"/>
      <c r="E297" s="1"/>
      <c r="F297" s="1" t="s">
        <v>703</v>
      </c>
      <c r="G297" s="1"/>
      <c r="H297" s="1"/>
      <c r="I297" s="1"/>
    </row>
    <row r="298" spans="1:9" ht="60.25" x14ac:dyDescent="0.3">
      <c r="A298" s="1" t="s">
        <v>704</v>
      </c>
      <c r="B298" s="1">
        <v>0</v>
      </c>
      <c r="C298" s="1" t="str">
        <f>HYPERLINK("C:\Users\Admin\desktop\GL_extraction\Data\URLSearches\6-url_html_data\bootcamps_blog\URL311.txt")</f>
        <v>C:\Users\Admin\desktop\GL_extraction\Data\URLSearches\6-url_html_data\bootcamps_blog\URL311.txt</v>
      </c>
      <c r="D298" s="1" t="s">
        <v>705</v>
      </c>
      <c r="E298" s="1"/>
      <c r="F298" s="1" t="s">
        <v>706</v>
      </c>
      <c r="G298" s="1"/>
      <c r="H298" s="1"/>
      <c r="I298" s="1"/>
    </row>
    <row r="299" spans="1:9" ht="60.25" x14ac:dyDescent="0.3">
      <c r="A299" s="1" t="s">
        <v>707</v>
      </c>
      <c r="B299" s="1">
        <v>0</v>
      </c>
      <c r="C299" s="1" t="str">
        <f>HYPERLINK("C:\Users\Admin\desktop\GL_extraction\Data\URLSearches\6-url_html_data\bootcamps_blog\URL326.txt")</f>
        <v>C:\Users\Admin\desktop\GL_extraction\Data\URLSearches\6-url_html_data\bootcamps_blog\URL326.txt</v>
      </c>
      <c r="D299" s="1"/>
      <c r="E299" s="1"/>
      <c r="F299" s="1" t="s">
        <v>708</v>
      </c>
      <c r="G299" s="1"/>
      <c r="H299" s="1"/>
      <c r="I299" s="1"/>
    </row>
    <row r="300" spans="1:9" ht="60.25" x14ac:dyDescent="0.3">
      <c r="A300" s="2" t="s">
        <v>709</v>
      </c>
      <c r="B300" s="2">
        <v>0</v>
      </c>
      <c r="C300" s="2" t="str">
        <f>HYPERLINK("C:\Users\Admin\desktop\GL_extraction\Data\URLSearches\6-url_html_data\bootcamps_blog\URL335.txt")</f>
        <v>C:\Users\Admin\desktop\GL_extraction\Data\URLSearches\6-url_html_data\bootcamps_blog\URL335.txt</v>
      </c>
      <c r="D300" s="2"/>
      <c r="E300" s="2"/>
      <c r="F300" s="2"/>
      <c r="G300" s="2"/>
      <c r="H300" s="2"/>
      <c r="I300" s="2" t="s">
        <v>710</v>
      </c>
    </row>
    <row r="301" spans="1:9" ht="60.25" x14ac:dyDescent="0.3">
      <c r="A301" s="2" t="s">
        <v>711</v>
      </c>
      <c r="B301" s="2">
        <v>4</v>
      </c>
      <c r="C301" s="2" t="str">
        <f>HYPERLINK("C:\Users\Admin\desktop\GL_extraction\Data\URLSearches\6-url_html_data\bootcamps_blog\URL374.txt")</f>
        <v>C:\Users\Admin\desktop\GL_extraction\Data\URLSearches\6-url_html_data\bootcamps_blog\URL374.txt</v>
      </c>
      <c r="D301" s="2"/>
      <c r="E301" s="2"/>
      <c r="F301" s="2"/>
      <c r="G301" s="2"/>
      <c r="H301" s="2"/>
      <c r="I301" s="2" t="s">
        <v>712</v>
      </c>
    </row>
    <row r="302" spans="1:9" ht="60.25" x14ac:dyDescent="0.3">
      <c r="A302" s="2" t="s">
        <v>713</v>
      </c>
      <c r="B302" s="2">
        <v>8</v>
      </c>
      <c r="C302" s="2" t="str">
        <f>HYPERLINK("C:\Users\Admin\desktop\GL_extraction\Data\URLSearches\6-url_html_data\bootcamps_blog\URL400.txt")</f>
        <v>C:\Users\Admin\desktop\GL_extraction\Data\URLSearches\6-url_html_data\bootcamps_blog\URL400.txt</v>
      </c>
      <c r="D302" s="2"/>
      <c r="E302" s="2"/>
      <c r="F302" s="2"/>
      <c r="G302" s="2"/>
      <c r="H302" s="2"/>
      <c r="I302" s="2" t="s">
        <v>714</v>
      </c>
    </row>
    <row r="303" spans="1:9" ht="60.25" x14ac:dyDescent="0.3">
      <c r="A303" s="2" t="s">
        <v>715</v>
      </c>
      <c r="B303" s="2">
        <v>4</v>
      </c>
      <c r="C303" s="2" t="str">
        <f>HYPERLINK("C:\Users\Admin\desktop\GL_extraction\Data\URLSearches\6-url_html_data\bootcamps_blog\URL406.txt")</f>
        <v>C:\Users\Admin\desktop\GL_extraction\Data\URLSearches\6-url_html_data\bootcamps_blog\URL406.txt</v>
      </c>
      <c r="D303" s="2"/>
      <c r="E303" s="2"/>
      <c r="F303" s="2"/>
      <c r="G303" s="2"/>
      <c r="H303" s="2"/>
      <c r="I303" s="2" t="s">
        <v>716</v>
      </c>
    </row>
    <row r="304" spans="1:9" ht="60.25" x14ac:dyDescent="0.3">
      <c r="A304" s="1" t="s">
        <v>717</v>
      </c>
      <c r="B304" s="1">
        <v>0</v>
      </c>
      <c r="C304" s="1" t="str">
        <f>HYPERLINK("C:\Users\Admin\desktop\GL_extraction\Data\URLSearches\6-url_html_data\bootcamps_blog\URL459.txt")</f>
        <v>C:\Users\Admin\desktop\GL_extraction\Data\URLSearches\6-url_html_data\bootcamps_blog\URL459.txt</v>
      </c>
      <c r="D304" s="1" t="s">
        <v>718</v>
      </c>
      <c r="E304" s="1"/>
      <c r="F304" s="1" t="s">
        <v>719</v>
      </c>
      <c r="G304" s="1"/>
      <c r="H304" s="1"/>
      <c r="I304" s="1"/>
    </row>
    <row r="305" spans="1:9" ht="75.3" x14ac:dyDescent="0.3">
      <c r="A305" s="1" t="s">
        <v>720</v>
      </c>
      <c r="B305" s="1">
        <v>0</v>
      </c>
      <c r="C305" s="1" t="str">
        <f>HYPERLINK("C:\Users\Admin\desktop\GL_extraction\Data\URLSearches\6-url_html_data\bootcamps_blog\URL460.txt")</f>
        <v>C:\Users\Admin\desktop\GL_extraction\Data\URLSearches\6-url_html_data\bootcamps_blog\URL460.txt</v>
      </c>
      <c r="D305" s="1" t="s">
        <v>721</v>
      </c>
      <c r="E305" s="1"/>
      <c r="F305" s="1" t="s">
        <v>722</v>
      </c>
      <c r="G305" s="1"/>
      <c r="H305" s="1"/>
      <c r="I305" s="1"/>
    </row>
    <row r="306" spans="1:9" ht="60.25" x14ac:dyDescent="0.3">
      <c r="A306" s="1" t="s">
        <v>723</v>
      </c>
      <c r="B306" s="1">
        <v>0</v>
      </c>
      <c r="C306" s="1" t="str">
        <f>HYPERLINK("C:\Users\Admin\desktop\GL_extraction\Data\URLSearches\6-url_html_data\bootcamps_blog\URL467.txt")</f>
        <v>C:\Users\Admin\desktop\GL_extraction\Data\URLSearches\6-url_html_data\bootcamps_blog\URL467.txt</v>
      </c>
      <c r="D306" s="1" t="s">
        <v>724</v>
      </c>
      <c r="E306" s="1"/>
      <c r="F306" s="1" t="s">
        <v>725</v>
      </c>
      <c r="G306" s="1"/>
      <c r="H306" s="1"/>
      <c r="I306" s="1"/>
    </row>
    <row r="307" spans="1:9" ht="60.25" x14ac:dyDescent="0.3">
      <c r="A307" s="1" t="s">
        <v>726</v>
      </c>
      <c r="B307" s="1">
        <v>0</v>
      </c>
      <c r="C307" s="1" t="str">
        <f>HYPERLINK("C:\Users\Admin\desktop\GL_extraction\Data\URLSearches\6-url_html_data\bootcamps_blog\URL469.txt")</f>
        <v>C:\Users\Admin\desktop\GL_extraction\Data\URLSearches\6-url_html_data\bootcamps_blog\URL469.txt</v>
      </c>
      <c r="D307" s="1" t="s">
        <v>727</v>
      </c>
      <c r="E307" s="1"/>
      <c r="F307" s="1" t="s">
        <v>728</v>
      </c>
      <c r="G307" s="1"/>
      <c r="H307" s="1"/>
      <c r="I307" s="1"/>
    </row>
    <row r="308" spans="1:9" ht="60.25" x14ac:dyDescent="0.3">
      <c r="A308" s="1" t="s">
        <v>729</v>
      </c>
      <c r="B308" s="1">
        <v>0</v>
      </c>
      <c r="C308" s="1" t="str">
        <f>HYPERLINK("C:\Users\Admin\desktop\GL_extraction\Data\URLSearches\6-url_html_data\bootcamps_blog\URL473.txt")</f>
        <v>C:\Users\Admin\desktop\GL_extraction\Data\URLSearches\6-url_html_data\bootcamps_blog\URL473.txt</v>
      </c>
      <c r="D308" s="1" t="s">
        <v>730</v>
      </c>
      <c r="E308" s="1"/>
      <c r="F308" s="1" t="s">
        <v>731</v>
      </c>
      <c r="G308" s="1"/>
      <c r="H308" s="1"/>
      <c r="I308" s="1"/>
    </row>
    <row r="309" spans="1:9" ht="75.3" x14ac:dyDescent="0.3">
      <c r="A309" s="1" t="s">
        <v>732</v>
      </c>
      <c r="B309" s="1">
        <v>0</v>
      </c>
      <c r="C309" s="1" t="str">
        <f>HYPERLINK("C:\Users\Admin\desktop\GL_extraction\Data\URLSearches\6-url_html_data\bootcamps_blog\URL479.txt")</f>
        <v>C:\Users\Admin\desktop\GL_extraction\Data\URLSearches\6-url_html_data\bootcamps_blog\URL479.txt</v>
      </c>
      <c r="D309" s="1"/>
      <c r="E309" s="1"/>
      <c r="F309" s="1" t="s">
        <v>733</v>
      </c>
      <c r="G309" s="1"/>
      <c r="H309" s="1"/>
      <c r="I309" s="1"/>
    </row>
    <row r="310" spans="1:9" ht="90.35" x14ac:dyDescent="0.3">
      <c r="A310" s="1" t="s">
        <v>734</v>
      </c>
      <c r="B310" s="1">
        <v>2</v>
      </c>
      <c r="C310" s="1" t="str">
        <f>HYPERLINK("C:\Users\Admin\desktop\GL_extraction\Data\URLSearches\6-url_html_data\bootcamps_blog\URL506.txt")</f>
        <v>C:\Users\Admin\desktop\GL_extraction\Data\URLSearches\6-url_html_data\bootcamps_blog\URL506.txt</v>
      </c>
      <c r="D310" s="1" t="s">
        <v>735</v>
      </c>
      <c r="E310" s="1"/>
      <c r="F310" s="1" t="s">
        <v>736</v>
      </c>
      <c r="G310" s="1"/>
      <c r="H310" s="1"/>
      <c r="I310" s="1"/>
    </row>
    <row r="311" spans="1:9" ht="60.25" x14ac:dyDescent="0.3">
      <c r="A311" s="1" t="s">
        <v>737</v>
      </c>
      <c r="B311" s="1">
        <v>0</v>
      </c>
      <c r="C311" s="1" t="str">
        <f>HYPERLINK("C:\Users\Admin\desktop\GL_extraction\Data\URLSearches\6-url_html_data\bootcamps_blog\URL516.txt")</f>
        <v>C:\Users\Admin\desktop\GL_extraction\Data\URLSearches\6-url_html_data\bootcamps_blog\URL516.txt</v>
      </c>
      <c r="D311" s="1" t="s">
        <v>738</v>
      </c>
      <c r="E311" s="1"/>
      <c r="F311" s="1" t="s">
        <v>739</v>
      </c>
      <c r="G311" s="1"/>
      <c r="H311" s="1"/>
      <c r="I311" s="1"/>
    </row>
    <row r="312" spans="1:9" ht="105.4" x14ac:dyDescent="0.3">
      <c r="A312" s="1" t="s">
        <v>740</v>
      </c>
      <c r="B312" s="1">
        <v>2</v>
      </c>
      <c r="C312" s="1" t="str">
        <f>HYPERLINK("C:\Users\Admin\desktop\GL_extraction\Data\URLSearches\6-url_html_data\bootcamps_blog\URL526.txt")</f>
        <v>C:\Users\Admin\desktop\GL_extraction\Data\URLSearches\6-url_html_data\bootcamps_blog\URL526.txt</v>
      </c>
      <c r="D312" s="1" t="s">
        <v>741</v>
      </c>
      <c r="E312" s="1"/>
      <c r="F312" s="1" t="s">
        <v>742</v>
      </c>
      <c r="G312" s="1"/>
      <c r="H312" s="1"/>
      <c r="I312" s="1" t="s">
        <v>743</v>
      </c>
    </row>
    <row r="313" spans="1:9" ht="60.25" x14ac:dyDescent="0.3">
      <c r="A313" s="2" t="s">
        <v>744</v>
      </c>
      <c r="B313" s="2">
        <v>2</v>
      </c>
      <c r="C313" s="2" t="str">
        <f>HYPERLINK("C:\Users\Admin\desktop\GL_extraction\Data\URLSearches\6-url_html_data\bootcamps_blog\URL534.txt")</f>
        <v>C:\Users\Admin\desktop\GL_extraction\Data\URLSearches\6-url_html_data\bootcamps_blog\URL534.txt</v>
      </c>
      <c r="D313" s="2"/>
      <c r="E313" s="2"/>
      <c r="F313" s="2"/>
      <c r="G313" s="2"/>
      <c r="H313" s="2"/>
      <c r="I313" s="2" t="s">
        <v>745</v>
      </c>
    </row>
    <row r="314" spans="1:9" ht="105.4" x14ac:dyDescent="0.3">
      <c r="A314" s="1" t="s">
        <v>746</v>
      </c>
      <c r="B314" s="1">
        <v>0</v>
      </c>
      <c r="C314" s="1" t="str">
        <f>HYPERLINK("C:\Users\Admin\desktop\GL_extraction\Data\URLSearches\6-url_html_data\bootcamps_blog\URL536.txt")</f>
        <v>C:\Users\Admin\desktop\GL_extraction\Data\URLSearches\6-url_html_data\bootcamps_blog\URL536.txt</v>
      </c>
      <c r="D314" s="1" t="s">
        <v>747</v>
      </c>
      <c r="E314" s="1"/>
      <c r="F314" s="1" t="s">
        <v>748</v>
      </c>
      <c r="G314" s="1"/>
      <c r="H314" s="1"/>
      <c r="I314" s="1"/>
    </row>
    <row r="315" spans="1:9" ht="60.25" x14ac:dyDescent="0.3">
      <c r="A315" s="1" t="s">
        <v>749</v>
      </c>
      <c r="B315" s="1">
        <v>0</v>
      </c>
      <c r="C315" s="1" t="str">
        <f>HYPERLINK("C:\Users\Admin\desktop\GL_extraction\Data\URLSearches\6-url_html_data\bootcamps_blog\URL54.txt")</f>
        <v>C:\Users\Admin\desktop\GL_extraction\Data\URLSearches\6-url_html_data\bootcamps_blog\URL54.txt</v>
      </c>
      <c r="D315" s="1" t="s">
        <v>750</v>
      </c>
      <c r="E315" s="1"/>
      <c r="F315" s="1" t="s">
        <v>751</v>
      </c>
      <c r="G315" s="1"/>
      <c r="H315" s="1"/>
      <c r="I315" s="1"/>
    </row>
    <row r="316" spans="1:9" ht="60.25" x14ac:dyDescent="0.3">
      <c r="A316" s="1" t="s">
        <v>752</v>
      </c>
      <c r="B316" s="1">
        <v>5</v>
      </c>
      <c r="C316" s="1" t="str">
        <f>HYPERLINK("C:\Users\Admin\desktop\GL_extraction\Data\URLSearches\6-url_html_data\bootcamps_blog\URL574.txt")</f>
        <v>C:\Users\Admin\desktop\GL_extraction\Data\URLSearches\6-url_html_data\bootcamps_blog\URL574.txt</v>
      </c>
      <c r="D316" s="1"/>
      <c r="E316" s="1"/>
      <c r="F316" s="1" t="s">
        <v>753</v>
      </c>
      <c r="G316" s="1"/>
      <c r="H316" s="1"/>
      <c r="I316" s="1" t="s">
        <v>754</v>
      </c>
    </row>
    <row r="317" spans="1:9" ht="60.25" x14ac:dyDescent="0.3">
      <c r="A317" s="2" t="s">
        <v>755</v>
      </c>
      <c r="B317" s="2">
        <v>2</v>
      </c>
      <c r="C317" s="2" t="str">
        <f>HYPERLINK("C:\Users\Admin\desktop\GL_extraction\Data\URLSearches\6-url_html_data\bootcamps_blog\URL610.txt")</f>
        <v>C:\Users\Admin\desktop\GL_extraction\Data\URLSearches\6-url_html_data\bootcamps_blog\URL610.txt</v>
      </c>
      <c r="D317" s="2"/>
      <c r="E317" s="2"/>
      <c r="F317" s="2"/>
      <c r="G317" s="2"/>
      <c r="H317" s="2"/>
      <c r="I317" s="2" t="s">
        <v>756</v>
      </c>
    </row>
    <row r="318" spans="1:9" ht="90.35" x14ac:dyDescent="0.3">
      <c r="A318" s="1" t="s">
        <v>757</v>
      </c>
      <c r="B318" s="1">
        <v>2</v>
      </c>
      <c r="C318" s="1" t="str">
        <f>HYPERLINK("C:\Users\Admin\desktop\GL_extraction\Data\URLSearches\6-url_html_data\bootcamps_blog\URL666.txt")</f>
        <v>C:\Users\Admin\desktop\GL_extraction\Data\URLSearches\6-url_html_data\bootcamps_blog\URL666.txt</v>
      </c>
      <c r="D318" s="1" t="s">
        <v>758</v>
      </c>
      <c r="E318" s="1"/>
      <c r="F318" s="1" t="s">
        <v>759</v>
      </c>
      <c r="G318" s="1"/>
      <c r="H318" s="1"/>
      <c r="I318" s="1"/>
    </row>
    <row r="319" spans="1:9" ht="60.25" x14ac:dyDescent="0.3">
      <c r="A319" s="2" t="s">
        <v>760</v>
      </c>
      <c r="B319" s="2">
        <v>2</v>
      </c>
      <c r="C319" s="2" t="str">
        <f>HYPERLINK("C:\Users\Admin\desktop\GL_extraction\Data\URLSearches\6-url_html_data\bootcamps_blog\URL738.txt")</f>
        <v>C:\Users\Admin\desktop\GL_extraction\Data\URLSearches\6-url_html_data\bootcamps_blog\URL738.txt</v>
      </c>
      <c r="D319" s="2"/>
      <c r="E319" s="2"/>
      <c r="F319" s="2"/>
      <c r="G319" s="2"/>
      <c r="H319" s="2"/>
      <c r="I319" s="2" t="s">
        <v>761</v>
      </c>
    </row>
    <row r="320" spans="1:9" ht="60.25" x14ac:dyDescent="0.3">
      <c r="A320" s="1" t="s">
        <v>762</v>
      </c>
      <c r="B320" s="1">
        <v>2</v>
      </c>
      <c r="C320" s="1" t="str">
        <f>HYPERLINK("C:\Users\Admin\desktop\GL_extraction\Data\URLSearches\6-url_html_data\bootcamps_blog\URL751.txt")</f>
        <v>C:\Users\Admin\desktop\GL_extraction\Data\URLSearches\6-url_html_data\bootcamps_blog\URL751.txt</v>
      </c>
      <c r="D320" s="1"/>
      <c r="E320" s="1"/>
      <c r="F320" s="1" t="s">
        <v>763</v>
      </c>
      <c r="G320" s="1"/>
      <c r="H320" s="1"/>
      <c r="I320" s="1" t="s">
        <v>764</v>
      </c>
    </row>
    <row r="321" spans="1:9" ht="135.5" x14ac:dyDescent="0.3">
      <c r="A321" s="3" t="s">
        <v>765</v>
      </c>
      <c r="B321" s="3">
        <v>0</v>
      </c>
      <c r="C321" s="3" t="str">
        <f>HYPERLINK("C:\Users\Admin\desktop\GL_extraction\Data\URLSearches\6-url_html_data\bootcamps_blog\URL815.txt")</f>
        <v>C:\Users\Admin\desktop\GL_extraction\Data\URLSearches\6-url_html_data\bootcamps_blog\URL815.txt</v>
      </c>
      <c r="D321" s="3" t="s">
        <v>766</v>
      </c>
      <c r="E321" s="3"/>
      <c r="F321" s="3" t="s">
        <v>767</v>
      </c>
      <c r="G321" s="3"/>
      <c r="H321" s="3"/>
      <c r="I321" s="3"/>
    </row>
    <row r="322" spans="1:9" ht="90.35" x14ac:dyDescent="0.3">
      <c r="A322" s="1" t="s">
        <v>768</v>
      </c>
      <c r="B322" s="1">
        <v>0</v>
      </c>
      <c r="C322" s="1" t="str">
        <f>HYPERLINK("C:\Users\Admin\desktop\GL_extraction\Data\URLSearches\6-url_html_data\bootcamps_blog\URL832.txt")</f>
        <v>C:\Users\Admin\desktop\GL_extraction\Data\URLSearches\6-url_html_data\bootcamps_blog\URL832.txt</v>
      </c>
      <c r="D322" s="1" t="s">
        <v>769</v>
      </c>
      <c r="E322" s="1"/>
      <c r="F322" s="1" t="s">
        <v>770</v>
      </c>
      <c r="G322" s="1"/>
      <c r="H322" s="1"/>
      <c r="I322" s="1"/>
    </row>
    <row r="323" spans="1:9" ht="60.25" x14ac:dyDescent="0.3">
      <c r="A323" s="2" t="s">
        <v>771</v>
      </c>
      <c r="B323" s="2">
        <v>1</v>
      </c>
      <c r="C323" s="2" t="str">
        <f>HYPERLINK("C:\Users\Admin\desktop\GL_extraction\Data\URLSearches\6-url_html_data\bootcamps_blog\URL839.txt")</f>
        <v>C:\Users\Admin\desktop\GL_extraction\Data\URLSearches\6-url_html_data\bootcamps_blog\URL839.txt</v>
      </c>
      <c r="D323" s="2"/>
      <c r="E323" s="2"/>
      <c r="F323" s="2"/>
      <c r="G323" s="2"/>
      <c r="H323" s="2"/>
      <c r="I323" s="2" t="s">
        <v>772</v>
      </c>
    </row>
    <row r="324" spans="1:9" ht="60.25" x14ac:dyDescent="0.3">
      <c r="A324" s="1" t="s">
        <v>773</v>
      </c>
      <c r="B324" s="1">
        <v>0</v>
      </c>
      <c r="C324" s="1" t="str">
        <f>HYPERLINK("C:\Users\Admin\desktop\GL_extraction\Data\URLSearches\6-url_html_data\bootcamps_blog\URL851.txt")</f>
        <v>C:\Users\Admin\desktop\GL_extraction\Data\URLSearches\6-url_html_data\bootcamps_blog\URL851.txt</v>
      </c>
      <c r="D324" s="1" t="s">
        <v>774</v>
      </c>
      <c r="E324" s="1"/>
      <c r="F324" s="1" t="s">
        <v>775</v>
      </c>
      <c r="G324" s="1"/>
      <c r="H324" s="1"/>
      <c r="I324" s="1"/>
    </row>
    <row r="325" spans="1:9" ht="60.25" x14ac:dyDescent="0.3">
      <c r="A325" s="1" t="s">
        <v>776</v>
      </c>
      <c r="B325" s="1">
        <v>0</v>
      </c>
      <c r="C325" s="1" t="str">
        <f>HYPERLINK("C:\Users\Admin\desktop\GL_extraction\Data\URLSearches\6-url_html_data\bootcamps_blog\URL852.txt")</f>
        <v>C:\Users\Admin\desktop\GL_extraction\Data\URLSearches\6-url_html_data\bootcamps_blog\URL852.txt</v>
      </c>
      <c r="D325" s="1"/>
      <c r="E325" s="1"/>
      <c r="F325" s="1" t="s">
        <v>777</v>
      </c>
      <c r="G325" s="1"/>
      <c r="H325" s="1"/>
      <c r="I325" s="1"/>
    </row>
    <row r="326" spans="1:9" ht="60.25" x14ac:dyDescent="0.3">
      <c r="A326" s="1" t="s">
        <v>778</v>
      </c>
      <c r="B326" s="1">
        <v>0</v>
      </c>
      <c r="C326" s="1" t="str">
        <f>HYPERLINK("C:\Users\Admin\desktop\GL_extraction\Data\URLSearches\6-url_html_data\bootcamps_blog\URL856.txt")</f>
        <v>C:\Users\Admin\desktop\GL_extraction\Data\URLSearches\6-url_html_data\bootcamps_blog\URL856.txt</v>
      </c>
      <c r="D326" s="1"/>
      <c r="E326" s="1"/>
      <c r="F326" s="1" t="s">
        <v>779</v>
      </c>
      <c r="G326" s="1"/>
      <c r="H326" s="1"/>
      <c r="I326" s="1"/>
    </row>
    <row r="327" spans="1:9" ht="60.25" x14ac:dyDescent="0.3">
      <c r="A327" s="1" t="s">
        <v>780</v>
      </c>
      <c r="B327" s="1">
        <v>4</v>
      </c>
      <c r="C327" s="1" t="str">
        <f>HYPERLINK("C:\Users\Admin\desktop\GL_extraction\Data\URLSearches\6-url_html_data\bootcamps_blog\URL857.txt")</f>
        <v>C:\Users\Admin\desktop\GL_extraction\Data\URLSearches\6-url_html_data\bootcamps_blog\URL857.txt</v>
      </c>
      <c r="D327" s="1"/>
      <c r="E327" s="1"/>
      <c r="F327" s="1" t="s">
        <v>781</v>
      </c>
      <c r="G327" s="1"/>
      <c r="H327" s="1"/>
      <c r="I327" s="1" t="s">
        <v>754</v>
      </c>
    </row>
    <row r="328" spans="1:9" ht="105.4" x14ac:dyDescent="0.3">
      <c r="A328" s="1" t="s">
        <v>782</v>
      </c>
      <c r="B328" s="1">
        <v>0</v>
      </c>
      <c r="C328" s="1" t="str">
        <f>HYPERLINK("C:\Users\Admin\desktop\GL_extraction\Data\URLSearches\6-url_html_data\bootcamps_blog\URL860.txt")</f>
        <v>C:\Users\Admin\desktop\GL_extraction\Data\URLSearches\6-url_html_data\bootcamps_blog\URL860.txt</v>
      </c>
      <c r="D328" s="1" t="s">
        <v>783</v>
      </c>
      <c r="E328" s="1"/>
      <c r="F328" s="1" t="s">
        <v>784</v>
      </c>
      <c r="G328" s="1"/>
      <c r="H328" s="1"/>
      <c r="I328" s="1"/>
    </row>
    <row r="329" spans="1:9" ht="60.25" x14ac:dyDescent="0.3">
      <c r="A329" s="1" t="s">
        <v>785</v>
      </c>
      <c r="B329" s="1">
        <v>5</v>
      </c>
      <c r="C329" s="1" t="str">
        <f>HYPERLINK("C:\Users\Admin\desktop\GL_extraction\Data\URLSearches\6-url_html_data\bootcamps_blog\URL861.txt")</f>
        <v>C:\Users\Admin\desktop\GL_extraction\Data\URLSearches\6-url_html_data\bootcamps_blog\URL861.txt</v>
      </c>
      <c r="D329" s="1"/>
      <c r="E329" s="1"/>
      <c r="F329" s="1" t="s">
        <v>786</v>
      </c>
      <c r="G329" s="1"/>
      <c r="H329" s="1"/>
      <c r="I329" s="1" t="s">
        <v>787</v>
      </c>
    </row>
    <row r="330" spans="1:9" ht="60.25" x14ac:dyDescent="0.3">
      <c r="A330" s="1" t="s">
        <v>788</v>
      </c>
      <c r="B330" s="1">
        <v>0</v>
      </c>
      <c r="C330" s="1" t="str">
        <f>HYPERLINK("C:\Users\Admin\desktop\GL_extraction\Data\URLSearches\6-url_html_data\bootcamps_blog\URL890.txt")</f>
        <v>C:\Users\Admin\desktop\GL_extraction\Data\URLSearches\6-url_html_data\bootcamps_blog\URL890.txt</v>
      </c>
      <c r="D330" s="1"/>
      <c r="E330" s="1"/>
      <c r="F330" s="1" t="s">
        <v>789</v>
      </c>
      <c r="G330" s="1"/>
      <c r="H330" s="1"/>
      <c r="I330" s="1"/>
    </row>
    <row r="331" spans="1:9" ht="60.25" x14ac:dyDescent="0.3">
      <c r="A331" s="1" t="s">
        <v>790</v>
      </c>
      <c r="B331" s="1">
        <v>4</v>
      </c>
      <c r="C331" s="1" t="str">
        <f>HYPERLINK("C:\Users\Admin\desktop\GL_extraction\Data\URLSearches\6-url_html_data\bootcamps_blog\URL895.txt")</f>
        <v>C:\Users\Admin\desktop\GL_extraction\Data\URLSearches\6-url_html_data\bootcamps_blog\URL895.txt</v>
      </c>
      <c r="D331" s="1" t="s">
        <v>791</v>
      </c>
      <c r="E331" s="1"/>
      <c r="F331" s="1"/>
      <c r="G331" s="1"/>
      <c r="H331" s="1"/>
      <c r="I331" s="1" t="s">
        <v>792</v>
      </c>
    </row>
    <row r="332" spans="1:9" ht="60.25" x14ac:dyDescent="0.3">
      <c r="A332" s="1" t="s">
        <v>793</v>
      </c>
      <c r="B332" s="1">
        <v>0</v>
      </c>
      <c r="C332" s="1" t="str">
        <f>HYPERLINK("C:\Users\Admin\desktop\GL_extraction\Data\URLSearches\6-url_html_data\bootcamps_blog\URL896.txt")</f>
        <v>C:\Users\Admin\desktop\GL_extraction\Data\URLSearches\6-url_html_data\bootcamps_blog\URL896.txt</v>
      </c>
      <c r="D332" s="1" t="s">
        <v>794</v>
      </c>
      <c r="E332" s="1"/>
      <c r="F332" s="1" t="s">
        <v>795</v>
      </c>
      <c r="G332" s="1"/>
      <c r="H332" s="1"/>
      <c r="I332" s="1"/>
    </row>
    <row r="333" spans="1:9" ht="60.25" x14ac:dyDescent="0.3">
      <c r="A333" s="1" t="s">
        <v>796</v>
      </c>
      <c r="B333" s="1">
        <v>4</v>
      </c>
      <c r="C333" s="1" t="str">
        <f>HYPERLINK("C:\Users\Admin\desktop\GL_extraction\Data\URLSearches\6-url_html_data\bootcamps_blog\URL911.txt")</f>
        <v>C:\Users\Admin\desktop\GL_extraction\Data\URLSearches\6-url_html_data\bootcamps_blog\URL911.txt</v>
      </c>
      <c r="D333" s="1"/>
      <c r="E333" s="1"/>
      <c r="F333" s="1" t="s">
        <v>797</v>
      </c>
      <c r="G333" s="1"/>
      <c r="H333" s="1"/>
      <c r="I333" s="1"/>
    </row>
    <row r="334" spans="1:9" ht="60.25" x14ac:dyDescent="0.3">
      <c r="A334" s="2" t="s">
        <v>798</v>
      </c>
      <c r="B334" s="2">
        <v>2</v>
      </c>
      <c r="C334" s="2" t="str">
        <f>HYPERLINK("C:\Users\Admin\desktop\GL_extraction\Data\URLSearches\6-url_html_data\bootcamps_blog\URL913.txt")</f>
        <v>C:\Users\Admin\desktop\GL_extraction\Data\URLSearches\6-url_html_data\bootcamps_blog\URL913.txt</v>
      </c>
      <c r="D334" s="2"/>
      <c r="E334" s="2"/>
      <c r="F334" s="2"/>
      <c r="G334" s="2"/>
      <c r="H334" s="2"/>
      <c r="I334" s="2" t="s">
        <v>799</v>
      </c>
    </row>
    <row r="335" spans="1:9" ht="60.25" x14ac:dyDescent="0.3">
      <c r="A335" s="1" t="s">
        <v>800</v>
      </c>
      <c r="B335" s="1">
        <v>0</v>
      </c>
      <c r="C335" s="1" t="str">
        <f>HYPERLINK("C:\Users\Admin\desktop\GL_extraction\Data\URLSearches\6-url_html_data\bootcamps_blog_developer\URL281.txt")</f>
        <v>C:\Users\Admin\desktop\GL_extraction\Data\URLSearches\6-url_html_data\bootcamps_blog_developer\URL281.txt</v>
      </c>
      <c r="D335" s="1"/>
      <c r="E335" s="1"/>
      <c r="F335" s="1" t="s">
        <v>801</v>
      </c>
      <c r="G335" s="1"/>
      <c r="H335" s="1"/>
      <c r="I335" s="1"/>
    </row>
    <row r="336" spans="1:9" ht="90.35" x14ac:dyDescent="0.3">
      <c r="A336" s="1" t="s">
        <v>802</v>
      </c>
      <c r="B336" s="1">
        <v>0</v>
      </c>
      <c r="C336" s="1" t="str">
        <f>HYPERLINK("C:\Users\Admin\desktop\GL_extraction\Data\URLSearches\6-url_html_data\bootcamps_blog_education\URL219.txt")</f>
        <v>C:\Users\Admin\desktop\GL_extraction\Data\URLSearches\6-url_html_data\bootcamps_blog_education\URL219.txt</v>
      </c>
      <c r="D336" s="1" t="s">
        <v>803</v>
      </c>
      <c r="E336" s="1"/>
      <c r="F336" s="1" t="s">
        <v>804</v>
      </c>
      <c r="G336" s="1"/>
      <c r="H336" s="1"/>
      <c r="I336" s="1"/>
    </row>
    <row r="337" spans="1:9" ht="90.35" x14ac:dyDescent="0.3">
      <c r="A337" s="1" t="s">
        <v>805</v>
      </c>
      <c r="B337" s="1">
        <v>2</v>
      </c>
      <c r="C337" s="1" t="str">
        <f>HYPERLINK("C:\Users\Admin\desktop\GL_extraction\Data\URLSearches\6-url_html_data\bootcamps_blog_education\URL223.txt")</f>
        <v>C:\Users\Admin\desktop\GL_extraction\Data\URLSearches\6-url_html_data\bootcamps_blog_education\URL223.txt</v>
      </c>
      <c r="D337" s="1" t="s">
        <v>806</v>
      </c>
      <c r="E337" s="1"/>
      <c r="F337" s="1" t="s">
        <v>807</v>
      </c>
      <c r="G337" s="1"/>
      <c r="H337" s="1"/>
      <c r="I337" s="1" t="s">
        <v>808</v>
      </c>
    </row>
    <row r="338" spans="1:9" ht="105.4" x14ac:dyDescent="0.3">
      <c r="A338" s="1" t="s">
        <v>809</v>
      </c>
      <c r="B338" s="1">
        <v>0</v>
      </c>
      <c r="C338" s="1" t="str">
        <f>HYPERLINK("C:\Users\Admin\desktop\GL_extraction\Data\URLSearches\6-url_html_data\bootcamps_blog_education\URL224.txt")</f>
        <v>C:\Users\Admin\desktop\GL_extraction\Data\URLSearches\6-url_html_data\bootcamps_blog_education\URL224.txt</v>
      </c>
      <c r="D338" s="1" t="s">
        <v>810</v>
      </c>
      <c r="E338" s="1"/>
      <c r="F338" s="1" t="s">
        <v>811</v>
      </c>
      <c r="G338" s="1"/>
      <c r="H338" s="1"/>
      <c r="I338" s="1" t="s">
        <v>812</v>
      </c>
    </row>
    <row r="339" spans="1:9" ht="90.35" x14ac:dyDescent="0.3">
      <c r="A339" s="1" t="s">
        <v>813</v>
      </c>
      <c r="B339" s="1">
        <v>2</v>
      </c>
      <c r="C339" s="1" t="str">
        <f>HYPERLINK("C:\Users\Admin\desktop\GL_extraction\Data\URLSearches\6-url_html_data\bootcamps_blog_education\URL266.txt")</f>
        <v>C:\Users\Admin\desktop\GL_extraction\Data\URLSearches\6-url_html_data\bootcamps_blog_education\URL266.txt</v>
      </c>
      <c r="D339" s="1"/>
      <c r="E339" s="1"/>
      <c r="F339" s="1" t="s">
        <v>814</v>
      </c>
      <c r="G339" s="1"/>
      <c r="H339" s="1"/>
      <c r="I339" s="1" t="s">
        <v>815</v>
      </c>
    </row>
    <row r="340" spans="1:9" ht="75.3" x14ac:dyDescent="0.3">
      <c r="A340" s="1" t="s">
        <v>816</v>
      </c>
      <c r="B340" s="1">
        <v>0</v>
      </c>
      <c r="C340" s="1" t="str">
        <f>HYPERLINK("C:\Users\Admin\desktop\GL_extraction\Data\URLSearches\6-url_html_data\bootcamps_blog_education\URL357.txt")</f>
        <v>C:\Users\Admin\desktop\GL_extraction\Data\URLSearches\6-url_html_data\bootcamps_blog_education\URL357.txt</v>
      </c>
      <c r="D340" s="1"/>
      <c r="E340" s="1"/>
      <c r="F340" s="1" t="s">
        <v>817</v>
      </c>
      <c r="G340" s="1"/>
      <c r="H340" s="1"/>
      <c r="I340" s="1"/>
    </row>
    <row r="341" spans="1:9" ht="75.3" x14ac:dyDescent="0.3">
      <c r="A341" s="1" t="s">
        <v>818</v>
      </c>
      <c r="B341" s="1">
        <v>0</v>
      </c>
      <c r="C341" s="1" t="str">
        <f>HYPERLINK("C:\Users\Admin\desktop\GL_extraction\Data\URLSearches\6-url_html_data\bootcamps_blog_education\URL453.txt")</f>
        <v>C:\Users\Admin\desktop\GL_extraction\Data\URLSearches\6-url_html_data\bootcamps_blog_education\URL453.txt</v>
      </c>
      <c r="D341" s="1" t="s">
        <v>819</v>
      </c>
      <c r="E341" s="1"/>
      <c r="F341" s="1" t="s">
        <v>820</v>
      </c>
      <c r="G341" s="1"/>
      <c r="H341" s="1"/>
      <c r="I341" s="1"/>
    </row>
    <row r="342" spans="1:9" ht="75.3" x14ac:dyDescent="0.3">
      <c r="A342" s="1" t="s">
        <v>821</v>
      </c>
      <c r="B342" s="1">
        <v>0</v>
      </c>
      <c r="C342" s="1" t="str">
        <f>HYPERLINK("C:\Users\Admin\desktop\GL_extraction\Data\URLSearches\6-url_html_data\bootcamps_blog_education\URL458.txt")</f>
        <v>C:\Users\Admin\desktop\GL_extraction\Data\URLSearches\6-url_html_data\bootcamps_blog_education\URL458.txt</v>
      </c>
      <c r="D342" s="1" t="s">
        <v>822</v>
      </c>
      <c r="E342" s="1"/>
      <c r="F342" s="1" t="s">
        <v>823</v>
      </c>
      <c r="G342" s="1"/>
      <c r="H342" s="1"/>
      <c r="I342" s="1"/>
    </row>
    <row r="343" spans="1:9" ht="60.25" x14ac:dyDescent="0.3">
      <c r="A343" s="1" t="s">
        <v>824</v>
      </c>
      <c r="B343" s="1">
        <v>0</v>
      </c>
      <c r="C343" s="1" t="str">
        <f>HYPERLINK("C:\Users\Admin\desktop\GL_extraction\Data\URLSearches\6-url_html_data\bootcamps_blog_education\URL476.txt")</f>
        <v>C:\Users\Admin\desktop\GL_extraction\Data\URLSearches\6-url_html_data\bootcamps_blog_education\URL476.txt</v>
      </c>
      <c r="D343" s="1" t="s">
        <v>825</v>
      </c>
      <c r="E343" s="1"/>
      <c r="F343" s="1" t="s">
        <v>826</v>
      </c>
      <c r="G343" s="1"/>
      <c r="H343" s="1"/>
      <c r="I343" s="1" t="s">
        <v>827</v>
      </c>
    </row>
    <row r="344" spans="1:9" ht="105.4" x14ac:dyDescent="0.3">
      <c r="A344" s="1" t="s">
        <v>828</v>
      </c>
      <c r="B344" s="1">
        <v>0</v>
      </c>
      <c r="C344" s="1" t="str">
        <f>HYPERLINK("C:\Users\Admin\desktop\GL_extraction\Data\URLSearches\6-url_html_data\bootcamps_blog_education\URL478.txt")</f>
        <v>C:\Users\Admin\desktop\GL_extraction\Data\URLSearches\6-url_html_data\bootcamps_blog_education\URL478.txt</v>
      </c>
      <c r="D344" s="1" t="s">
        <v>829</v>
      </c>
      <c r="E344" s="1"/>
      <c r="F344" s="1" t="s">
        <v>830</v>
      </c>
      <c r="G344" s="1"/>
      <c r="H344" s="1"/>
      <c r="I344" s="1" t="s">
        <v>831</v>
      </c>
    </row>
    <row r="345" spans="1:9" ht="60.25" x14ac:dyDescent="0.3">
      <c r="A345" s="1" t="s">
        <v>832</v>
      </c>
      <c r="B345" s="1">
        <v>2</v>
      </c>
      <c r="C345" s="1" t="str">
        <f>HYPERLINK("C:\Users\Admin\desktop\GL_extraction\Data\URLSearches\6-url_html_data\bootcamps_blog_education\URL482.txt")</f>
        <v>C:\Users\Admin\desktop\GL_extraction\Data\URLSearches\6-url_html_data\bootcamps_blog_education\URL482.txt</v>
      </c>
      <c r="D345" s="1" t="s">
        <v>833</v>
      </c>
      <c r="E345" s="1"/>
      <c r="F345" s="1" t="s">
        <v>834</v>
      </c>
      <c r="G345" s="1"/>
      <c r="H345" s="1"/>
      <c r="I345" s="1"/>
    </row>
    <row r="346" spans="1:9" ht="60.25" x14ac:dyDescent="0.3">
      <c r="A346" s="2" t="s">
        <v>835</v>
      </c>
      <c r="B346" s="2">
        <v>1</v>
      </c>
      <c r="C346" s="2" t="str">
        <f>HYPERLINK("C:\Users\Admin\desktop\GL_extraction\Data\URLSearches\6-url_html_data\bootcamps_blog_education\URL491.txt")</f>
        <v>C:\Users\Admin\desktop\GL_extraction\Data\URLSearches\6-url_html_data\bootcamps_blog_education\URL491.txt</v>
      </c>
      <c r="D346" s="2"/>
      <c r="E346" s="2"/>
      <c r="F346" s="2"/>
      <c r="G346" s="2"/>
      <c r="H346" s="2"/>
      <c r="I346" s="2" t="s">
        <v>836</v>
      </c>
    </row>
    <row r="347" spans="1:9" ht="60.25" x14ac:dyDescent="0.3">
      <c r="A347" s="1" t="s">
        <v>837</v>
      </c>
      <c r="B347" s="1">
        <v>0</v>
      </c>
      <c r="C347" s="1" t="str">
        <f>HYPERLINK("C:\Users\Admin\desktop\GL_extraction\Data\URLSearches\6-url_html_data\bootcamps_blog_education\URL531.txt")</f>
        <v>C:\Users\Admin\desktop\GL_extraction\Data\URLSearches\6-url_html_data\bootcamps_blog_education\URL531.txt</v>
      </c>
      <c r="D347" s="1" t="s">
        <v>838</v>
      </c>
      <c r="E347" s="1"/>
      <c r="F347" s="1" t="s">
        <v>839</v>
      </c>
      <c r="G347" s="1"/>
      <c r="H347" s="1"/>
      <c r="I347" s="1" t="s">
        <v>840</v>
      </c>
    </row>
    <row r="348" spans="1:9" ht="105.4" x14ac:dyDescent="0.3">
      <c r="A348" s="1" t="s">
        <v>841</v>
      </c>
      <c r="B348" s="1">
        <v>0</v>
      </c>
      <c r="C348" s="1" t="str">
        <f>HYPERLINK("C:\Users\Admin\desktop\GL_extraction\Data\URLSearches\6-url_html_data\bootcamps_blog_education\URL537.txt")</f>
        <v>C:\Users\Admin\desktop\GL_extraction\Data\URLSearches\6-url_html_data\bootcamps_blog_education\URL537.txt</v>
      </c>
      <c r="D348" s="1" t="s">
        <v>842</v>
      </c>
      <c r="E348" s="1"/>
      <c r="F348" s="1" t="s">
        <v>843</v>
      </c>
      <c r="G348" s="1"/>
      <c r="H348" s="1"/>
      <c r="I348" s="1"/>
    </row>
    <row r="349" spans="1:9" ht="60.25" x14ac:dyDescent="0.3">
      <c r="A349" s="1" t="s">
        <v>844</v>
      </c>
      <c r="B349" s="1">
        <v>0</v>
      </c>
      <c r="C349" s="1" t="str">
        <f>HYPERLINK("C:\Users\Admin\desktop\GL_extraction\Data\URLSearches\6-url_html_data\bootcamps_blog_education\URL538.txt")</f>
        <v>C:\Users\Admin\desktop\GL_extraction\Data\URLSearches\6-url_html_data\bootcamps_blog_education\URL538.txt</v>
      </c>
      <c r="D349" s="1" t="s">
        <v>845</v>
      </c>
      <c r="E349" s="1"/>
      <c r="F349" s="1" t="s">
        <v>846</v>
      </c>
      <c r="G349" s="1"/>
      <c r="H349" s="1"/>
      <c r="I349" s="1"/>
    </row>
    <row r="350" spans="1:9" ht="60.25" x14ac:dyDescent="0.3">
      <c r="A350" s="2" t="s">
        <v>847</v>
      </c>
      <c r="B350" s="2">
        <v>6</v>
      </c>
      <c r="C350" s="2" t="str">
        <f>HYPERLINK("C:\Users\Admin\desktop\GL_extraction\Data\URLSearches\6-url_html_data\bootcamps_blog_education\URL583.txt")</f>
        <v>C:\Users\Admin\desktop\GL_extraction\Data\URLSearches\6-url_html_data\bootcamps_blog_education\URL583.txt</v>
      </c>
      <c r="D350" s="2"/>
      <c r="E350" s="2"/>
      <c r="F350" s="2"/>
      <c r="G350" s="2"/>
      <c r="H350" s="2"/>
      <c r="I350" s="2" t="s">
        <v>848</v>
      </c>
    </row>
    <row r="351" spans="1:9" ht="60.25" x14ac:dyDescent="0.3">
      <c r="A351" s="1" t="s">
        <v>849</v>
      </c>
      <c r="B351" s="1">
        <v>0</v>
      </c>
      <c r="C351" s="1" t="str">
        <f>HYPERLINK("C:\Users\Admin\desktop\GL_extraction\Data\URLSearches\6-url_html_data\bootcamps_blog_education\URL816.txt")</f>
        <v>C:\Users\Admin\desktop\GL_extraction\Data\URLSearches\6-url_html_data\bootcamps_blog_education\URL816.txt</v>
      </c>
      <c r="D351" s="1"/>
      <c r="E351" s="1"/>
      <c r="F351" s="1" t="s">
        <v>850</v>
      </c>
      <c r="G351" s="1"/>
      <c r="H351" s="1"/>
      <c r="I351" s="1" t="s">
        <v>851</v>
      </c>
    </row>
    <row r="352" spans="1:9" ht="60.25" x14ac:dyDescent="0.3">
      <c r="A352" s="1" t="s">
        <v>852</v>
      </c>
      <c r="B352" s="1">
        <v>0</v>
      </c>
      <c r="C352" s="1" t="str">
        <f>HYPERLINK("C:\Users\Admin\desktop\GL_extraction\Data\URLSearches\6-url_html_data\bootcamps_blog_education\URL906.txt")</f>
        <v>C:\Users\Admin\desktop\GL_extraction\Data\URLSearches\6-url_html_data\bootcamps_blog_education\URL906.txt</v>
      </c>
      <c r="D352" s="1"/>
      <c r="E352" s="1"/>
      <c r="F352" s="1" t="s">
        <v>853</v>
      </c>
      <c r="G352" s="1"/>
      <c r="H352" s="1"/>
      <c r="I352" s="1"/>
    </row>
    <row r="353" spans="1:9" ht="60.25" x14ac:dyDescent="0.3">
      <c r="A353" s="1" t="s">
        <v>854</v>
      </c>
      <c r="B353" s="1">
        <v>0</v>
      </c>
      <c r="C353" s="1" t="str">
        <f>HYPERLINK("C:\Users\Admin\desktop\GL_extraction\Data\URLSearches\6-url_html_data\bootcamps_blog_education_job_board\URL822.txt")</f>
        <v>C:\Users\Admin\desktop\GL_extraction\Data\URLSearches\6-url_html_data\bootcamps_blog_education_job_board\URL822.txt</v>
      </c>
      <c r="D353" s="1"/>
      <c r="E353" s="1"/>
      <c r="F353" s="1" t="s">
        <v>855</v>
      </c>
      <c r="G353" s="1"/>
      <c r="H353" s="1"/>
      <c r="I353" s="1"/>
    </row>
    <row r="354" spans="1:9" ht="60.25" x14ac:dyDescent="0.3">
      <c r="A354" s="1" t="s">
        <v>856</v>
      </c>
      <c r="B354" s="1">
        <v>0</v>
      </c>
      <c r="C354" s="1" t="str">
        <f>HYPERLINK("C:\Users\Admin\desktop\GL_extraction\Data\URLSearches\6-url_html_data\bootcamps_blog_education_social_media\URL457.txt")</f>
        <v>C:\Users\Admin\desktop\GL_extraction\Data\URLSearches\6-url_html_data\bootcamps_blog_education_social_media\URL457.txt</v>
      </c>
      <c r="D354" s="1" t="s">
        <v>857</v>
      </c>
      <c r="E354" s="1"/>
      <c r="F354" s="1" t="s">
        <v>858</v>
      </c>
      <c r="G354" s="1"/>
      <c r="H354" s="1"/>
      <c r="I354" s="1"/>
    </row>
    <row r="355" spans="1:9" ht="60.25" x14ac:dyDescent="0.3">
      <c r="A355" s="1" t="s">
        <v>859</v>
      </c>
      <c r="B355" s="1">
        <v>0</v>
      </c>
      <c r="C355" s="1" t="str">
        <f>HYPERLINK("C:\Users\Admin\desktop\GL_extraction\Data\URLSearches\6-url_html_data\bootcamps_blog_job_board\URL222.txt")</f>
        <v>C:\Users\Admin\desktop\GL_extraction\Data\URLSearches\6-url_html_data\bootcamps_blog_job_board\URL222.txt</v>
      </c>
      <c r="D355" s="1" t="s">
        <v>860</v>
      </c>
      <c r="E355" s="1"/>
      <c r="F355" s="1" t="s">
        <v>861</v>
      </c>
      <c r="G355" s="1"/>
      <c r="H355" s="1"/>
      <c r="I355" s="1"/>
    </row>
    <row r="356" spans="1:9" ht="60.25" x14ac:dyDescent="0.3">
      <c r="A356" s="2" t="s">
        <v>862</v>
      </c>
      <c r="B356" s="2">
        <v>4</v>
      </c>
      <c r="C356" s="2" t="str">
        <f>HYPERLINK("C:\Users\Admin\desktop\GL_extraction\Data\URLSearches\6-url_html_data\bootcamps_blog_job_board\URL554.txt")</f>
        <v>C:\Users\Admin\desktop\GL_extraction\Data\URLSearches\6-url_html_data\bootcamps_blog_job_board\URL554.txt</v>
      </c>
      <c r="D356" s="2"/>
      <c r="E356" s="2"/>
      <c r="F356" s="2"/>
      <c r="G356" s="2"/>
      <c r="H356" s="2"/>
      <c r="I356" s="2" t="s">
        <v>863</v>
      </c>
    </row>
    <row r="357" spans="1:9" ht="60.25" x14ac:dyDescent="0.3">
      <c r="A357" s="1" t="s">
        <v>864</v>
      </c>
      <c r="B357" s="1">
        <v>0</v>
      </c>
      <c r="C357" s="1" t="str">
        <f>HYPERLINK("C:\Users\Admin\desktop\GL_extraction\Data\URLSearches\6-url_html_data\bootcamps_blog_job_board\URL882.txt")</f>
        <v>C:\Users\Admin\desktop\GL_extraction\Data\URLSearches\6-url_html_data\bootcamps_blog_job_board\URL882.txt</v>
      </c>
      <c r="D357" s="1"/>
      <c r="E357" s="1"/>
      <c r="F357" s="1" t="s">
        <v>865</v>
      </c>
      <c r="G357" s="1"/>
      <c r="H357" s="1"/>
      <c r="I357" s="1"/>
    </row>
    <row r="358" spans="1:9" ht="60.25" x14ac:dyDescent="0.3">
      <c r="A358" s="2" t="s">
        <v>866</v>
      </c>
      <c r="B358" s="2">
        <v>4</v>
      </c>
      <c r="C358" s="2" t="str">
        <f>HYPERLINK("C:\Users\Admin\desktop\GL_extraction\Data\URLSearches\6-url_html_data\bootcamps_blog_job_board_news_and_magazines\URL837.txt")</f>
        <v>C:\Users\Admin\desktop\GL_extraction\Data\URLSearches\6-url_html_data\bootcamps_blog_job_board_news_and_magazines\URL837.txt</v>
      </c>
      <c r="D358" s="2"/>
      <c r="E358" s="2"/>
      <c r="F358" s="2"/>
      <c r="G358" s="2"/>
      <c r="H358" s="2"/>
      <c r="I358" s="2" t="s">
        <v>867</v>
      </c>
    </row>
    <row r="359" spans="1:9" ht="60.25" x14ac:dyDescent="0.3">
      <c r="A359" s="2" t="s">
        <v>868</v>
      </c>
      <c r="B359" s="2">
        <v>4</v>
      </c>
      <c r="C359" s="2" t="str">
        <f>HYPERLINK("C:\Users\Admin\desktop\GL_extraction\Data\URLSearches\6-url_html_data\bootcamps_blog_job_board_social_media\URL235.txt")</f>
        <v>C:\Users\Admin\desktop\GL_extraction\Data\URLSearches\6-url_html_data\bootcamps_blog_job_board_social_media\URL235.txt</v>
      </c>
      <c r="D359" s="2"/>
      <c r="E359" s="2"/>
      <c r="F359" s="2"/>
      <c r="G359" s="2"/>
      <c r="H359" s="2"/>
      <c r="I359" s="2" t="s">
        <v>869</v>
      </c>
    </row>
    <row r="360" spans="1:9" ht="60.25" x14ac:dyDescent="0.3">
      <c r="A360" s="1" t="s">
        <v>870</v>
      </c>
      <c r="B360" s="1">
        <v>0</v>
      </c>
      <c r="C360" s="1" t="str">
        <f>HYPERLINK("C:\Users\Admin\desktop\GL_extraction\Data\URLSearches\6-url_html_data\bootcamps_blog_learning\URL312.txt")</f>
        <v>C:\Users\Admin\desktop\GL_extraction\Data\URLSearches\6-url_html_data\bootcamps_blog_learning\URL312.txt</v>
      </c>
      <c r="D360" s="1" t="s">
        <v>871</v>
      </c>
      <c r="E360" s="1"/>
      <c r="F360" s="1" t="s">
        <v>872</v>
      </c>
      <c r="G360" s="1"/>
      <c r="H360" s="1"/>
      <c r="I360" s="1"/>
    </row>
    <row r="361" spans="1:9" ht="60.25" x14ac:dyDescent="0.3">
      <c r="A361" s="2" t="s">
        <v>873</v>
      </c>
      <c r="B361" s="2">
        <v>0</v>
      </c>
      <c r="C361" s="2" t="str">
        <f>HYPERLINK("C:\Users\Admin\desktop\GL_extraction\Data\URLSearches\6-url_html_data\bootcamps_blog_learning\URL455.txt")</f>
        <v>C:\Users\Admin\desktop\GL_extraction\Data\URLSearches\6-url_html_data\bootcamps_blog_learning\URL455.txt</v>
      </c>
      <c r="D361" s="2"/>
      <c r="E361" s="2"/>
      <c r="F361" s="2"/>
      <c r="G361" s="2"/>
      <c r="H361" s="2"/>
      <c r="I361" s="2" t="s">
        <v>874</v>
      </c>
    </row>
    <row r="362" spans="1:9" ht="60.25" x14ac:dyDescent="0.3">
      <c r="A362" s="2" t="s">
        <v>875</v>
      </c>
      <c r="B362" s="2">
        <v>0</v>
      </c>
      <c r="C362" s="2" t="str">
        <f>HYPERLINK("C:\Users\Admin\desktop\GL_extraction\Data\URLSearches\6-url_html_data\bootcamps_blog_learning\URL901.txt")</f>
        <v>C:\Users\Admin\desktop\GL_extraction\Data\URLSearches\6-url_html_data\bootcamps_blog_learning\URL901.txt</v>
      </c>
      <c r="D362" s="2"/>
      <c r="E362" s="2"/>
      <c r="F362" s="2"/>
      <c r="G362" s="2"/>
      <c r="H362" s="2"/>
      <c r="I362" s="2" t="s">
        <v>876</v>
      </c>
    </row>
    <row r="363" spans="1:9" ht="60.25" x14ac:dyDescent="0.3">
      <c r="A363" s="1" t="s">
        <v>877</v>
      </c>
      <c r="B363" s="1">
        <v>0</v>
      </c>
      <c r="C363" s="1" t="str">
        <f>HYPERLINK("C:\Users\Admin\desktop\GL_extraction\Data\URLSearches\6-url_html_data\bootcamps_blog_organisations_and_technologies\URL245.txt")</f>
        <v>C:\Users\Admin\desktop\GL_extraction\Data\URLSearches\6-url_html_data\bootcamps_blog_organisations_and_technologies\URL245.txt</v>
      </c>
      <c r="D363" s="1"/>
      <c r="E363" s="1"/>
      <c r="F363" s="1" t="s">
        <v>878</v>
      </c>
      <c r="G363" s="1"/>
      <c r="H363" s="1"/>
      <c r="I363" s="1" t="s">
        <v>879</v>
      </c>
    </row>
    <row r="364" spans="1:9" ht="60.25" x14ac:dyDescent="0.3">
      <c r="A364" s="1" t="s">
        <v>880</v>
      </c>
      <c r="B364" s="1">
        <v>0</v>
      </c>
      <c r="C364" s="1" t="str">
        <f>HYPERLINK("C:\Users\Admin\desktop\GL_extraction\Data\URLSearches\6-url_html_data\bootcamps_blog_organisations_and_technologies\URL522.txt")</f>
        <v>C:\Users\Admin\desktop\GL_extraction\Data\URLSearches\6-url_html_data\bootcamps_blog_organisations_and_technologies\URL522.txt</v>
      </c>
      <c r="D364" s="1" t="s">
        <v>881</v>
      </c>
      <c r="E364" s="1"/>
      <c r="F364" s="1" t="s">
        <v>882</v>
      </c>
      <c r="G364" s="1"/>
      <c r="H364" s="1"/>
      <c r="I364" s="1"/>
    </row>
    <row r="365" spans="1:9" ht="60.25" x14ac:dyDescent="0.3">
      <c r="A365" s="1" t="s">
        <v>883</v>
      </c>
      <c r="B365" s="1">
        <v>0</v>
      </c>
      <c r="C365" s="1" t="str">
        <f>HYPERLINK("C:\Users\Admin\desktop\GL_extraction\Data\URLSearches\6-url_html_data\bootcamps_blog_social_media\URL147.txt")</f>
        <v>C:\Users\Admin\desktop\GL_extraction\Data\URLSearches\6-url_html_data\bootcamps_blog_social_media\URL147.txt</v>
      </c>
      <c r="D365" s="1"/>
      <c r="E365" s="1"/>
      <c r="F365" s="1" t="s">
        <v>884</v>
      </c>
      <c r="G365" s="1"/>
      <c r="H365" s="1"/>
      <c r="I365" s="1" t="s">
        <v>885</v>
      </c>
    </row>
    <row r="366" spans="1:9" ht="60.25" x14ac:dyDescent="0.3">
      <c r="A366" s="2" t="s">
        <v>886</v>
      </c>
      <c r="B366" s="2">
        <v>0</v>
      </c>
      <c r="C366" s="2" t="str">
        <f>HYPERLINK("C:\Users\Admin\desktop\GL_extraction\Data\URLSearches\6-url_html_data\bootcamps_blog_social_media\URL227.txt")</f>
        <v>C:\Users\Admin\desktop\GL_extraction\Data\URLSearches\6-url_html_data\bootcamps_blog_social_media\URL227.txt</v>
      </c>
      <c r="D366" s="2"/>
      <c r="E366" s="2"/>
      <c r="F366" s="2"/>
      <c r="G366" s="2"/>
      <c r="H366" s="2"/>
      <c r="I366" s="2" t="s">
        <v>887</v>
      </c>
    </row>
    <row r="367" spans="1:9" ht="60.25" x14ac:dyDescent="0.3">
      <c r="A367" s="2" t="s">
        <v>888</v>
      </c>
      <c r="B367" s="2">
        <v>0</v>
      </c>
      <c r="C367" s="2" t="str">
        <f>HYPERLINK("C:\Users\Admin\desktop\GL_extraction\Data\URLSearches\6-url_html_data\bootcamps_blog_social_media\URL240.txt")</f>
        <v>C:\Users\Admin\desktop\GL_extraction\Data\URLSearches\6-url_html_data\bootcamps_blog_social_media\URL240.txt</v>
      </c>
      <c r="D367" s="2"/>
      <c r="E367" s="2"/>
      <c r="F367" s="2"/>
      <c r="G367" s="2"/>
      <c r="H367" s="2"/>
      <c r="I367" s="2" t="s">
        <v>889</v>
      </c>
    </row>
    <row r="368" spans="1:9" ht="60.25" x14ac:dyDescent="0.3">
      <c r="A368" s="1" t="s">
        <v>890</v>
      </c>
      <c r="B368" s="1">
        <v>6</v>
      </c>
      <c r="C368" s="1" t="str">
        <f>HYPERLINK("C:\Users\Admin\desktop\GL_extraction\Data\URLSearches\6-url_html_data\bootcamps_blog_social_media\URL504.txt")</f>
        <v>C:\Users\Admin\desktop\GL_extraction\Data\URLSearches\6-url_html_data\bootcamps_blog_social_media\URL504.txt</v>
      </c>
      <c r="D368" s="1" t="s">
        <v>891</v>
      </c>
      <c r="E368" s="1"/>
      <c r="F368" s="1" t="s">
        <v>892</v>
      </c>
      <c r="G368" s="1"/>
      <c r="H368" s="1"/>
      <c r="I368" s="1"/>
    </row>
  </sheetData>
  <phoneticPr fontId="1" type="noConversion"/>
  <hyperlinks>
    <hyperlink ref="D18" r:id="rId1" display="https://www.bls.gov/ooh/computer-and-information-technology/computer-and-information-research-scientists.htm" xr:uid="{5A25AB52-71DE-4951-A27A-6EE6DD989E29}"/>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F3A2-C641-462B-9B81-F6F713EF4B71}">
  <dimension ref="A1:F836"/>
  <sheetViews>
    <sheetView topLeftCell="A820" workbookViewId="0">
      <selection activeCell="T30" sqref="T30"/>
    </sheetView>
  </sheetViews>
  <sheetFormatPr defaultColWidth="8.77734375" defaultRowHeight="15.05" x14ac:dyDescent="0.3"/>
  <sheetData>
    <row r="1" spans="1:6" x14ac:dyDescent="0.3">
      <c r="A1" t="s">
        <v>0</v>
      </c>
      <c r="B1" t="s">
        <v>1</v>
      </c>
      <c r="C1" t="s">
        <v>2</v>
      </c>
      <c r="D1" t="s">
        <v>3</v>
      </c>
      <c r="E1" t="s">
        <v>893</v>
      </c>
      <c r="F1" t="s">
        <v>894</v>
      </c>
    </row>
    <row r="2" spans="1:6" x14ac:dyDescent="0.3">
      <c r="A2" t="s">
        <v>895</v>
      </c>
      <c r="B2">
        <v>4</v>
      </c>
      <c r="C2" t="str">
        <f>HYPERLINK("C:\Users\Admin\desktop\GL_extraction\Data\SiteSearches\5-site_html_data\reddit\reddit0.txt")</f>
        <v>C:\Users\Admin\desktop\GL_extraction\Data\SiteSearches\5-site_html_data\reddit\reddit0.txt</v>
      </c>
    </row>
    <row r="3" spans="1:6" x14ac:dyDescent="0.3">
      <c r="A3" t="s">
        <v>896</v>
      </c>
      <c r="B3">
        <v>7</v>
      </c>
      <c r="C3" t="str">
        <f>HYPERLINK("C:\Users\Admin\desktop\GL_extraction\Data\SiteSearches\5-site_html_data\reddit\reddit1.txt")</f>
        <v>C:\Users\Admin\desktop\GL_extraction\Data\SiteSearches\5-site_html_data\reddit\reddit1.txt</v>
      </c>
    </row>
    <row r="4" spans="1:6" x14ac:dyDescent="0.3">
      <c r="A4" t="s">
        <v>897</v>
      </c>
      <c r="B4">
        <v>2</v>
      </c>
      <c r="C4" t="str">
        <f>HYPERLINK("C:\Users\Admin\desktop\GL_extraction\Data\SiteSearches\5-site_html_data\reddit\reddit10.txt")</f>
        <v>C:\Users\Admin\desktop\GL_extraction\Data\SiteSearches\5-site_html_data\reddit\reddit10.txt</v>
      </c>
    </row>
    <row r="5" spans="1:6" x14ac:dyDescent="0.3">
      <c r="A5" t="s">
        <v>898</v>
      </c>
      <c r="B5">
        <v>1</v>
      </c>
      <c r="C5" t="str">
        <f>HYPERLINK("C:\Users\Admin\desktop\GL_extraction\Data\SiteSearches\5-site_html_data\reddit\reddit100.txt")</f>
        <v>C:\Users\Admin\desktop\GL_extraction\Data\SiteSearches\5-site_html_data\reddit\reddit100.txt</v>
      </c>
    </row>
    <row r="6" spans="1:6" x14ac:dyDescent="0.3">
      <c r="A6" t="s">
        <v>899</v>
      </c>
      <c r="B6">
        <v>7</v>
      </c>
      <c r="C6" t="str">
        <f>HYPERLINK("C:\Users\Admin\desktop\GL_extraction\Data\SiteSearches\5-site_html_data\reddit\reddit101.txt")</f>
        <v>C:\Users\Admin\desktop\GL_extraction\Data\SiteSearches\5-site_html_data\reddit\reddit101.txt</v>
      </c>
    </row>
    <row r="7" spans="1:6" x14ac:dyDescent="0.3">
      <c r="A7" t="s">
        <v>900</v>
      </c>
      <c r="B7">
        <v>8</v>
      </c>
      <c r="C7" t="str">
        <f>HYPERLINK("C:\Users\Admin\desktop\GL_extraction\Data\SiteSearches\5-site_html_data\reddit\reddit102.txt")</f>
        <v>C:\Users\Admin\desktop\GL_extraction\Data\SiteSearches\5-site_html_data\reddit\reddit102.txt</v>
      </c>
    </row>
    <row r="8" spans="1:6" x14ac:dyDescent="0.3">
      <c r="A8" t="s">
        <v>901</v>
      </c>
      <c r="B8">
        <v>7</v>
      </c>
      <c r="C8" t="str">
        <f>HYPERLINK("C:\Users\Admin\desktop\GL_extraction\Data\SiteSearches\5-site_html_data\reddit\reddit103.txt")</f>
        <v>C:\Users\Admin\desktop\GL_extraction\Data\SiteSearches\5-site_html_data\reddit\reddit103.txt</v>
      </c>
    </row>
    <row r="9" spans="1:6" x14ac:dyDescent="0.3">
      <c r="A9" t="s">
        <v>902</v>
      </c>
      <c r="B9">
        <v>7</v>
      </c>
      <c r="C9" t="str">
        <f>HYPERLINK("C:\Users\Admin\desktop\GL_extraction\Data\SiteSearches\5-site_html_data\reddit\reddit104.txt")</f>
        <v>C:\Users\Admin\desktop\GL_extraction\Data\SiteSearches\5-site_html_data\reddit\reddit104.txt</v>
      </c>
    </row>
    <row r="10" spans="1:6" x14ac:dyDescent="0.3">
      <c r="A10" t="s">
        <v>903</v>
      </c>
      <c r="B10">
        <v>7</v>
      </c>
      <c r="C10" t="str">
        <f>HYPERLINK("C:\Users\Admin\desktop\GL_extraction\Data\SiteSearches\5-site_html_data\reddit\reddit105.txt")</f>
        <v>C:\Users\Admin\desktop\GL_extraction\Data\SiteSearches\5-site_html_data\reddit\reddit105.txt</v>
      </c>
    </row>
    <row r="11" spans="1:6" x14ac:dyDescent="0.3">
      <c r="A11" t="s">
        <v>904</v>
      </c>
      <c r="B11">
        <v>7</v>
      </c>
      <c r="C11" t="str">
        <f>HYPERLINK("C:\Users\Admin\desktop\GL_extraction\Data\SiteSearches\5-site_html_data\reddit\reddit106.txt")</f>
        <v>C:\Users\Admin\desktop\GL_extraction\Data\SiteSearches\5-site_html_data\reddit\reddit106.txt</v>
      </c>
    </row>
    <row r="12" spans="1:6" x14ac:dyDescent="0.3">
      <c r="A12" t="s">
        <v>905</v>
      </c>
      <c r="B12">
        <v>7</v>
      </c>
      <c r="C12" t="str">
        <f>HYPERLINK("C:\Users\Admin\desktop\GL_extraction\Data\SiteSearches\5-site_html_data\reddit\reddit107.txt")</f>
        <v>C:\Users\Admin\desktop\GL_extraction\Data\SiteSearches\5-site_html_data\reddit\reddit107.txt</v>
      </c>
    </row>
    <row r="13" spans="1:6" x14ac:dyDescent="0.3">
      <c r="A13" t="s">
        <v>906</v>
      </c>
      <c r="B13">
        <v>7</v>
      </c>
      <c r="C13" t="str">
        <f>HYPERLINK("C:\Users\Admin\desktop\GL_extraction\Data\SiteSearches\5-site_html_data\reddit\reddit108.txt")</f>
        <v>C:\Users\Admin\desktop\GL_extraction\Data\SiteSearches\5-site_html_data\reddit\reddit108.txt</v>
      </c>
    </row>
    <row r="14" spans="1:6" x14ac:dyDescent="0.3">
      <c r="A14" t="s">
        <v>907</v>
      </c>
      <c r="B14">
        <v>7</v>
      </c>
      <c r="C14" t="str">
        <f>HYPERLINK("C:\Users\Admin\desktop\GL_extraction\Data\SiteSearches\5-site_html_data\reddit\reddit109.txt")</f>
        <v>C:\Users\Admin\desktop\GL_extraction\Data\SiteSearches\5-site_html_data\reddit\reddit109.txt</v>
      </c>
    </row>
    <row r="15" spans="1:6" x14ac:dyDescent="0.3">
      <c r="A15" t="s">
        <v>908</v>
      </c>
      <c r="B15">
        <v>7</v>
      </c>
      <c r="C15" t="str">
        <f>HYPERLINK("C:\Users\Admin\desktop\GL_extraction\Data\SiteSearches\5-site_html_data\reddit\reddit11.txt")</f>
        <v>C:\Users\Admin\desktop\GL_extraction\Data\SiteSearches\5-site_html_data\reddit\reddit11.txt</v>
      </c>
    </row>
    <row r="16" spans="1:6" x14ac:dyDescent="0.3">
      <c r="A16" t="s">
        <v>909</v>
      </c>
      <c r="B16">
        <v>7</v>
      </c>
      <c r="C16" t="str">
        <f>HYPERLINK("C:\Users\Admin\desktop\GL_extraction\Data\SiteSearches\5-site_html_data\reddit\reddit110.txt")</f>
        <v>C:\Users\Admin\desktop\GL_extraction\Data\SiteSearches\5-site_html_data\reddit\reddit110.txt</v>
      </c>
    </row>
    <row r="17" spans="1:3" x14ac:dyDescent="0.3">
      <c r="A17" t="s">
        <v>910</v>
      </c>
      <c r="B17">
        <v>4</v>
      </c>
      <c r="C17" t="str">
        <f>HYPERLINK("C:\Users\Admin\desktop\GL_extraction\Data\SiteSearches\5-site_html_data\reddit\reddit111.txt")</f>
        <v>C:\Users\Admin\desktop\GL_extraction\Data\SiteSearches\5-site_html_data\reddit\reddit111.txt</v>
      </c>
    </row>
    <row r="18" spans="1:3" x14ac:dyDescent="0.3">
      <c r="A18" t="s">
        <v>911</v>
      </c>
      <c r="B18">
        <v>7</v>
      </c>
      <c r="C18" t="str">
        <f>HYPERLINK("C:\Users\Admin\desktop\GL_extraction\Data\SiteSearches\5-site_html_data\reddit\reddit112.txt")</f>
        <v>C:\Users\Admin\desktop\GL_extraction\Data\SiteSearches\5-site_html_data\reddit\reddit112.txt</v>
      </c>
    </row>
    <row r="19" spans="1:3" x14ac:dyDescent="0.3">
      <c r="A19" t="s">
        <v>912</v>
      </c>
      <c r="B19">
        <v>7</v>
      </c>
      <c r="C19" t="str">
        <f>HYPERLINK("C:\Users\Admin\desktop\GL_extraction\Data\SiteSearches\5-site_html_data\reddit\reddit113.txt")</f>
        <v>C:\Users\Admin\desktop\GL_extraction\Data\SiteSearches\5-site_html_data\reddit\reddit113.txt</v>
      </c>
    </row>
    <row r="20" spans="1:3" x14ac:dyDescent="0.3">
      <c r="A20" t="s">
        <v>913</v>
      </c>
      <c r="B20">
        <v>7</v>
      </c>
      <c r="C20" t="str">
        <f>HYPERLINK("C:\Users\Admin\desktop\GL_extraction\Data\SiteSearches\5-site_html_data\reddit\reddit114.txt")</f>
        <v>C:\Users\Admin\desktop\GL_extraction\Data\SiteSearches\5-site_html_data\reddit\reddit114.txt</v>
      </c>
    </row>
    <row r="21" spans="1:3" x14ac:dyDescent="0.3">
      <c r="A21" t="s">
        <v>914</v>
      </c>
      <c r="B21">
        <v>7</v>
      </c>
      <c r="C21" t="str">
        <f>HYPERLINK("C:\Users\Admin\desktop\GL_extraction\Data\SiteSearches\5-site_html_data\reddit\reddit115.txt")</f>
        <v>C:\Users\Admin\desktop\GL_extraction\Data\SiteSearches\5-site_html_data\reddit\reddit115.txt</v>
      </c>
    </row>
    <row r="22" spans="1:3" x14ac:dyDescent="0.3">
      <c r="A22" t="s">
        <v>915</v>
      </c>
      <c r="B22">
        <v>7</v>
      </c>
      <c r="C22" t="str">
        <f>HYPERLINK("C:\Users\Admin\desktop\GL_extraction\Data\SiteSearches\5-site_html_data\reddit\reddit116.txt")</f>
        <v>C:\Users\Admin\desktop\GL_extraction\Data\SiteSearches\5-site_html_data\reddit\reddit116.txt</v>
      </c>
    </row>
    <row r="23" spans="1:3" x14ac:dyDescent="0.3">
      <c r="A23" t="s">
        <v>916</v>
      </c>
      <c r="B23">
        <v>2</v>
      </c>
      <c r="C23" t="str">
        <f>HYPERLINK("C:\Users\Admin\desktop\GL_extraction\Data\SiteSearches\5-site_html_data\reddit\reddit117.txt")</f>
        <v>C:\Users\Admin\desktop\GL_extraction\Data\SiteSearches\5-site_html_data\reddit\reddit117.txt</v>
      </c>
    </row>
    <row r="24" spans="1:3" x14ac:dyDescent="0.3">
      <c r="A24" t="s">
        <v>917</v>
      </c>
      <c r="B24">
        <v>7</v>
      </c>
      <c r="C24" t="str">
        <f>HYPERLINK("C:\Users\Admin\desktop\GL_extraction\Data\SiteSearches\5-site_html_data\reddit\reddit118.txt")</f>
        <v>C:\Users\Admin\desktop\GL_extraction\Data\SiteSearches\5-site_html_data\reddit\reddit118.txt</v>
      </c>
    </row>
    <row r="25" spans="1:3" x14ac:dyDescent="0.3">
      <c r="A25" t="s">
        <v>918</v>
      </c>
      <c r="B25">
        <v>7</v>
      </c>
      <c r="C25" t="str">
        <f>HYPERLINK("C:\Users\Admin\desktop\GL_extraction\Data\SiteSearches\5-site_html_data\reddit\reddit119.txt")</f>
        <v>C:\Users\Admin\desktop\GL_extraction\Data\SiteSearches\5-site_html_data\reddit\reddit119.txt</v>
      </c>
    </row>
    <row r="26" spans="1:3" x14ac:dyDescent="0.3">
      <c r="A26" t="s">
        <v>919</v>
      </c>
      <c r="B26">
        <v>7</v>
      </c>
      <c r="C26" t="str">
        <f>HYPERLINK("C:\Users\Admin\desktop\GL_extraction\Data\SiteSearches\5-site_html_data\reddit\reddit12.txt")</f>
        <v>C:\Users\Admin\desktop\GL_extraction\Data\SiteSearches\5-site_html_data\reddit\reddit12.txt</v>
      </c>
    </row>
    <row r="27" spans="1:3" x14ac:dyDescent="0.3">
      <c r="A27" t="s">
        <v>920</v>
      </c>
      <c r="B27">
        <v>7</v>
      </c>
      <c r="C27" t="str">
        <f>HYPERLINK("C:\Users\Admin\desktop\GL_extraction\Data\SiteSearches\5-site_html_data\reddit\reddit120.txt")</f>
        <v>C:\Users\Admin\desktop\GL_extraction\Data\SiteSearches\5-site_html_data\reddit\reddit120.txt</v>
      </c>
    </row>
    <row r="28" spans="1:3" x14ac:dyDescent="0.3">
      <c r="A28" t="s">
        <v>921</v>
      </c>
      <c r="B28">
        <v>7</v>
      </c>
      <c r="C28" t="str">
        <f>HYPERLINK("C:\Users\Admin\desktop\GL_extraction\Data\SiteSearches\5-site_html_data\reddit\reddit121.txt")</f>
        <v>C:\Users\Admin\desktop\GL_extraction\Data\SiteSearches\5-site_html_data\reddit\reddit121.txt</v>
      </c>
    </row>
    <row r="29" spans="1:3" x14ac:dyDescent="0.3">
      <c r="A29" t="s">
        <v>922</v>
      </c>
      <c r="B29">
        <v>7</v>
      </c>
      <c r="C29" t="str">
        <f>HYPERLINK("C:\Users\Admin\desktop\GL_extraction\Data\SiteSearches\5-site_html_data\reddit\reddit122.txt")</f>
        <v>C:\Users\Admin\desktop\GL_extraction\Data\SiteSearches\5-site_html_data\reddit\reddit122.txt</v>
      </c>
    </row>
    <row r="30" spans="1:3" x14ac:dyDescent="0.3">
      <c r="A30" t="s">
        <v>923</v>
      </c>
      <c r="B30">
        <v>7</v>
      </c>
      <c r="C30" t="str">
        <f>HYPERLINK("C:\Users\Admin\desktop\GL_extraction\Data\SiteSearches\5-site_html_data\reddit\reddit123.txt")</f>
        <v>C:\Users\Admin\desktop\GL_extraction\Data\SiteSearches\5-site_html_data\reddit\reddit123.txt</v>
      </c>
    </row>
    <row r="31" spans="1:3" x14ac:dyDescent="0.3">
      <c r="A31" t="s">
        <v>924</v>
      </c>
      <c r="B31">
        <v>7</v>
      </c>
      <c r="C31" t="str">
        <f>HYPERLINK("C:\Users\Admin\desktop\GL_extraction\Data\SiteSearches\5-site_html_data\reddit\reddit124.txt")</f>
        <v>C:\Users\Admin\desktop\GL_extraction\Data\SiteSearches\5-site_html_data\reddit\reddit124.txt</v>
      </c>
    </row>
    <row r="32" spans="1:3" x14ac:dyDescent="0.3">
      <c r="A32" t="s">
        <v>925</v>
      </c>
      <c r="B32">
        <v>7</v>
      </c>
      <c r="C32" t="str">
        <f>HYPERLINK("C:\Users\Admin\desktop\GL_extraction\Data\SiteSearches\5-site_html_data\reddit\reddit125.txt")</f>
        <v>C:\Users\Admin\desktop\GL_extraction\Data\SiteSearches\5-site_html_data\reddit\reddit125.txt</v>
      </c>
    </row>
    <row r="33" spans="1:3" x14ac:dyDescent="0.3">
      <c r="A33" t="s">
        <v>926</v>
      </c>
      <c r="B33">
        <v>7</v>
      </c>
      <c r="C33" t="str">
        <f>HYPERLINK("C:\Users\Admin\desktop\GL_extraction\Data\SiteSearches\5-site_html_data\reddit\reddit126.txt")</f>
        <v>C:\Users\Admin\desktop\GL_extraction\Data\SiteSearches\5-site_html_data\reddit\reddit126.txt</v>
      </c>
    </row>
    <row r="34" spans="1:3" x14ac:dyDescent="0.3">
      <c r="A34" t="s">
        <v>927</v>
      </c>
      <c r="B34">
        <v>7</v>
      </c>
      <c r="C34" t="str">
        <f>HYPERLINK("C:\Users\Admin\desktop\GL_extraction\Data\SiteSearches\5-site_html_data\reddit\reddit127.txt")</f>
        <v>C:\Users\Admin\desktop\GL_extraction\Data\SiteSearches\5-site_html_data\reddit\reddit127.txt</v>
      </c>
    </row>
    <row r="35" spans="1:3" x14ac:dyDescent="0.3">
      <c r="A35" t="s">
        <v>928</v>
      </c>
      <c r="B35">
        <v>7</v>
      </c>
      <c r="C35" t="str">
        <f>HYPERLINK("C:\Users\Admin\desktop\GL_extraction\Data\SiteSearches\5-site_html_data\reddit\reddit128.txt")</f>
        <v>C:\Users\Admin\desktop\GL_extraction\Data\SiteSearches\5-site_html_data\reddit\reddit128.txt</v>
      </c>
    </row>
    <row r="36" spans="1:3" x14ac:dyDescent="0.3">
      <c r="A36" t="s">
        <v>929</v>
      </c>
      <c r="B36">
        <v>7</v>
      </c>
      <c r="C36" t="str">
        <f>HYPERLINK("C:\Users\Admin\desktop\GL_extraction\Data\SiteSearches\5-site_html_data\reddit\reddit129.txt")</f>
        <v>C:\Users\Admin\desktop\GL_extraction\Data\SiteSearches\5-site_html_data\reddit\reddit129.txt</v>
      </c>
    </row>
    <row r="37" spans="1:3" x14ac:dyDescent="0.3">
      <c r="A37" t="s">
        <v>930</v>
      </c>
      <c r="B37">
        <v>7</v>
      </c>
      <c r="C37" t="str">
        <f>HYPERLINK("C:\Users\Admin\desktop\GL_extraction\Data\SiteSearches\5-site_html_data\reddit\reddit13.txt")</f>
        <v>C:\Users\Admin\desktop\GL_extraction\Data\SiteSearches\5-site_html_data\reddit\reddit13.txt</v>
      </c>
    </row>
    <row r="38" spans="1:3" x14ac:dyDescent="0.3">
      <c r="A38" t="s">
        <v>931</v>
      </c>
      <c r="B38">
        <v>7</v>
      </c>
      <c r="C38" t="str">
        <f>HYPERLINK("C:\Users\Admin\desktop\GL_extraction\Data\SiteSearches\5-site_html_data\reddit\reddit130.txt")</f>
        <v>C:\Users\Admin\desktop\GL_extraction\Data\SiteSearches\5-site_html_data\reddit\reddit130.txt</v>
      </c>
    </row>
    <row r="39" spans="1:3" x14ac:dyDescent="0.3">
      <c r="A39" t="s">
        <v>932</v>
      </c>
      <c r="B39">
        <v>7</v>
      </c>
      <c r="C39" t="str">
        <f>HYPERLINK("C:\Users\Admin\desktop\GL_extraction\Data\SiteSearches\5-site_html_data\reddit\reddit131.txt")</f>
        <v>C:\Users\Admin\desktop\GL_extraction\Data\SiteSearches\5-site_html_data\reddit\reddit131.txt</v>
      </c>
    </row>
    <row r="40" spans="1:3" x14ac:dyDescent="0.3">
      <c r="A40" t="s">
        <v>933</v>
      </c>
      <c r="B40">
        <v>7</v>
      </c>
      <c r="C40" t="str">
        <f>HYPERLINK("C:\Users\Admin\desktop\GL_extraction\Data\SiteSearches\5-site_html_data\reddit\reddit132.txt")</f>
        <v>C:\Users\Admin\desktop\GL_extraction\Data\SiteSearches\5-site_html_data\reddit\reddit132.txt</v>
      </c>
    </row>
    <row r="41" spans="1:3" x14ac:dyDescent="0.3">
      <c r="A41" t="s">
        <v>934</v>
      </c>
      <c r="B41">
        <v>7</v>
      </c>
      <c r="C41" t="str">
        <f>HYPERLINK("C:\Users\Admin\desktop\GL_extraction\Data\SiteSearches\5-site_html_data\reddit\reddit133.txt")</f>
        <v>C:\Users\Admin\desktop\GL_extraction\Data\SiteSearches\5-site_html_data\reddit\reddit133.txt</v>
      </c>
    </row>
    <row r="42" spans="1:3" x14ac:dyDescent="0.3">
      <c r="A42" t="s">
        <v>935</v>
      </c>
      <c r="B42">
        <v>7</v>
      </c>
      <c r="C42" t="str">
        <f>HYPERLINK("C:\Users\Admin\desktop\GL_extraction\Data\SiteSearches\5-site_html_data\reddit\reddit134.txt")</f>
        <v>C:\Users\Admin\desktop\GL_extraction\Data\SiteSearches\5-site_html_data\reddit\reddit134.txt</v>
      </c>
    </row>
    <row r="43" spans="1:3" x14ac:dyDescent="0.3">
      <c r="A43" t="s">
        <v>936</v>
      </c>
      <c r="B43">
        <v>7</v>
      </c>
      <c r="C43" t="str">
        <f>HYPERLINK("C:\Users\Admin\desktop\GL_extraction\Data\SiteSearches\5-site_html_data\reddit\reddit135.txt")</f>
        <v>C:\Users\Admin\desktop\GL_extraction\Data\SiteSearches\5-site_html_data\reddit\reddit135.txt</v>
      </c>
    </row>
    <row r="44" spans="1:3" x14ac:dyDescent="0.3">
      <c r="A44" t="s">
        <v>937</v>
      </c>
      <c r="B44">
        <v>7</v>
      </c>
      <c r="C44" t="str">
        <f>HYPERLINK("C:\Users\Admin\desktop\GL_extraction\Data\SiteSearches\5-site_html_data\reddit\reddit136.txt")</f>
        <v>C:\Users\Admin\desktop\GL_extraction\Data\SiteSearches\5-site_html_data\reddit\reddit136.txt</v>
      </c>
    </row>
    <row r="45" spans="1:3" x14ac:dyDescent="0.3">
      <c r="A45" t="s">
        <v>938</v>
      </c>
      <c r="B45">
        <v>9</v>
      </c>
      <c r="C45" t="str">
        <f>HYPERLINK("C:\Users\Admin\desktop\GL_extraction\Data\SiteSearches\5-site_html_data\reddit\reddit137.txt")</f>
        <v>C:\Users\Admin\desktop\GL_extraction\Data\SiteSearches\5-site_html_data\reddit\reddit137.txt</v>
      </c>
    </row>
    <row r="46" spans="1:3" x14ac:dyDescent="0.3">
      <c r="A46" t="s">
        <v>939</v>
      </c>
      <c r="B46">
        <v>7</v>
      </c>
      <c r="C46" t="str">
        <f>HYPERLINK("C:\Users\Admin\desktop\GL_extraction\Data\SiteSearches\5-site_html_data\reddit\reddit138.txt")</f>
        <v>C:\Users\Admin\desktop\GL_extraction\Data\SiteSearches\5-site_html_data\reddit\reddit138.txt</v>
      </c>
    </row>
    <row r="47" spans="1:3" x14ac:dyDescent="0.3">
      <c r="A47" t="s">
        <v>940</v>
      </c>
      <c r="B47">
        <v>7</v>
      </c>
      <c r="C47" t="str">
        <f>HYPERLINK("C:\Users\Admin\desktop\GL_extraction\Data\SiteSearches\5-site_html_data\reddit\reddit139.txt")</f>
        <v>C:\Users\Admin\desktop\GL_extraction\Data\SiteSearches\5-site_html_data\reddit\reddit139.txt</v>
      </c>
    </row>
    <row r="48" spans="1:3" x14ac:dyDescent="0.3">
      <c r="A48" t="s">
        <v>941</v>
      </c>
      <c r="B48">
        <v>7</v>
      </c>
      <c r="C48" t="str">
        <f>HYPERLINK("C:\Users\Admin\desktop\GL_extraction\Data\SiteSearches\5-site_html_data\reddit\reddit14.txt")</f>
        <v>C:\Users\Admin\desktop\GL_extraction\Data\SiteSearches\5-site_html_data\reddit\reddit14.txt</v>
      </c>
    </row>
    <row r="49" spans="1:3" x14ac:dyDescent="0.3">
      <c r="A49" t="s">
        <v>942</v>
      </c>
      <c r="B49">
        <v>7</v>
      </c>
      <c r="C49" t="str">
        <f>HYPERLINK("C:\Users\Admin\desktop\GL_extraction\Data\SiteSearches\5-site_html_data\reddit\reddit140.txt")</f>
        <v>C:\Users\Admin\desktop\GL_extraction\Data\SiteSearches\5-site_html_data\reddit\reddit140.txt</v>
      </c>
    </row>
    <row r="50" spans="1:3" x14ac:dyDescent="0.3">
      <c r="A50" t="s">
        <v>943</v>
      </c>
      <c r="B50">
        <v>7</v>
      </c>
      <c r="C50" t="str">
        <f>HYPERLINK("C:\Users\Admin\desktop\GL_extraction\Data\SiteSearches\5-site_html_data\reddit\reddit141.txt")</f>
        <v>C:\Users\Admin\desktop\GL_extraction\Data\SiteSearches\5-site_html_data\reddit\reddit141.txt</v>
      </c>
    </row>
    <row r="51" spans="1:3" x14ac:dyDescent="0.3">
      <c r="A51" t="s">
        <v>944</v>
      </c>
      <c r="B51">
        <v>7</v>
      </c>
      <c r="C51" t="str">
        <f>HYPERLINK("C:\Users\Admin\desktop\GL_extraction\Data\SiteSearches\5-site_html_data\reddit\reddit142.txt")</f>
        <v>C:\Users\Admin\desktop\GL_extraction\Data\SiteSearches\5-site_html_data\reddit\reddit142.txt</v>
      </c>
    </row>
    <row r="52" spans="1:3" x14ac:dyDescent="0.3">
      <c r="A52" t="s">
        <v>945</v>
      </c>
      <c r="B52">
        <v>7</v>
      </c>
      <c r="C52" t="str">
        <f>HYPERLINK("C:\Users\Admin\desktop\GL_extraction\Data\SiteSearches\5-site_html_data\reddit\reddit143.txt")</f>
        <v>C:\Users\Admin\desktop\GL_extraction\Data\SiteSearches\5-site_html_data\reddit\reddit143.txt</v>
      </c>
    </row>
    <row r="53" spans="1:3" x14ac:dyDescent="0.3">
      <c r="A53" t="s">
        <v>946</v>
      </c>
      <c r="B53">
        <v>7</v>
      </c>
      <c r="C53" t="str">
        <f>HYPERLINK("C:\Users\Admin\desktop\GL_extraction\Data\SiteSearches\5-site_html_data\reddit\reddit144.txt")</f>
        <v>C:\Users\Admin\desktop\GL_extraction\Data\SiteSearches\5-site_html_data\reddit\reddit144.txt</v>
      </c>
    </row>
    <row r="54" spans="1:3" x14ac:dyDescent="0.3">
      <c r="A54" t="s">
        <v>947</v>
      </c>
      <c r="B54">
        <v>7</v>
      </c>
      <c r="C54" t="str">
        <f>HYPERLINK("C:\Users\Admin\desktop\GL_extraction\Data\SiteSearches\5-site_html_data\reddit\reddit145.txt")</f>
        <v>C:\Users\Admin\desktop\GL_extraction\Data\SiteSearches\5-site_html_data\reddit\reddit145.txt</v>
      </c>
    </row>
    <row r="55" spans="1:3" x14ac:dyDescent="0.3">
      <c r="A55" t="s">
        <v>948</v>
      </c>
      <c r="B55">
        <v>7</v>
      </c>
      <c r="C55" t="str">
        <f>HYPERLINK("C:\Users\Admin\desktop\GL_extraction\Data\SiteSearches\5-site_html_data\reddit\reddit146.txt")</f>
        <v>C:\Users\Admin\desktop\GL_extraction\Data\SiteSearches\5-site_html_data\reddit\reddit146.txt</v>
      </c>
    </row>
    <row r="56" spans="1:3" x14ac:dyDescent="0.3">
      <c r="A56" t="s">
        <v>949</v>
      </c>
      <c r="B56">
        <v>7</v>
      </c>
      <c r="C56" t="str">
        <f>HYPERLINK("C:\Users\Admin\desktop\GL_extraction\Data\SiteSearches\5-site_html_data\reddit\reddit147.txt")</f>
        <v>C:\Users\Admin\desktop\GL_extraction\Data\SiteSearches\5-site_html_data\reddit\reddit147.txt</v>
      </c>
    </row>
    <row r="57" spans="1:3" x14ac:dyDescent="0.3">
      <c r="A57" t="s">
        <v>950</v>
      </c>
      <c r="B57">
        <v>7</v>
      </c>
      <c r="C57" t="str">
        <f>HYPERLINK("C:\Users\Admin\desktop\GL_extraction\Data\SiteSearches\5-site_html_data\reddit\reddit148.txt")</f>
        <v>C:\Users\Admin\desktop\GL_extraction\Data\SiteSearches\5-site_html_data\reddit\reddit148.txt</v>
      </c>
    </row>
    <row r="58" spans="1:3" x14ac:dyDescent="0.3">
      <c r="A58" t="s">
        <v>951</v>
      </c>
      <c r="B58">
        <v>7</v>
      </c>
      <c r="C58" t="str">
        <f>HYPERLINK("C:\Users\Admin\desktop\GL_extraction\Data\SiteSearches\5-site_html_data\reddit\reddit149.txt")</f>
        <v>C:\Users\Admin\desktop\GL_extraction\Data\SiteSearches\5-site_html_data\reddit\reddit149.txt</v>
      </c>
    </row>
    <row r="59" spans="1:3" x14ac:dyDescent="0.3">
      <c r="A59" t="s">
        <v>952</v>
      </c>
      <c r="B59">
        <v>7</v>
      </c>
      <c r="C59" t="str">
        <f>HYPERLINK("C:\Users\Admin\desktop\GL_extraction\Data\SiteSearches\5-site_html_data\reddit\reddit15.txt")</f>
        <v>C:\Users\Admin\desktop\GL_extraction\Data\SiteSearches\5-site_html_data\reddit\reddit15.txt</v>
      </c>
    </row>
    <row r="60" spans="1:3" x14ac:dyDescent="0.3">
      <c r="A60" t="s">
        <v>953</v>
      </c>
      <c r="B60">
        <v>7</v>
      </c>
      <c r="C60" t="str">
        <f>HYPERLINK("C:\Users\Admin\desktop\GL_extraction\Data\SiteSearches\5-site_html_data\reddit\reddit150.txt")</f>
        <v>C:\Users\Admin\desktop\GL_extraction\Data\SiteSearches\5-site_html_data\reddit\reddit150.txt</v>
      </c>
    </row>
    <row r="61" spans="1:3" x14ac:dyDescent="0.3">
      <c r="A61" t="s">
        <v>954</v>
      </c>
      <c r="B61">
        <v>7</v>
      </c>
      <c r="C61" t="str">
        <f>HYPERLINK("C:\Users\Admin\desktop\GL_extraction\Data\SiteSearches\5-site_html_data\reddit\reddit151.txt")</f>
        <v>C:\Users\Admin\desktop\GL_extraction\Data\SiteSearches\5-site_html_data\reddit\reddit151.txt</v>
      </c>
    </row>
    <row r="62" spans="1:3" x14ac:dyDescent="0.3">
      <c r="A62" t="s">
        <v>955</v>
      </c>
      <c r="B62">
        <v>7</v>
      </c>
      <c r="C62" t="str">
        <f>HYPERLINK("C:\Users\Admin\desktop\GL_extraction\Data\SiteSearches\5-site_html_data\reddit\reddit152.txt")</f>
        <v>C:\Users\Admin\desktop\GL_extraction\Data\SiteSearches\5-site_html_data\reddit\reddit152.txt</v>
      </c>
    </row>
    <row r="63" spans="1:3" x14ac:dyDescent="0.3">
      <c r="A63" t="s">
        <v>956</v>
      </c>
      <c r="B63">
        <v>7</v>
      </c>
      <c r="C63" t="str">
        <f>HYPERLINK("C:\Users\Admin\desktop\GL_extraction\Data\SiteSearches\5-site_html_data\reddit\reddit153.txt")</f>
        <v>C:\Users\Admin\desktop\GL_extraction\Data\SiteSearches\5-site_html_data\reddit\reddit153.txt</v>
      </c>
    </row>
    <row r="64" spans="1:3" x14ac:dyDescent="0.3">
      <c r="A64" t="s">
        <v>957</v>
      </c>
      <c r="B64">
        <v>7</v>
      </c>
      <c r="C64" t="str">
        <f>HYPERLINK("C:\Users\Admin\desktop\GL_extraction\Data\SiteSearches\5-site_html_data\reddit\reddit154.txt")</f>
        <v>C:\Users\Admin\desktop\GL_extraction\Data\SiteSearches\5-site_html_data\reddit\reddit154.txt</v>
      </c>
    </row>
    <row r="65" spans="1:3" x14ac:dyDescent="0.3">
      <c r="A65" t="s">
        <v>958</v>
      </c>
      <c r="B65">
        <v>7</v>
      </c>
      <c r="C65" t="str">
        <f>HYPERLINK("C:\Users\Admin\desktop\GL_extraction\Data\SiteSearches\5-site_html_data\reddit\reddit155.txt")</f>
        <v>C:\Users\Admin\desktop\GL_extraction\Data\SiteSearches\5-site_html_data\reddit\reddit155.txt</v>
      </c>
    </row>
    <row r="66" spans="1:3" x14ac:dyDescent="0.3">
      <c r="A66" t="s">
        <v>959</v>
      </c>
      <c r="B66">
        <v>7</v>
      </c>
      <c r="C66" t="str">
        <f>HYPERLINK("C:\Users\Admin\desktop\GL_extraction\Data\SiteSearches\5-site_html_data\reddit\reddit156.txt")</f>
        <v>C:\Users\Admin\desktop\GL_extraction\Data\SiteSearches\5-site_html_data\reddit\reddit156.txt</v>
      </c>
    </row>
    <row r="67" spans="1:3" x14ac:dyDescent="0.3">
      <c r="A67" t="s">
        <v>960</v>
      </c>
      <c r="B67">
        <v>7</v>
      </c>
      <c r="C67" t="str">
        <f>HYPERLINK("C:\Users\Admin\desktop\GL_extraction\Data\SiteSearches\5-site_html_data\reddit\reddit157.txt")</f>
        <v>C:\Users\Admin\desktop\GL_extraction\Data\SiteSearches\5-site_html_data\reddit\reddit157.txt</v>
      </c>
    </row>
    <row r="68" spans="1:3" x14ac:dyDescent="0.3">
      <c r="A68" t="s">
        <v>961</v>
      </c>
      <c r="B68">
        <v>7</v>
      </c>
      <c r="C68" t="str">
        <f>HYPERLINK("C:\Users\Admin\desktop\GL_extraction\Data\SiteSearches\5-site_html_data\reddit\reddit158.txt")</f>
        <v>C:\Users\Admin\desktop\GL_extraction\Data\SiteSearches\5-site_html_data\reddit\reddit158.txt</v>
      </c>
    </row>
    <row r="69" spans="1:3" x14ac:dyDescent="0.3">
      <c r="A69" t="s">
        <v>962</v>
      </c>
      <c r="B69">
        <v>7</v>
      </c>
      <c r="C69" t="str">
        <f>HYPERLINK("C:\Users\Admin\desktop\GL_extraction\Data\SiteSearches\5-site_html_data\reddit\reddit159.txt")</f>
        <v>C:\Users\Admin\desktop\GL_extraction\Data\SiteSearches\5-site_html_data\reddit\reddit159.txt</v>
      </c>
    </row>
    <row r="70" spans="1:3" x14ac:dyDescent="0.3">
      <c r="A70" t="s">
        <v>963</v>
      </c>
      <c r="B70">
        <v>7</v>
      </c>
      <c r="C70" t="str">
        <f>HYPERLINK("C:\Users\Admin\desktop\GL_extraction\Data\SiteSearches\5-site_html_data\reddit\reddit16.txt")</f>
        <v>C:\Users\Admin\desktop\GL_extraction\Data\SiteSearches\5-site_html_data\reddit\reddit16.txt</v>
      </c>
    </row>
    <row r="71" spans="1:3" x14ac:dyDescent="0.3">
      <c r="A71" t="s">
        <v>964</v>
      </c>
      <c r="B71">
        <v>7</v>
      </c>
      <c r="C71" t="str">
        <f>HYPERLINK("C:\Users\Admin\desktop\GL_extraction\Data\SiteSearches\5-site_html_data\reddit\reddit160.txt")</f>
        <v>C:\Users\Admin\desktop\GL_extraction\Data\SiteSearches\5-site_html_data\reddit\reddit160.txt</v>
      </c>
    </row>
    <row r="72" spans="1:3" x14ac:dyDescent="0.3">
      <c r="A72" t="s">
        <v>965</v>
      </c>
      <c r="B72">
        <v>7</v>
      </c>
      <c r="C72" t="str">
        <f>HYPERLINK("C:\Users\Admin\desktop\GL_extraction\Data\SiteSearches\5-site_html_data\reddit\reddit161.txt")</f>
        <v>C:\Users\Admin\desktop\GL_extraction\Data\SiteSearches\5-site_html_data\reddit\reddit161.txt</v>
      </c>
    </row>
    <row r="73" spans="1:3" x14ac:dyDescent="0.3">
      <c r="A73" t="s">
        <v>966</v>
      </c>
      <c r="B73">
        <v>7</v>
      </c>
      <c r="C73" t="str">
        <f>HYPERLINK("C:\Users\Admin\desktop\GL_extraction\Data\SiteSearches\5-site_html_data\reddit\reddit162.txt")</f>
        <v>C:\Users\Admin\desktop\GL_extraction\Data\SiteSearches\5-site_html_data\reddit\reddit162.txt</v>
      </c>
    </row>
    <row r="74" spans="1:3" x14ac:dyDescent="0.3">
      <c r="A74" t="s">
        <v>967</v>
      </c>
      <c r="B74">
        <v>7</v>
      </c>
      <c r="C74" t="str">
        <f>HYPERLINK("C:\Users\Admin\desktop\GL_extraction\Data\SiteSearches\5-site_html_data\reddit\reddit163.txt")</f>
        <v>C:\Users\Admin\desktop\GL_extraction\Data\SiteSearches\5-site_html_data\reddit\reddit163.txt</v>
      </c>
    </row>
    <row r="75" spans="1:3" x14ac:dyDescent="0.3">
      <c r="A75" t="s">
        <v>968</v>
      </c>
      <c r="B75">
        <v>7</v>
      </c>
      <c r="C75" t="str">
        <f>HYPERLINK("C:\Users\Admin\desktop\GL_extraction\Data\SiteSearches\5-site_html_data\reddit\reddit164.txt")</f>
        <v>C:\Users\Admin\desktop\GL_extraction\Data\SiteSearches\5-site_html_data\reddit\reddit164.txt</v>
      </c>
    </row>
    <row r="76" spans="1:3" x14ac:dyDescent="0.3">
      <c r="A76" t="s">
        <v>969</v>
      </c>
      <c r="B76">
        <v>6</v>
      </c>
      <c r="C76" t="str">
        <f>HYPERLINK("C:\Users\Admin\desktop\GL_extraction\Data\SiteSearches\5-site_html_data\reddit\reddit165.txt")</f>
        <v>C:\Users\Admin\desktop\GL_extraction\Data\SiteSearches\5-site_html_data\reddit\reddit165.txt</v>
      </c>
    </row>
    <row r="77" spans="1:3" x14ac:dyDescent="0.3">
      <c r="A77" t="s">
        <v>970</v>
      </c>
      <c r="B77">
        <v>7</v>
      </c>
      <c r="C77" t="str">
        <f>HYPERLINK("C:\Users\Admin\desktop\GL_extraction\Data\SiteSearches\5-site_html_data\reddit\reddit166.txt")</f>
        <v>C:\Users\Admin\desktop\GL_extraction\Data\SiteSearches\5-site_html_data\reddit\reddit166.txt</v>
      </c>
    </row>
    <row r="78" spans="1:3" x14ac:dyDescent="0.3">
      <c r="A78" t="s">
        <v>971</v>
      </c>
      <c r="B78">
        <v>7</v>
      </c>
      <c r="C78" t="str">
        <f>HYPERLINK("C:\Users\Admin\desktop\GL_extraction\Data\SiteSearches\5-site_html_data\reddit\reddit167.txt")</f>
        <v>C:\Users\Admin\desktop\GL_extraction\Data\SiteSearches\5-site_html_data\reddit\reddit167.txt</v>
      </c>
    </row>
    <row r="79" spans="1:3" x14ac:dyDescent="0.3">
      <c r="A79" t="s">
        <v>972</v>
      </c>
      <c r="B79">
        <v>7</v>
      </c>
      <c r="C79" t="str">
        <f>HYPERLINK("C:\Users\Admin\desktop\GL_extraction\Data\SiteSearches\5-site_html_data\reddit\reddit168.txt")</f>
        <v>C:\Users\Admin\desktop\GL_extraction\Data\SiteSearches\5-site_html_data\reddit\reddit168.txt</v>
      </c>
    </row>
    <row r="80" spans="1:3" x14ac:dyDescent="0.3">
      <c r="A80" t="s">
        <v>973</v>
      </c>
      <c r="B80">
        <v>7</v>
      </c>
      <c r="C80" t="str">
        <f>HYPERLINK("C:\Users\Admin\desktop\GL_extraction\Data\SiteSearches\5-site_html_data\reddit\reddit169.txt")</f>
        <v>C:\Users\Admin\desktop\GL_extraction\Data\SiteSearches\5-site_html_data\reddit\reddit169.txt</v>
      </c>
    </row>
    <row r="81" spans="1:3" x14ac:dyDescent="0.3">
      <c r="A81" t="s">
        <v>974</v>
      </c>
      <c r="B81">
        <v>7</v>
      </c>
      <c r="C81" t="str">
        <f>HYPERLINK("C:\Users\Admin\desktop\GL_extraction\Data\SiteSearches\5-site_html_data\reddit\reddit17.txt")</f>
        <v>C:\Users\Admin\desktop\GL_extraction\Data\SiteSearches\5-site_html_data\reddit\reddit17.txt</v>
      </c>
    </row>
    <row r="82" spans="1:3" x14ac:dyDescent="0.3">
      <c r="A82" t="s">
        <v>975</v>
      </c>
      <c r="B82">
        <v>7</v>
      </c>
      <c r="C82" t="str">
        <f>HYPERLINK("C:\Users\Admin\desktop\GL_extraction\Data\SiteSearches\5-site_html_data\reddit\reddit170.txt")</f>
        <v>C:\Users\Admin\desktop\GL_extraction\Data\SiteSearches\5-site_html_data\reddit\reddit170.txt</v>
      </c>
    </row>
    <row r="83" spans="1:3" x14ac:dyDescent="0.3">
      <c r="A83" t="s">
        <v>976</v>
      </c>
      <c r="B83">
        <v>7</v>
      </c>
      <c r="C83" t="str">
        <f>HYPERLINK("C:\Users\Admin\desktop\GL_extraction\Data\SiteSearches\5-site_html_data\reddit\reddit171.txt")</f>
        <v>C:\Users\Admin\desktop\GL_extraction\Data\SiteSearches\5-site_html_data\reddit\reddit171.txt</v>
      </c>
    </row>
    <row r="84" spans="1:3" x14ac:dyDescent="0.3">
      <c r="A84" t="s">
        <v>977</v>
      </c>
      <c r="B84">
        <v>7</v>
      </c>
      <c r="C84" t="str">
        <f>HYPERLINK("C:\Users\Admin\desktop\GL_extraction\Data\SiteSearches\5-site_html_data\reddit\reddit172.txt")</f>
        <v>C:\Users\Admin\desktop\GL_extraction\Data\SiteSearches\5-site_html_data\reddit\reddit172.txt</v>
      </c>
    </row>
    <row r="85" spans="1:3" x14ac:dyDescent="0.3">
      <c r="A85" t="s">
        <v>978</v>
      </c>
      <c r="B85">
        <v>7</v>
      </c>
      <c r="C85" t="str">
        <f>HYPERLINK("C:\Users\Admin\desktop\GL_extraction\Data\SiteSearches\5-site_html_data\reddit\reddit173.txt")</f>
        <v>C:\Users\Admin\desktop\GL_extraction\Data\SiteSearches\5-site_html_data\reddit\reddit173.txt</v>
      </c>
    </row>
    <row r="86" spans="1:3" x14ac:dyDescent="0.3">
      <c r="A86" t="s">
        <v>979</v>
      </c>
      <c r="B86">
        <v>7</v>
      </c>
      <c r="C86" t="str">
        <f>HYPERLINK("C:\Users\Admin\desktop\GL_extraction\Data\SiteSearches\5-site_html_data\reddit\reddit174.txt")</f>
        <v>C:\Users\Admin\desktop\GL_extraction\Data\SiteSearches\5-site_html_data\reddit\reddit174.txt</v>
      </c>
    </row>
    <row r="87" spans="1:3" x14ac:dyDescent="0.3">
      <c r="A87" t="s">
        <v>980</v>
      </c>
      <c r="B87">
        <v>7</v>
      </c>
      <c r="C87" t="str">
        <f>HYPERLINK("C:\Users\Admin\desktop\GL_extraction\Data\SiteSearches\5-site_html_data\reddit\reddit175.txt")</f>
        <v>C:\Users\Admin\desktop\GL_extraction\Data\SiteSearches\5-site_html_data\reddit\reddit175.txt</v>
      </c>
    </row>
    <row r="88" spans="1:3" x14ac:dyDescent="0.3">
      <c r="A88" t="s">
        <v>981</v>
      </c>
      <c r="B88">
        <v>7</v>
      </c>
      <c r="C88" t="str">
        <f>HYPERLINK("C:\Users\Admin\desktop\GL_extraction\Data\SiteSearches\5-site_html_data\reddit\reddit176.txt")</f>
        <v>C:\Users\Admin\desktop\GL_extraction\Data\SiteSearches\5-site_html_data\reddit\reddit176.txt</v>
      </c>
    </row>
    <row r="89" spans="1:3" x14ac:dyDescent="0.3">
      <c r="A89" t="s">
        <v>982</v>
      </c>
      <c r="B89">
        <v>7</v>
      </c>
      <c r="C89" t="str">
        <f>HYPERLINK("C:\Users\Admin\desktop\GL_extraction\Data\SiteSearches\5-site_html_data\reddit\reddit177.txt")</f>
        <v>C:\Users\Admin\desktop\GL_extraction\Data\SiteSearches\5-site_html_data\reddit\reddit177.txt</v>
      </c>
    </row>
    <row r="90" spans="1:3" x14ac:dyDescent="0.3">
      <c r="A90" t="s">
        <v>983</v>
      </c>
      <c r="B90">
        <v>7</v>
      </c>
      <c r="C90" t="str">
        <f>HYPERLINK("C:\Users\Admin\desktop\GL_extraction\Data\SiteSearches\5-site_html_data\reddit\reddit178.txt")</f>
        <v>C:\Users\Admin\desktop\GL_extraction\Data\SiteSearches\5-site_html_data\reddit\reddit178.txt</v>
      </c>
    </row>
    <row r="91" spans="1:3" x14ac:dyDescent="0.3">
      <c r="A91" t="s">
        <v>984</v>
      </c>
      <c r="B91">
        <v>7</v>
      </c>
      <c r="C91" t="str">
        <f>HYPERLINK("C:\Users\Admin\desktop\GL_extraction\Data\SiteSearches\5-site_html_data\reddit\reddit179.txt")</f>
        <v>C:\Users\Admin\desktop\GL_extraction\Data\SiteSearches\5-site_html_data\reddit\reddit179.txt</v>
      </c>
    </row>
    <row r="92" spans="1:3" x14ac:dyDescent="0.3">
      <c r="A92" t="s">
        <v>985</v>
      </c>
      <c r="B92">
        <v>7</v>
      </c>
      <c r="C92" t="str">
        <f>HYPERLINK("C:\Users\Admin\desktop\GL_extraction\Data\SiteSearches\5-site_html_data\reddit\reddit18.txt")</f>
        <v>C:\Users\Admin\desktop\GL_extraction\Data\SiteSearches\5-site_html_data\reddit\reddit18.txt</v>
      </c>
    </row>
    <row r="93" spans="1:3" x14ac:dyDescent="0.3">
      <c r="A93" t="s">
        <v>986</v>
      </c>
      <c r="B93">
        <v>7</v>
      </c>
      <c r="C93" t="str">
        <f>HYPERLINK("C:\Users\Admin\desktop\GL_extraction\Data\SiteSearches\5-site_html_data\reddit\reddit180.txt")</f>
        <v>C:\Users\Admin\desktop\GL_extraction\Data\SiteSearches\5-site_html_data\reddit\reddit180.txt</v>
      </c>
    </row>
    <row r="94" spans="1:3" x14ac:dyDescent="0.3">
      <c r="A94" t="s">
        <v>987</v>
      </c>
      <c r="B94">
        <v>7</v>
      </c>
      <c r="C94" t="str">
        <f>HYPERLINK("C:\Users\Admin\desktop\GL_extraction\Data\SiteSearches\5-site_html_data\reddit\reddit181.txt")</f>
        <v>C:\Users\Admin\desktop\GL_extraction\Data\SiteSearches\5-site_html_data\reddit\reddit181.txt</v>
      </c>
    </row>
    <row r="95" spans="1:3" x14ac:dyDescent="0.3">
      <c r="A95" t="s">
        <v>988</v>
      </c>
      <c r="B95">
        <v>7</v>
      </c>
      <c r="C95" t="str">
        <f>HYPERLINK("C:\Users\Admin\desktop\GL_extraction\Data\SiteSearches\5-site_html_data\reddit\reddit182.txt")</f>
        <v>C:\Users\Admin\desktop\GL_extraction\Data\SiteSearches\5-site_html_data\reddit\reddit182.txt</v>
      </c>
    </row>
    <row r="96" spans="1:3" x14ac:dyDescent="0.3">
      <c r="A96" t="s">
        <v>989</v>
      </c>
      <c r="B96">
        <v>7</v>
      </c>
      <c r="C96" t="str">
        <f>HYPERLINK("C:\Users\Admin\desktop\GL_extraction\Data\SiteSearches\5-site_html_data\reddit\reddit183.txt")</f>
        <v>C:\Users\Admin\desktop\GL_extraction\Data\SiteSearches\5-site_html_data\reddit\reddit183.txt</v>
      </c>
    </row>
    <row r="97" spans="1:3" x14ac:dyDescent="0.3">
      <c r="A97" t="s">
        <v>990</v>
      </c>
      <c r="B97">
        <v>7</v>
      </c>
      <c r="C97" t="str">
        <f>HYPERLINK("C:\Users\Admin\desktop\GL_extraction\Data\SiteSearches\5-site_html_data\reddit\reddit184.txt")</f>
        <v>C:\Users\Admin\desktop\GL_extraction\Data\SiteSearches\5-site_html_data\reddit\reddit184.txt</v>
      </c>
    </row>
    <row r="98" spans="1:3" x14ac:dyDescent="0.3">
      <c r="A98" t="s">
        <v>991</v>
      </c>
      <c r="B98">
        <v>7</v>
      </c>
      <c r="C98" t="str">
        <f>HYPERLINK("C:\Users\Admin\desktop\GL_extraction\Data\SiteSearches\5-site_html_data\reddit\reddit185.txt")</f>
        <v>C:\Users\Admin\desktop\GL_extraction\Data\SiteSearches\5-site_html_data\reddit\reddit185.txt</v>
      </c>
    </row>
    <row r="99" spans="1:3" x14ac:dyDescent="0.3">
      <c r="A99" t="s">
        <v>992</v>
      </c>
      <c r="B99">
        <v>7</v>
      </c>
      <c r="C99" t="str">
        <f>HYPERLINK("C:\Users\Admin\desktop\GL_extraction\Data\SiteSearches\5-site_html_data\reddit\reddit186.txt")</f>
        <v>C:\Users\Admin\desktop\GL_extraction\Data\SiteSearches\5-site_html_data\reddit\reddit186.txt</v>
      </c>
    </row>
    <row r="100" spans="1:3" x14ac:dyDescent="0.3">
      <c r="A100" t="s">
        <v>993</v>
      </c>
      <c r="B100">
        <v>7</v>
      </c>
      <c r="C100" t="str">
        <f>HYPERLINK("C:\Users\Admin\desktop\GL_extraction\Data\SiteSearches\5-site_html_data\reddit\reddit187.txt")</f>
        <v>C:\Users\Admin\desktop\GL_extraction\Data\SiteSearches\5-site_html_data\reddit\reddit187.txt</v>
      </c>
    </row>
    <row r="101" spans="1:3" x14ac:dyDescent="0.3">
      <c r="A101" t="s">
        <v>994</v>
      </c>
      <c r="B101">
        <v>7</v>
      </c>
      <c r="C101" t="str">
        <f>HYPERLINK("C:\Users\Admin\desktop\GL_extraction\Data\SiteSearches\5-site_html_data\reddit\reddit188.txt")</f>
        <v>C:\Users\Admin\desktop\GL_extraction\Data\SiteSearches\5-site_html_data\reddit\reddit188.txt</v>
      </c>
    </row>
    <row r="102" spans="1:3" x14ac:dyDescent="0.3">
      <c r="A102" t="s">
        <v>995</v>
      </c>
      <c r="B102">
        <v>7</v>
      </c>
      <c r="C102" t="str">
        <f>HYPERLINK("C:\Users\Admin\desktop\GL_extraction\Data\SiteSearches\5-site_html_data\reddit\reddit189.txt")</f>
        <v>C:\Users\Admin\desktop\GL_extraction\Data\SiteSearches\5-site_html_data\reddit\reddit189.txt</v>
      </c>
    </row>
    <row r="103" spans="1:3" x14ac:dyDescent="0.3">
      <c r="A103" t="s">
        <v>996</v>
      </c>
      <c r="B103">
        <v>7</v>
      </c>
      <c r="C103" t="str">
        <f>HYPERLINK("C:\Users\Admin\desktop\GL_extraction\Data\SiteSearches\5-site_html_data\reddit\reddit19.txt")</f>
        <v>C:\Users\Admin\desktop\GL_extraction\Data\SiteSearches\5-site_html_data\reddit\reddit19.txt</v>
      </c>
    </row>
    <row r="104" spans="1:3" x14ac:dyDescent="0.3">
      <c r="A104" t="s">
        <v>997</v>
      </c>
      <c r="B104">
        <v>7</v>
      </c>
      <c r="C104" t="str">
        <f>HYPERLINK("C:\Users\Admin\desktop\GL_extraction\Data\SiteSearches\5-site_html_data\reddit\reddit190.txt")</f>
        <v>C:\Users\Admin\desktop\GL_extraction\Data\SiteSearches\5-site_html_data\reddit\reddit190.txt</v>
      </c>
    </row>
    <row r="105" spans="1:3" x14ac:dyDescent="0.3">
      <c r="A105" t="s">
        <v>998</v>
      </c>
      <c r="B105">
        <v>7</v>
      </c>
      <c r="C105" t="str">
        <f>HYPERLINK("C:\Users\Admin\desktop\GL_extraction\Data\SiteSearches\5-site_html_data\reddit\reddit191.txt")</f>
        <v>C:\Users\Admin\desktop\GL_extraction\Data\SiteSearches\5-site_html_data\reddit\reddit191.txt</v>
      </c>
    </row>
    <row r="106" spans="1:3" x14ac:dyDescent="0.3">
      <c r="A106" t="s">
        <v>999</v>
      </c>
      <c r="B106">
        <v>7</v>
      </c>
      <c r="C106" t="str">
        <f>HYPERLINK("C:\Users\Admin\desktop\GL_extraction\Data\SiteSearches\5-site_html_data\reddit\reddit192.txt")</f>
        <v>C:\Users\Admin\desktop\GL_extraction\Data\SiteSearches\5-site_html_data\reddit\reddit192.txt</v>
      </c>
    </row>
    <row r="107" spans="1:3" x14ac:dyDescent="0.3">
      <c r="A107" t="s">
        <v>1000</v>
      </c>
      <c r="B107">
        <v>7</v>
      </c>
      <c r="C107" t="str">
        <f>HYPERLINK("C:\Users\Admin\desktop\GL_extraction\Data\SiteSearches\5-site_html_data\reddit\reddit193.txt")</f>
        <v>C:\Users\Admin\desktop\GL_extraction\Data\SiteSearches\5-site_html_data\reddit\reddit193.txt</v>
      </c>
    </row>
    <row r="108" spans="1:3" x14ac:dyDescent="0.3">
      <c r="A108" t="s">
        <v>1001</v>
      </c>
      <c r="B108">
        <v>1</v>
      </c>
      <c r="C108" t="str">
        <f>HYPERLINK("C:\Users\Admin\desktop\GL_extraction\Data\SiteSearches\5-site_html_data\reddit\reddit194.txt")</f>
        <v>C:\Users\Admin\desktop\GL_extraction\Data\SiteSearches\5-site_html_data\reddit\reddit194.txt</v>
      </c>
    </row>
    <row r="109" spans="1:3" x14ac:dyDescent="0.3">
      <c r="A109" t="s">
        <v>1002</v>
      </c>
      <c r="B109">
        <v>7</v>
      </c>
      <c r="C109" t="str">
        <f>HYPERLINK("C:\Users\Admin\desktop\GL_extraction\Data\SiteSearches\5-site_html_data\reddit\reddit195.txt")</f>
        <v>C:\Users\Admin\desktop\GL_extraction\Data\SiteSearches\5-site_html_data\reddit\reddit195.txt</v>
      </c>
    </row>
    <row r="110" spans="1:3" x14ac:dyDescent="0.3">
      <c r="A110" t="s">
        <v>1003</v>
      </c>
      <c r="B110">
        <v>7</v>
      </c>
      <c r="C110" t="str">
        <f>HYPERLINK("C:\Users\Admin\desktop\GL_extraction\Data\SiteSearches\5-site_html_data\reddit\reddit196.txt")</f>
        <v>C:\Users\Admin\desktop\GL_extraction\Data\SiteSearches\5-site_html_data\reddit\reddit196.txt</v>
      </c>
    </row>
    <row r="111" spans="1:3" x14ac:dyDescent="0.3">
      <c r="A111" t="s">
        <v>1004</v>
      </c>
      <c r="B111">
        <v>7</v>
      </c>
      <c r="C111" t="str">
        <f>HYPERLINK("C:\Users\Admin\desktop\GL_extraction\Data\SiteSearches\5-site_html_data\reddit\reddit197.txt")</f>
        <v>C:\Users\Admin\desktop\GL_extraction\Data\SiteSearches\5-site_html_data\reddit\reddit197.txt</v>
      </c>
    </row>
    <row r="112" spans="1:3" x14ac:dyDescent="0.3">
      <c r="A112" t="s">
        <v>1005</v>
      </c>
      <c r="B112">
        <v>7</v>
      </c>
      <c r="C112" t="str">
        <f>HYPERLINK("C:\Users\Admin\desktop\GL_extraction\Data\SiteSearches\5-site_html_data\reddit\reddit198.txt")</f>
        <v>C:\Users\Admin\desktop\GL_extraction\Data\SiteSearches\5-site_html_data\reddit\reddit198.txt</v>
      </c>
    </row>
    <row r="113" spans="1:3" x14ac:dyDescent="0.3">
      <c r="A113" t="s">
        <v>1006</v>
      </c>
      <c r="B113">
        <v>7</v>
      </c>
      <c r="C113" t="str">
        <f>HYPERLINK("C:\Users\Admin\desktop\GL_extraction\Data\SiteSearches\5-site_html_data\reddit\reddit199.txt")</f>
        <v>C:\Users\Admin\desktop\GL_extraction\Data\SiteSearches\5-site_html_data\reddit\reddit199.txt</v>
      </c>
    </row>
    <row r="114" spans="1:3" x14ac:dyDescent="0.3">
      <c r="A114" t="s">
        <v>1007</v>
      </c>
      <c r="B114">
        <v>7</v>
      </c>
      <c r="C114" t="str">
        <f>HYPERLINK("C:\Users\Admin\desktop\GL_extraction\Data\SiteSearches\5-site_html_data\reddit\reddit2.txt")</f>
        <v>C:\Users\Admin\desktop\GL_extraction\Data\SiteSearches\5-site_html_data\reddit\reddit2.txt</v>
      </c>
    </row>
    <row r="115" spans="1:3" x14ac:dyDescent="0.3">
      <c r="A115" t="s">
        <v>1008</v>
      </c>
      <c r="B115">
        <v>7</v>
      </c>
      <c r="C115" t="str">
        <f>HYPERLINK("C:\Users\Admin\desktop\GL_extraction\Data\SiteSearches\5-site_html_data\reddit\reddit20.txt")</f>
        <v>C:\Users\Admin\desktop\GL_extraction\Data\SiteSearches\5-site_html_data\reddit\reddit20.txt</v>
      </c>
    </row>
    <row r="116" spans="1:3" x14ac:dyDescent="0.3">
      <c r="A116" t="s">
        <v>1009</v>
      </c>
      <c r="B116">
        <v>7</v>
      </c>
      <c r="C116" t="str">
        <f>HYPERLINK("C:\Users\Admin\desktop\GL_extraction\Data\SiteSearches\5-site_html_data\reddit\reddit200.txt")</f>
        <v>C:\Users\Admin\desktop\GL_extraction\Data\SiteSearches\5-site_html_data\reddit\reddit200.txt</v>
      </c>
    </row>
    <row r="117" spans="1:3" x14ac:dyDescent="0.3">
      <c r="A117" t="s">
        <v>1010</v>
      </c>
      <c r="B117">
        <v>7</v>
      </c>
      <c r="C117" t="str">
        <f>HYPERLINK("C:\Users\Admin\desktop\GL_extraction\Data\SiteSearches\5-site_html_data\reddit\reddit201.txt")</f>
        <v>C:\Users\Admin\desktop\GL_extraction\Data\SiteSearches\5-site_html_data\reddit\reddit201.txt</v>
      </c>
    </row>
    <row r="118" spans="1:3" x14ac:dyDescent="0.3">
      <c r="A118" t="s">
        <v>1011</v>
      </c>
      <c r="B118">
        <v>7</v>
      </c>
      <c r="C118" t="str">
        <f>HYPERLINK("C:\Users\Admin\desktop\GL_extraction\Data\SiteSearches\5-site_html_data\reddit\reddit202.txt")</f>
        <v>C:\Users\Admin\desktop\GL_extraction\Data\SiteSearches\5-site_html_data\reddit\reddit202.txt</v>
      </c>
    </row>
    <row r="119" spans="1:3" x14ac:dyDescent="0.3">
      <c r="A119" t="s">
        <v>1012</v>
      </c>
      <c r="B119">
        <v>7</v>
      </c>
      <c r="C119" t="str">
        <f>HYPERLINK("C:\Users\Admin\desktop\GL_extraction\Data\SiteSearches\5-site_html_data\reddit\reddit203.txt")</f>
        <v>C:\Users\Admin\desktop\GL_extraction\Data\SiteSearches\5-site_html_data\reddit\reddit203.txt</v>
      </c>
    </row>
    <row r="120" spans="1:3" x14ac:dyDescent="0.3">
      <c r="A120" t="s">
        <v>1013</v>
      </c>
      <c r="B120">
        <v>7</v>
      </c>
      <c r="C120" t="str">
        <f>HYPERLINK("C:\Users\Admin\desktop\GL_extraction\Data\SiteSearches\5-site_html_data\reddit\reddit204.txt")</f>
        <v>C:\Users\Admin\desktop\GL_extraction\Data\SiteSearches\5-site_html_data\reddit\reddit204.txt</v>
      </c>
    </row>
    <row r="121" spans="1:3" x14ac:dyDescent="0.3">
      <c r="A121" t="s">
        <v>1014</v>
      </c>
      <c r="B121">
        <v>7</v>
      </c>
      <c r="C121" t="str">
        <f>HYPERLINK("C:\Users\Admin\desktop\GL_extraction\Data\SiteSearches\5-site_html_data\reddit\reddit205.txt")</f>
        <v>C:\Users\Admin\desktop\GL_extraction\Data\SiteSearches\5-site_html_data\reddit\reddit205.txt</v>
      </c>
    </row>
    <row r="122" spans="1:3" x14ac:dyDescent="0.3">
      <c r="A122" t="s">
        <v>1015</v>
      </c>
      <c r="B122">
        <v>7</v>
      </c>
      <c r="C122" t="str">
        <f>HYPERLINK("C:\Users\Admin\desktop\GL_extraction\Data\SiteSearches\5-site_html_data\reddit\reddit206.txt")</f>
        <v>C:\Users\Admin\desktop\GL_extraction\Data\SiteSearches\5-site_html_data\reddit\reddit206.txt</v>
      </c>
    </row>
    <row r="123" spans="1:3" x14ac:dyDescent="0.3">
      <c r="A123" t="s">
        <v>1016</v>
      </c>
      <c r="B123">
        <v>7</v>
      </c>
      <c r="C123" t="str">
        <f>HYPERLINK("C:\Users\Admin\desktop\GL_extraction\Data\SiteSearches\5-site_html_data\reddit\reddit207.txt")</f>
        <v>C:\Users\Admin\desktop\GL_extraction\Data\SiteSearches\5-site_html_data\reddit\reddit207.txt</v>
      </c>
    </row>
    <row r="124" spans="1:3" x14ac:dyDescent="0.3">
      <c r="A124" t="s">
        <v>1017</v>
      </c>
      <c r="B124">
        <v>7</v>
      </c>
      <c r="C124" t="str">
        <f>HYPERLINK("C:\Users\Admin\desktop\GL_extraction\Data\SiteSearches\5-site_html_data\reddit\reddit208.txt")</f>
        <v>C:\Users\Admin\desktop\GL_extraction\Data\SiteSearches\5-site_html_data\reddit\reddit208.txt</v>
      </c>
    </row>
    <row r="125" spans="1:3" x14ac:dyDescent="0.3">
      <c r="A125" t="s">
        <v>1018</v>
      </c>
      <c r="B125">
        <v>7</v>
      </c>
      <c r="C125" t="str">
        <f>HYPERLINK("C:\Users\Admin\desktop\GL_extraction\Data\SiteSearches\5-site_html_data\reddit\reddit209.txt")</f>
        <v>C:\Users\Admin\desktop\GL_extraction\Data\SiteSearches\5-site_html_data\reddit\reddit209.txt</v>
      </c>
    </row>
    <row r="126" spans="1:3" x14ac:dyDescent="0.3">
      <c r="A126" t="s">
        <v>1019</v>
      </c>
      <c r="B126">
        <v>7</v>
      </c>
      <c r="C126" t="str">
        <f>HYPERLINK("C:\Users\Admin\desktop\GL_extraction\Data\SiteSearches\5-site_html_data\reddit\reddit21.txt")</f>
        <v>C:\Users\Admin\desktop\GL_extraction\Data\SiteSearches\5-site_html_data\reddit\reddit21.txt</v>
      </c>
    </row>
    <row r="127" spans="1:3" x14ac:dyDescent="0.3">
      <c r="A127" t="s">
        <v>1020</v>
      </c>
      <c r="B127">
        <v>7</v>
      </c>
      <c r="C127" t="str">
        <f>HYPERLINK("C:\Users\Admin\desktop\GL_extraction\Data\SiteSearches\5-site_html_data\reddit\reddit210.txt")</f>
        <v>C:\Users\Admin\desktop\GL_extraction\Data\SiteSearches\5-site_html_data\reddit\reddit210.txt</v>
      </c>
    </row>
    <row r="128" spans="1:3" x14ac:dyDescent="0.3">
      <c r="A128" t="s">
        <v>1021</v>
      </c>
      <c r="B128">
        <v>7</v>
      </c>
      <c r="C128" t="str">
        <f>HYPERLINK("C:\Users\Admin\desktop\GL_extraction\Data\SiteSearches\5-site_html_data\reddit\reddit211.txt")</f>
        <v>C:\Users\Admin\desktop\GL_extraction\Data\SiteSearches\5-site_html_data\reddit\reddit211.txt</v>
      </c>
    </row>
    <row r="129" spans="1:3" x14ac:dyDescent="0.3">
      <c r="A129" t="s">
        <v>1022</v>
      </c>
      <c r="B129">
        <v>7</v>
      </c>
      <c r="C129" t="str">
        <f>HYPERLINK("C:\Users\Admin\desktop\GL_extraction\Data\SiteSearches\5-site_html_data\reddit\reddit212.txt")</f>
        <v>C:\Users\Admin\desktop\GL_extraction\Data\SiteSearches\5-site_html_data\reddit\reddit212.txt</v>
      </c>
    </row>
    <row r="130" spans="1:3" x14ac:dyDescent="0.3">
      <c r="A130" t="s">
        <v>1023</v>
      </c>
      <c r="B130">
        <v>7</v>
      </c>
      <c r="C130" t="str">
        <f>HYPERLINK("C:\Users\Admin\desktop\GL_extraction\Data\SiteSearches\5-site_html_data\reddit\reddit213.txt")</f>
        <v>C:\Users\Admin\desktop\GL_extraction\Data\SiteSearches\5-site_html_data\reddit\reddit213.txt</v>
      </c>
    </row>
    <row r="131" spans="1:3" x14ac:dyDescent="0.3">
      <c r="A131" t="s">
        <v>1024</v>
      </c>
      <c r="B131">
        <v>7</v>
      </c>
      <c r="C131" t="str">
        <f>HYPERLINK("C:\Users\Admin\desktop\GL_extraction\Data\SiteSearches\5-site_html_data\reddit\reddit214.txt")</f>
        <v>C:\Users\Admin\desktop\GL_extraction\Data\SiteSearches\5-site_html_data\reddit\reddit214.txt</v>
      </c>
    </row>
    <row r="132" spans="1:3" x14ac:dyDescent="0.3">
      <c r="A132" t="s">
        <v>1025</v>
      </c>
      <c r="B132">
        <v>7</v>
      </c>
      <c r="C132" t="str">
        <f>HYPERLINK("C:\Users\Admin\desktop\GL_extraction\Data\SiteSearches\5-site_html_data\reddit\reddit215.txt")</f>
        <v>C:\Users\Admin\desktop\GL_extraction\Data\SiteSearches\5-site_html_data\reddit\reddit215.txt</v>
      </c>
    </row>
    <row r="133" spans="1:3" x14ac:dyDescent="0.3">
      <c r="A133" t="s">
        <v>1026</v>
      </c>
      <c r="B133">
        <v>7</v>
      </c>
      <c r="C133" t="str">
        <f>HYPERLINK("C:\Users\Admin\desktop\GL_extraction\Data\SiteSearches\5-site_html_data\reddit\reddit216.txt")</f>
        <v>C:\Users\Admin\desktop\GL_extraction\Data\SiteSearches\5-site_html_data\reddit\reddit216.txt</v>
      </c>
    </row>
    <row r="134" spans="1:3" x14ac:dyDescent="0.3">
      <c r="A134" t="s">
        <v>1027</v>
      </c>
      <c r="B134">
        <v>7</v>
      </c>
      <c r="C134" t="str">
        <f>HYPERLINK("C:\Users\Admin\desktop\GL_extraction\Data\SiteSearches\5-site_html_data\reddit\reddit217.txt")</f>
        <v>C:\Users\Admin\desktop\GL_extraction\Data\SiteSearches\5-site_html_data\reddit\reddit217.txt</v>
      </c>
    </row>
    <row r="135" spans="1:3" x14ac:dyDescent="0.3">
      <c r="A135" t="s">
        <v>1028</v>
      </c>
      <c r="B135">
        <v>7</v>
      </c>
      <c r="C135" t="str">
        <f>HYPERLINK("C:\Users\Admin\desktop\GL_extraction\Data\SiteSearches\5-site_html_data\reddit\reddit218.txt")</f>
        <v>C:\Users\Admin\desktop\GL_extraction\Data\SiteSearches\5-site_html_data\reddit\reddit218.txt</v>
      </c>
    </row>
    <row r="136" spans="1:3" x14ac:dyDescent="0.3">
      <c r="A136" t="s">
        <v>1029</v>
      </c>
      <c r="B136">
        <v>7</v>
      </c>
      <c r="C136" t="str">
        <f>HYPERLINK("C:\Users\Admin\desktop\GL_extraction\Data\SiteSearches\5-site_html_data\reddit\reddit219.txt")</f>
        <v>C:\Users\Admin\desktop\GL_extraction\Data\SiteSearches\5-site_html_data\reddit\reddit219.txt</v>
      </c>
    </row>
    <row r="137" spans="1:3" x14ac:dyDescent="0.3">
      <c r="A137" t="s">
        <v>1030</v>
      </c>
      <c r="B137">
        <v>7</v>
      </c>
      <c r="C137" t="str">
        <f>HYPERLINK("C:\Users\Admin\desktop\GL_extraction\Data\SiteSearches\5-site_html_data\reddit\reddit22.txt")</f>
        <v>C:\Users\Admin\desktop\GL_extraction\Data\SiteSearches\5-site_html_data\reddit\reddit22.txt</v>
      </c>
    </row>
    <row r="138" spans="1:3" x14ac:dyDescent="0.3">
      <c r="A138" t="s">
        <v>1031</v>
      </c>
      <c r="B138">
        <v>7</v>
      </c>
      <c r="C138" t="str">
        <f>HYPERLINK("C:\Users\Admin\desktop\GL_extraction\Data\SiteSearches\5-site_html_data\reddit\reddit220.txt")</f>
        <v>C:\Users\Admin\desktop\GL_extraction\Data\SiteSearches\5-site_html_data\reddit\reddit220.txt</v>
      </c>
    </row>
    <row r="139" spans="1:3" x14ac:dyDescent="0.3">
      <c r="A139" t="s">
        <v>1032</v>
      </c>
      <c r="B139">
        <v>7</v>
      </c>
      <c r="C139" t="str">
        <f>HYPERLINK("C:\Users\Admin\desktop\GL_extraction\Data\SiteSearches\5-site_html_data\reddit\reddit221.txt")</f>
        <v>C:\Users\Admin\desktop\GL_extraction\Data\SiteSearches\5-site_html_data\reddit\reddit221.txt</v>
      </c>
    </row>
    <row r="140" spans="1:3" x14ac:dyDescent="0.3">
      <c r="A140" t="s">
        <v>1033</v>
      </c>
      <c r="B140">
        <v>7</v>
      </c>
      <c r="C140" t="str">
        <f>HYPERLINK("C:\Users\Admin\desktop\GL_extraction\Data\SiteSearches\5-site_html_data\reddit\reddit222.txt")</f>
        <v>C:\Users\Admin\desktop\GL_extraction\Data\SiteSearches\5-site_html_data\reddit\reddit222.txt</v>
      </c>
    </row>
    <row r="141" spans="1:3" x14ac:dyDescent="0.3">
      <c r="A141" t="s">
        <v>1034</v>
      </c>
      <c r="B141">
        <v>7</v>
      </c>
      <c r="C141" t="str">
        <f>HYPERLINK("C:\Users\Admin\desktop\GL_extraction\Data\SiteSearches\5-site_html_data\reddit\reddit223.txt")</f>
        <v>C:\Users\Admin\desktop\GL_extraction\Data\SiteSearches\5-site_html_data\reddit\reddit223.txt</v>
      </c>
    </row>
    <row r="142" spans="1:3" x14ac:dyDescent="0.3">
      <c r="A142" t="s">
        <v>1035</v>
      </c>
      <c r="B142">
        <v>7</v>
      </c>
      <c r="C142" t="str">
        <f>HYPERLINK("C:\Users\Admin\desktop\GL_extraction\Data\SiteSearches\5-site_html_data\reddit\reddit224.txt")</f>
        <v>C:\Users\Admin\desktop\GL_extraction\Data\SiteSearches\5-site_html_data\reddit\reddit224.txt</v>
      </c>
    </row>
    <row r="143" spans="1:3" x14ac:dyDescent="0.3">
      <c r="A143" t="s">
        <v>1036</v>
      </c>
      <c r="B143">
        <v>7</v>
      </c>
      <c r="C143" t="str">
        <f>HYPERLINK("C:\Users\Admin\desktop\GL_extraction\Data\SiteSearches\5-site_html_data\reddit\reddit225.txt")</f>
        <v>C:\Users\Admin\desktop\GL_extraction\Data\SiteSearches\5-site_html_data\reddit\reddit225.txt</v>
      </c>
    </row>
    <row r="144" spans="1:3" x14ac:dyDescent="0.3">
      <c r="A144" t="s">
        <v>1037</v>
      </c>
      <c r="B144">
        <v>7</v>
      </c>
      <c r="C144" t="str">
        <f>HYPERLINK("C:\Users\Admin\desktop\GL_extraction\Data\SiteSearches\5-site_html_data\reddit\reddit226.txt")</f>
        <v>C:\Users\Admin\desktop\GL_extraction\Data\SiteSearches\5-site_html_data\reddit\reddit226.txt</v>
      </c>
    </row>
    <row r="145" spans="1:3" x14ac:dyDescent="0.3">
      <c r="A145" t="s">
        <v>1038</v>
      </c>
      <c r="B145">
        <v>0</v>
      </c>
      <c r="C145" t="str">
        <f>HYPERLINK("C:\Users\Admin\desktop\GL_extraction\Data\SiteSearches\5-site_html_data\reddit\reddit227.txt")</f>
        <v>C:\Users\Admin\desktop\GL_extraction\Data\SiteSearches\5-site_html_data\reddit\reddit227.txt</v>
      </c>
    </row>
    <row r="146" spans="1:3" x14ac:dyDescent="0.3">
      <c r="A146" t="s">
        <v>1039</v>
      </c>
      <c r="B146">
        <v>7</v>
      </c>
      <c r="C146" t="str">
        <f>HYPERLINK("C:\Users\Admin\desktop\GL_extraction\Data\SiteSearches\5-site_html_data\reddit\reddit228.txt")</f>
        <v>C:\Users\Admin\desktop\GL_extraction\Data\SiteSearches\5-site_html_data\reddit\reddit228.txt</v>
      </c>
    </row>
    <row r="147" spans="1:3" x14ac:dyDescent="0.3">
      <c r="A147" t="s">
        <v>1040</v>
      </c>
      <c r="B147">
        <v>7</v>
      </c>
      <c r="C147" t="str">
        <f>HYPERLINK("C:\Users\Admin\desktop\GL_extraction\Data\SiteSearches\5-site_html_data\reddit\reddit229.txt")</f>
        <v>C:\Users\Admin\desktop\GL_extraction\Data\SiteSearches\5-site_html_data\reddit\reddit229.txt</v>
      </c>
    </row>
    <row r="148" spans="1:3" x14ac:dyDescent="0.3">
      <c r="A148" t="s">
        <v>1041</v>
      </c>
      <c r="B148">
        <v>7</v>
      </c>
      <c r="C148" t="str">
        <f>HYPERLINK("C:\Users\Admin\desktop\GL_extraction\Data\SiteSearches\5-site_html_data\reddit\reddit23.txt")</f>
        <v>C:\Users\Admin\desktop\GL_extraction\Data\SiteSearches\5-site_html_data\reddit\reddit23.txt</v>
      </c>
    </row>
    <row r="149" spans="1:3" x14ac:dyDescent="0.3">
      <c r="A149" t="s">
        <v>1042</v>
      </c>
      <c r="B149">
        <v>0</v>
      </c>
      <c r="C149" t="str">
        <f>HYPERLINK("C:\Users\Admin\desktop\GL_extraction\Data\SiteSearches\5-site_html_data\reddit\reddit230.txt")</f>
        <v>C:\Users\Admin\desktop\GL_extraction\Data\SiteSearches\5-site_html_data\reddit\reddit230.txt</v>
      </c>
    </row>
    <row r="150" spans="1:3" x14ac:dyDescent="0.3">
      <c r="A150" t="s">
        <v>1043</v>
      </c>
      <c r="B150">
        <v>7</v>
      </c>
      <c r="C150" t="str">
        <f>HYPERLINK("C:\Users\Admin\desktop\GL_extraction\Data\SiteSearches\5-site_html_data\reddit\reddit231.txt")</f>
        <v>C:\Users\Admin\desktop\GL_extraction\Data\SiteSearches\5-site_html_data\reddit\reddit231.txt</v>
      </c>
    </row>
    <row r="151" spans="1:3" x14ac:dyDescent="0.3">
      <c r="A151" t="s">
        <v>1044</v>
      </c>
      <c r="B151">
        <v>7</v>
      </c>
      <c r="C151" t="str">
        <f>HYPERLINK("C:\Users\Admin\desktop\GL_extraction\Data\SiteSearches\5-site_html_data\reddit\reddit232.txt")</f>
        <v>C:\Users\Admin\desktop\GL_extraction\Data\SiteSearches\5-site_html_data\reddit\reddit232.txt</v>
      </c>
    </row>
    <row r="152" spans="1:3" x14ac:dyDescent="0.3">
      <c r="A152" t="s">
        <v>1045</v>
      </c>
      <c r="B152">
        <v>7</v>
      </c>
      <c r="C152" t="str">
        <f>HYPERLINK("C:\Users\Admin\desktop\GL_extraction\Data\SiteSearches\5-site_html_data\reddit\reddit233.txt")</f>
        <v>C:\Users\Admin\desktop\GL_extraction\Data\SiteSearches\5-site_html_data\reddit\reddit233.txt</v>
      </c>
    </row>
    <row r="153" spans="1:3" x14ac:dyDescent="0.3">
      <c r="A153" t="s">
        <v>1046</v>
      </c>
      <c r="B153">
        <v>7</v>
      </c>
      <c r="C153" t="str">
        <f>HYPERLINK("C:\Users\Admin\desktop\GL_extraction\Data\SiteSearches\5-site_html_data\reddit\reddit234.txt")</f>
        <v>C:\Users\Admin\desktop\GL_extraction\Data\SiteSearches\5-site_html_data\reddit\reddit234.txt</v>
      </c>
    </row>
    <row r="154" spans="1:3" x14ac:dyDescent="0.3">
      <c r="A154" t="s">
        <v>1047</v>
      </c>
      <c r="B154">
        <v>7</v>
      </c>
      <c r="C154" t="str">
        <f>HYPERLINK("C:\Users\Admin\desktop\GL_extraction\Data\SiteSearches\5-site_html_data\reddit\reddit235.txt")</f>
        <v>C:\Users\Admin\desktop\GL_extraction\Data\SiteSearches\5-site_html_data\reddit\reddit235.txt</v>
      </c>
    </row>
    <row r="155" spans="1:3" x14ac:dyDescent="0.3">
      <c r="A155" t="s">
        <v>1048</v>
      </c>
      <c r="B155">
        <v>7</v>
      </c>
      <c r="C155" t="str">
        <f>HYPERLINK("C:\Users\Admin\desktop\GL_extraction\Data\SiteSearches\5-site_html_data\reddit\reddit236.txt")</f>
        <v>C:\Users\Admin\desktop\GL_extraction\Data\SiteSearches\5-site_html_data\reddit\reddit236.txt</v>
      </c>
    </row>
    <row r="156" spans="1:3" x14ac:dyDescent="0.3">
      <c r="A156" t="s">
        <v>1049</v>
      </c>
      <c r="B156">
        <v>7</v>
      </c>
      <c r="C156" t="str">
        <f>HYPERLINK("C:\Users\Admin\desktop\GL_extraction\Data\SiteSearches\5-site_html_data\reddit\reddit237.txt")</f>
        <v>C:\Users\Admin\desktop\GL_extraction\Data\SiteSearches\5-site_html_data\reddit\reddit237.txt</v>
      </c>
    </row>
    <row r="157" spans="1:3" x14ac:dyDescent="0.3">
      <c r="A157" t="s">
        <v>1050</v>
      </c>
      <c r="B157">
        <v>7</v>
      </c>
      <c r="C157" t="str">
        <f>HYPERLINK("C:\Users\Admin\desktop\GL_extraction\Data\SiteSearches\5-site_html_data\reddit\reddit238.txt")</f>
        <v>C:\Users\Admin\desktop\GL_extraction\Data\SiteSearches\5-site_html_data\reddit\reddit238.txt</v>
      </c>
    </row>
    <row r="158" spans="1:3" x14ac:dyDescent="0.3">
      <c r="A158" t="s">
        <v>1051</v>
      </c>
      <c r="B158">
        <v>7</v>
      </c>
      <c r="C158" t="str">
        <f>HYPERLINK("C:\Users\Admin\desktop\GL_extraction\Data\SiteSearches\5-site_html_data\reddit\reddit239.txt")</f>
        <v>C:\Users\Admin\desktop\GL_extraction\Data\SiteSearches\5-site_html_data\reddit\reddit239.txt</v>
      </c>
    </row>
    <row r="159" spans="1:3" x14ac:dyDescent="0.3">
      <c r="A159" t="s">
        <v>1052</v>
      </c>
      <c r="B159">
        <v>7</v>
      </c>
      <c r="C159" t="str">
        <f>HYPERLINK("C:\Users\Admin\desktop\GL_extraction\Data\SiteSearches\5-site_html_data\reddit\reddit24.txt")</f>
        <v>C:\Users\Admin\desktop\GL_extraction\Data\SiteSearches\5-site_html_data\reddit\reddit24.txt</v>
      </c>
    </row>
    <row r="160" spans="1:3" x14ac:dyDescent="0.3">
      <c r="A160" t="s">
        <v>1053</v>
      </c>
      <c r="B160">
        <v>1</v>
      </c>
      <c r="C160" t="str">
        <f>HYPERLINK("C:\Users\Admin\desktop\GL_extraction\Data\SiteSearches\5-site_html_data\reddit\reddit240.txt")</f>
        <v>C:\Users\Admin\desktop\GL_extraction\Data\SiteSearches\5-site_html_data\reddit\reddit240.txt</v>
      </c>
    </row>
    <row r="161" spans="1:3" x14ac:dyDescent="0.3">
      <c r="A161" t="s">
        <v>1054</v>
      </c>
      <c r="B161">
        <v>7</v>
      </c>
      <c r="C161" t="str">
        <f>HYPERLINK("C:\Users\Admin\desktop\GL_extraction\Data\SiteSearches\5-site_html_data\reddit\reddit241.txt")</f>
        <v>C:\Users\Admin\desktop\GL_extraction\Data\SiteSearches\5-site_html_data\reddit\reddit241.txt</v>
      </c>
    </row>
    <row r="162" spans="1:3" x14ac:dyDescent="0.3">
      <c r="A162" t="s">
        <v>1055</v>
      </c>
      <c r="B162">
        <v>7</v>
      </c>
      <c r="C162" t="str">
        <f>HYPERLINK("C:\Users\Admin\desktop\GL_extraction\Data\SiteSearches\5-site_html_data\reddit\reddit242.txt")</f>
        <v>C:\Users\Admin\desktop\GL_extraction\Data\SiteSearches\5-site_html_data\reddit\reddit242.txt</v>
      </c>
    </row>
    <row r="163" spans="1:3" x14ac:dyDescent="0.3">
      <c r="A163" t="s">
        <v>1056</v>
      </c>
      <c r="B163">
        <v>7</v>
      </c>
      <c r="C163" t="str">
        <f>HYPERLINK("C:\Users\Admin\desktop\GL_extraction\Data\SiteSearches\5-site_html_data\reddit\reddit243.txt")</f>
        <v>C:\Users\Admin\desktop\GL_extraction\Data\SiteSearches\5-site_html_data\reddit\reddit243.txt</v>
      </c>
    </row>
    <row r="164" spans="1:3" x14ac:dyDescent="0.3">
      <c r="A164" t="s">
        <v>1057</v>
      </c>
      <c r="B164">
        <v>4</v>
      </c>
      <c r="C164" t="str">
        <f>HYPERLINK("C:\Users\Admin\desktop\GL_extraction\Data\SiteSearches\5-site_html_data\reddit\reddit244.txt")</f>
        <v>C:\Users\Admin\desktop\GL_extraction\Data\SiteSearches\5-site_html_data\reddit\reddit244.txt</v>
      </c>
    </row>
    <row r="165" spans="1:3" x14ac:dyDescent="0.3">
      <c r="A165" t="s">
        <v>1058</v>
      </c>
      <c r="B165">
        <v>7</v>
      </c>
      <c r="C165" t="str">
        <f>HYPERLINK("C:\Users\Admin\desktop\GL_extraction\Data\SiteSearches\5-site_html_data\reddit\reddit245.txt")</f>
        <v>C:\Users\Admin\desktop\GL_extraction\Data\SiteSearches\5-site_html_data\reddit\reddit245.txt</v>
      </c>
    </row>
    <row r="166" spans="1:3" x14ac:dyDescent="0.3">
      <c r="A166" t="s">
        <v>1059</v>
      </c>
      <c r="B166">
        <v>7</v>
      </c>
      <c r="C166" t="str">
        <f>HYPERLINK("C:\Users\Admin\desktop\GL_extraction\Data\SiteSearches\5-site_html_data\reddit\reddit246.txt")</f>
        <v>C:\Users\Admin\desktop\GL_extraction\Data\SiteSearches\5-site_html_data\reddit\reddit246.txt</v>
      </c>
    </row>
    <row r="167" spans="1:3" x14ac:dyDescent="0.3">
      <c r="A167" t="s">
        <v>1060</v>
      </c>
      <c r="B167">
        <v>7</v>
      </c>
      <c r="C167" t="str">
        <f>HYPERLINK("C:\Users\Admin\desktop\GL_extraction\Data\SiteSearches\5-site_html_data\reddit\reddit247.txt")</f>
        <v>C:\Users\Admin\desktop\GL_extraction\Data\SiteSearches\5-site_html_data\reddit\reddit247.txt</v>
      </c>
    </row>
    <row r="168" spans="1:3" x14ac:dyDescent="0.3">
      <c r="A168" t="s">
        <v>1061</v>
      </c>
      <c r="B168">
        <v>7</v>
      </c>
      <c r="C168" t="str">
        <f>HYPERLINK("C:\Users\Admin\desktop\GL_extraction\Data\SiteSearches\5-site_html_data\reddit\reddit248.txt")</f>
        <v>C:\Users\Admin\desktop\GL_extraction\Data\SiteSearches\5-site_html_data\reddit\reddit248.txt</v>
      </c>
    </row>
    <row r="169" spans="1:3" x14ac:dyDescent="0.3">
      <c r="A169" t="s">
        <v>1062</v>
      </c>
      <c r="B169">
        <v>7</v>
      </c>
      <c r="C169" t="str">
        <f>HYPERLINK("C:\Users\Admin\desktop\GL_extraction\Data\SiteSearches\5-site_html_data\reddit\reddit249.txt")</f>
        <v>C:\Users\Admin\desktop\GL_extraction\Data\SiteSearches\5-site_html_data\reddit\reddit249.txt</v>
      </c>
    </row>
    <row r="170" spans="1:3" x14ac:dyDescent="0.3">
      <c r="A170" t="s">
        <v>1063</v>
      </c>
      <c r="B170">
        <v>7</v>
      </c>
      <c r="C170" t="str">
        <f>HYPERLINK("C:\Users\Admin\desktop\GL_extraction\Data\SiteSearches\5-site_html_data\reddit\reddit25.txt")</f>
        <v>C:\Users\Admin\desktop\GL_extraction\Data\SiteSearches\5-site_html_data\reddit\reddit25.txt</v>
      </c>
    </row>
    <row r="171" spans="1:3" x14ac:dyDescent="0.3">
      <c r="A171" t="s">
        <v>1064</v>
      </c>
      <c r="B171">
        <v>7</v>
      </c>
      <c r="C171" t="str">
        <f>HYPERLINK("C:\Users\Admin\desktop\GL_extraction\Data\SiteSearches\5-site_html_data\reddit\reddit250.txt")</f>
        <v>C:\Users\Admin\desktop\GL_extraction\Data\SiteSearches\5-site_html_data\reddit\reddit250.txt</v>
      </c>
    </row>
    <row r="172" spans="1:3" x14ac:dyDescent="0.3">
      <c r="A172" t="s">
        <v>1065</v>
      </c>
      <c r="B172">
        <v>7</v>
      </c>
      <c r="C172" t="str">
        <f>HYPERLINK("C:\Users\Admin\desktop\GL_extraction\Data\SiteSearches\5-site_html_data\reddit\reddit251.txt")</f>
        <v>C:\Users\Admin\desktop\GL_extraction\Data\SiteSearches\5-site_html_data\reddit\reddit251.txt</v>
      </c>
    </row>
    <row r="173" spans="1:3" x14ac:dyDescent="0.3">
      <c r="A173" t="s">
        <v>1066</v>
      </c>
      <c r="B173">
        <v>7</v>
      </c>
      <c r="C173" t="str">
        <f>HYPERLINK("C:\Users\Admin\desktop\GL_extraction\Data\SiteSearches\5-site_html_data\reddit\reddit252.txt")</f>
        <v>C:\Users\Admin\desktop\GL_extraction\Data\SiteSearches\5-site_html_data\reddit\reddit252.txt</v>
      </c>
    </row>
    <row r="174" spans="1:3" x14ac:dyDescent="0.3">
      <c r="A174" t="s">
        <v>1067</v>
      </c>
      <c r="B174">
        <v>7</v>
      </c>
      <c r="C174" t="str">
        <f>HYPERLINK("C:\Users\Admin\desktop\GL_extraction\Data\SiteSearches\5-site_html_data\reddit\reddit253.txt")</f>
        <v>C:\Users\Admin\desktop\GL_extraction\Data\SiteSearches\5-site_html_data\reddit\reddit253.txt</v>
      </c>
    </row>
    <row r="175" spans="1:3" x14ac:dyDescent="0.3">
      <c r="A175" t="s">
        <v>1068</v>
      </c>
      <c r="B175">
        <v>7</v>
      </c>
      <c r="C175" t="str">
        <f>HYPERLINK("C:\Users\Admin\desktop\GL_extraction\Data\SiteSearches\5-site_html_data\reddit\reddit254.txt")</f>
        <v>C:\Users\Admin\desktop\GL_extraction\Data\SiteSearches\5-site_html_data\reddit\reddit254.txt</v>
      </c>
    </row>
    <row r="176" spans="1:3" x14ac:dyDescent="0.3">
      <c r="A176" t="s">
        <v>1069</v>
      </c>
      <c r="B176">
        <v>7</v>
      </c>
      <c r="C176" t="str">
        <f>HYPERLINK("C:\Users\Admin\desktop\GL_extraction\Data\SiteSearches\5-site_html_data\reddit\reddit255.txt")</f>
        <v>C:\Users\Admin\desktop\GL_extraction\Data\SiteSearches\5-site_html_data\reddit\reddit255.txt</v>
      </c>
    </row>
    <row r="177" spans="1:3" x14ac:dyDescent="0.3">
      <c r="A177" t="s">
        <v>1070</v>
      </c>
      <c r="B177">
        <v>7</v>
      </c>
      <c r="C177" t="str">
        <f>HYPERLINK("C:\Users\Admin\desktop\GL_extraction\Data\SiteSearches\5-site_html_data\reddit\reddit256.txt")</f>
        <v>C:\Users\Admin\desktop\GL_extraction\Data\SiteSearches\5-site_html_data\reddit\reddit256.txt</v>
      </c>
    </row>
    <row r="178" spans="1:3" x14ac:dyDescent="0.3">
      <c r="A178" t="s">
        <v>1071</v>
      </c>
      <c r="B178">
        <v>7</v>
      </c>
      <c r="C178" t="str">
        <f>HYPERLINK("C:\Users\Admin\desktop\GL_extraction\Data\SiteSearches\5-site_html_data\reddit\reddit257.txt")</f>
        <v>C:\Users\Admin\desktop\GL_extraction\Data\SiteSearches\5-site_html_data\reddit\reddit257.txt</v>
      </c>
    </row>
    <row r="179" spans="1:3" x14ac:dyDescent="0.3">
      <c r="A179" t="s">
        <v>1072</v>
      </c>
      <c r="B179">
        <v>7</v>
      </c>
      <c r="C179" t="str">
        <f>HYPERLINK("C:\Users\Admin\desktop\GL_extraction\Data\SiteSearches\5-site_html_data\reddit\reddit258.txt")</f>
        <v>C:\Users\Admin\desktop\GL_extraction\Data\SiteSearches\5-site_html_data\reddit\reddit258.txt</v>
      </c>
    </row>
    <row r="180" spans="1:3" x14ac:dyDescent="0.3">
      <c r="A180" t="s">
        <v>1073</v>
      </c>
      <c r="B180">
        <v>0</v>
      </c>
      <c r="C180" t="str">
        <f>HYPERLINK("C:\Users\Admin\desktop\GL_extraction\Data\SiteSearches\5-site_html_data\reddit\reddit259.txt")</f>
        <v>C:\Users\Admin\desktop\GL_extraction\Data\SiteSearches\5-site_html_data\reddit\reddit259.txt</v>
      </c>
    </row>
    <row r="181" spans="1:3" x14ac:dyDescent="0.3">
      <c r="A181" t="s">
        <v>1074</v>
      </c>
      <c r="B181">
        <v>7</v>
      </c>
      <c r="C181" t="str">
        <f>HYPERLINK("C:\Users\Admin\desktop\GL_extraction\Data\SiteSearches\5-site_html_data\reddit\reddit26.txt")</f>
        <v>C:\Users\Admin\desktop\GL_extraction\Data\SiteSearches\5-site_html_data\reddit\reddit26.txt</v>
      </c>
    </row>
    <row r="182" spans="1:3" x14ac:dyDescent="0.3">
      <c r="A182" t="s">
        <v>1075</v>
      </c>
      <c r="B182">
        <v>4</v>
      </c>
      <c r="C182" t="str">
        <f>HYPERLINK("C:\Users\Admin\desktop\GL_extraction\Data\SiteSearches\5-site_html_data\reddit\reddit260.txt")</f>
        <v>C:\Users\Admin\desktop\GL_extraction\Data\SiteSearches\5-site_html_data\reddit\reddit260.txt</v>
      </c>
    </row>
    <row r="183" spans="1:3" x14ac:dyDescent="0.3">
      <c r="A183" t="s">
        <v>1076</v>
      </c>
      <c r="B183">
        <v>7</v>
      </c>
      <c r="C183" t="str">
        <f>HYPERLINK("C:\Users\Admin\desktop\GL_extraction\Data\SiteSearches\5-site_html_data\reddit\reddit261.txt")</f>
        <v>C:\Users\Admin\desktop\GL_extraction\Data\SiteSearches\5-site_html_data\reddit\reddit261.txt</v>
      </c>
    </row>
    <row r="184" spans="1:3" x14ac:dyDescent="0.3">
      <c r="A184" t="s">
        <v>1077</v>
      </c>
      <c r="B184">
        <v>7</v>
      </c>
      <c r="C184" t="str">
        <f>HYPERLINK("C:\Users\Admin\desktop\GL_extraction\Data\SiteSearches\5-site_html_data\reddit\reddit262.txt")</f>
        <v>C:\Users\Admin\desktop\GL_extraction\Data\SiteSearches\5-site_html_data\reddit\reddit262.txt</v>
      </c>
    </row>
    <row r="185" spans="1:3" x14ac:dyDescent="0.3">
      <c r="A185" t="s">
        <v>1078</v>
      </c>
      <c r="B185">
        <v>7</v>
      </c>
      <c r="C185" t="str">
        <f>HYPERLINK("C:\Users\Admin\desktop\GL_extraction\Data\SiteSearches\5-site_html_data\reddit\reddit263.txt")</f>
        <v>C:\Users\Admin\desktop\GL_extraction\Data\SiteSearches\5-site_html_data\reddit\reddit263.txt</v>
      </c>
    </row>
    <row r="186" spans="1:3" x14ac:dyDescent="0.3">
      <c r="A186" t="s">
        <v>1079</v>
      </c>
      <c r="B186">
        <v>7</v>
      </c>
      <c r="C186" t="str">
        <f>HYPERLINK("C:\Users\Admin\desktop\GL_extraction\Data\SiteSearches\5-site_html_data\reddit\reddit264.txt")</f>
        <v>C:\Users\Admin\desktop\GL_extraction\Data\SiteSearches\5-site_html_data\reddit\reddit264.txt</v>
      </c>
    </row>
    <row r="187" spans="1:3" x14ac:dyDescent="0.3">
      <c r="A187" t="s">
        <v>1080</v>
      </c>
      <c r="B187">
        <v>0</v>
      </c>
      <c r="C187" t="str">
        <f>HYPERLINK("C:\Users\Admin\desktop\GL_extraction\Data\SiteSearches\5-site_html_data\reddit\reddit265.txt")</f>
        <v>C:\Users\Admin\desktop\GL_extraction\Data\SiteSearches\5-site_html_data\reddit\reddit265.txt</v>
      </c>
    </row>
    <row r="188" spans="1:3" x14ac:dyDescent="0.3">
      <c r="A188" t="s">
        <v>1081</v>
      </c>
      <c r="B188">
        <v>0</v>
      </c>
      <c r="C188" t="str">
        <f>HYPERLINK("C:\Users\Admin\desktop\GL_extraction\Data\SiteSearches\5-site_html_data\reddit\reddit266.txt")</f>
        <v>C:\Users\Admin\desktop\GL_extraction\Data\SiteSearches\5-site_html_data\reddit\reddit266.txt</v>
      </c>
    </row>
    <row r="189" spans="1:3" x14ac:dyDescent="0.3">
      <c r="A189" t="s">
        <v>1082</v>
      </c>
      <c r="B189">
        <v>7</v>
      </c>
      <c r="C189" t="str">
        <f>HYPERLINK("C:\Users\Admin\desktop\GL_extraction\Data\SiteSearches\5-site_html_data\reddit\reddit267.txt")</f>
        <v>C:\Users\Admin\desktop\GL_extraction\Data\SiteSearches\5-site_html_data\reddit\reddit267.txt</v>
      </c>
    </row>
    <row r="190" spans="1:3" x14ac:dyDescent="0.3">
      <c r="A190" t="s">
        <v>1083</v>
      </c>
      <c r="B190">
        <v>7</v>
      </c>
      <c r="C190" t="str">
        <f>HYPERLINK("C:\Users\Admin\desktop\GL_extraction\Data\SiteSearches\5-site_html_data\reddit\reddit268.txt")</f>
        <v>C:\Users\Admin\desktop\GL_extraction\Data\SiteSearches\5-site_html_data\reddit\reddit268.txt</v>
      </c>
    </row>
    <row r="191" spans="1:3" x14ac:dyDescent="0.3">
      <c r="A191" t="s">
        <v>1084</v>
      </c>
      <c r="B191">
        <v>7</v>
      </c>
      <c r="C191" t="str">
        <f>HYPERLINK("C:\Users\Admin\desktop\GL_extraction\Data\SiteSearches\5-site_html_data\reddit\reddit269.txt")</f>
        <v>C:\Users\Admin\desktop\GL_extraction\Data\SiteSearches\5-site_html_data\reddit\reddit269.txt</v>
      </c>
    </row>
    <row r="192" spans="1:3" x14ac:dyDescent="0.3">
      <c r="A192" t="s">
        <v>1085</v>
      </c>
      <c r="B192">
        <v>7</v>
      </c>
      <c r="C192" t="str">
        <f>HYPERLINK("C:\Users\Admin\desktop\GL_extraction\Data\SiteSearches\5-site_html_data\reddit\reddit27.txt")</f>
        <v>C:\Users\Admin\desktop\GL_extraction\Data\SiteSearches\5-site_html_data\reddit\reddit27.txt</v>
      </c>
    </row>
    <row r="193" spans="1:3" x14ac:dyDescent="0.3">
      <c r="A193" t="s">
        <v>1086</v>
      </c>
      <c r="B193">
        <v>0</v>
      </c>
      <c r="C193" t="str">
        <f>HYPERLINK("C:\Users\Admin\desktop\GL_extraction\Data\SiteSearches\5-site_html_data\reddit\reddit270.txt")</f>
        <v>C:\Users\Admin\desktop\GL_extraction\Data\SiteSearches\5-site_html_data\reddit\reddit270.txt</v>
      </c>
    </row>
    <row r="194" spans="1:3" x14ac:dyDescent="0.3">
      <c r="A194" t="s">
        <v>1087</v>
      </c>
      <c r="B194">
        <v>7</v>
      </c>
      <c r="C194" t="str">
        <f>HYPERLINK("C:\Users\Admin\desktop\GL_extraction\Data\SiteSearches\5-site_html_data\reddit\reddit271.txt")</f>
        <v>C:\Users\Admin\desktop\GL_extraction\Data\SiteSearches\5-site_html_data\reddit\reddit271.txt</v>
      </c>
    </row>
    <row r="195" spans="1:3" x14ac:dyDescent="0.3">
      <c r="A195" t="s">
        <v>1088</v>
      </c>
      <c r="B195">
        <v>7</v>
      </c>
      <c r="C195" t="str">
        <f>HYPERLINK("C:\Users\Admin\desktop\GL_extraction\Data\SiteSearches\5-site_html_data\reddit\reddit272.txt")</f>
        <v>C:\Users\Admin\desktop\GL_extraction\Data\SiteSearches\5-site_html_data\reddit\reddit272.txt</v>
      </c>
    </row>
    <row r="196" spans="1:3" x14ac:dyDescent="0.3">
      <c r="A196" t="s">
        <v>1089</v>
      </c>
      <c r="B196">
        <v>4</v>
      </c>
      <c r="C196" t="str">
        <f>HYPERLINK("C:\Users\Admin\desktop\GL_extraction\Data\SiteSearches\5-site_html_data\reddit\reddit273.txt")</f>
        <v>C:\Users\Admin\desktop\GL_extraction\Data\SiteSearches\5-site_html_data\reddit\reddit273.txt</v>
      </c>
    </row>
    <row r="197" spans="1:3" x14ac:dyDescent="0.3">
      <c r="A197" t="s">
        <v>1090</v>
      </c>
      <c r="B197">
        <v>7</v>
      </c>
      <c r="C197" t="str">
        <f>HYPERLINK("C:\Users\Admin\desktop\GL_extraction\Data\SiteSearches\5-site_html_data\reddit\reddit274.txt")</f>
        <v>C:\Users\Admin\desktop\GL_extraction\Data\SiteSearches\5-site_html_data\reddit\reddit274.txt</v>
      </c>
    </row>
    <row r="198" spans="1:3" x14ac:dyDescent="0.3">
      <c r="A198" t="s">
        <v>1091</v>
      </c>
      <c r="B198">
        <v>7</v>
      </c>
      <c r="C198" t="str">
        <f>HYPERLINK("C:\Users\Admin\desktop\GL_extraction\Data\SiteSearches\5-site_html_data\reddit\reddit275.txt")</f>
        <v>C:\Users\Admin\desktop\GL_extraction\Data\SiteSearches\5-site_html_data\reddit\reddit275.txt</v>
      </c>
    </row>
    <row r="199" spans="1:3" x14ac:dyDescent="0.3">
      <c r="A199" t="s">
        <v>1092</v>
      </c>
      <c r="B199">
        <v>7</v>
      </c>
      <c r="C199" t="str">
        <f>HYPERLINK("C:\Users\Admin\desktop\GL_extraction\Data\SiteSearches\5-site_html_data\reddit\reddit276.txt")</f>
        <v>C:\Users\Admin\desktop\GL_extraction\Data\SiteSearches\5-site_html_data\reddit\reddit276.txt</v>
      </c>
    </row>
    <row r="200" spans="1:3" x14ac:dyDescent="0.3">
      <c r="A200" t="s">
        <v>1093</v>
      </c>
      <c r="B200">
        <v>7</v>
      </c>
      <c r="C200" t="str">
        <f>HYPERLINK("C:\Users\Admin\desktop\GL_extraction\Data\SiteSearches\5-site_html_data\reddit\reddit277.txt")</f>
        <v>C:\Users\Admin\desktop\GL_extraction\Data\SiteSearches\5-site_html_data\reddit\reddit277.txt</v>
      </c>
    </row>
    <row r="201" spans="1:3" x14ac:dyDescent="0.3">
      <c r="A201" t="s">
        <v>1094</v>
      </c>
      <c r="B201">
        <v>7</v>
      </c>
      <c r="C201" t="str">
        <f>HYPERLINK("C:\Users\Admin\desktop\GL_extraction\Data\SiteSearches\5-site_html_data\reddit\reddit278.txt")</f>
        <v>C:\Users\Admin\desktop\GL_extraction\Data\SiteSearches\5-site_html_data\reddit\reddit278.txt</v>
      </c>
    </row>
    <row r="202" spans="1:3" x14ac:dyDescent="0.3">
      <c r="A202" t="s">
        <v>1095</v>
      </c>
      <c r="B202">
        <v>7</v>
      </c>
      <c r="C202" t="str">
        <f>HYPERLINK("C:\Users\Admin\desktop\GL_extraction\Data\SiteSearches\5-site_html_data\reddit\reddit279.txt")</f>
        <v>C:\Users\Admin\desktop\GL_extraction\Data\SiteSearches\5-site_html_data\reddit\reddit279.txt</v>
      </c>
    </row>
    <row r="203" spans="1:3" x14ac:dyDescent="0.3">
      <c r="A203" t="s">
        <v>1096</v>
      </c>
      <c r="B203">
        <v>7</v>
      </c>
      <c r="C203" t="str">
        <f>HYPERLINK("C:\Users\Admin\desktop\GL_extraction\Data\SiteSearches\5-site_html_data\reddit\reddit28.txt")</f>
        <v>C:\Users\Admin\desktop\GL_extraction\Data\SiteSearches\5-site_html_data\reddit\reddit28.txt</v>
      </c>
    </row>
    <row r="204" spans="1:3" x14ac:dyDescent="0.3">
      <c r="A204" t="s">
        <v>1097</v>
      </c>
      <c r="B204">
        <v>7</v>
      </c>
      <c r="C204" t="str">
        <f>HYPERLINK("C:\Users\Admin\desktop\GL_extraction\Data\SiteSearches\5-site_html_data\reddit\reddit280.txt")</f>
        <v>C:\Users\Admin\desktop\GL_extraction\Data\SiteSearches\5-site_html_data\reddit\reddit280.txt</v>
      </c>
    </row>
    <row r="205" spans="1:3" x14ac:dyDescent="0.3">
      <c r="A205" t="s">
        <v>1098</v>
      </c>
      <c r="B205">
        <v>7</v>
      </c>
      <c r="C205" t="str">
        <f>HYPERLINK("C:\Users\Admin\desktop\GL_extraction\Data\SiteSearches\5-site_html_data\reddit\reddit281.txt")</f>
        <v>C:\Users\Admin\desktop\GL_extraction\Data\SiteSearches\5-site_html_data\reddit\reddit281.txt</v>
      </c>
    </row>
    <row r="206" spans="1:3" x14ac:dyDescent="0.3">
      <c r="A206" t="s">
        <v>1099</v>
      </c>
      <c r="B206">
        <v>7</v>
      </c>
      <c r="C206" t="str">
        <f>HYPERLINK("C:\Users\Admin\desktop\GL_extraction\Data\SiteSearches\5-site_html_data\reddit\reddit282.txt")</f>
        <v>C:\Users\Admin\desktop\GL_extraction\Data\SiteSearches\5-site_html_data\reddit\reddit282.txt</v>
      </c>
    </row>
    <row r="207" spans="1:3" x14ac:dyDescent="0.3">
      <c r="A207" t="s">
        <v>1100</v>
      </c>
      <c r="B207">
        <v>7</v>
      </c>
      <c r="C207" t="str">
        <f>HYPERLINK("C:\Users\Admin\desktop\GL_extraction\Data\SiteSearches\5-site_html_data\reddit\reddit283.txt")</f>
        <v>C:\Users\Admin\desktop\GL_extraction\Data\SiteSearches\5-site_html_data\reddit\reddit283.txt</v>
      </c>
    </row>
    <row r="208" spans="1:3" x14ac:dyDescent="0.3">
      <c r="A208" t="s">
        <v>1101</v>
      </c>
      <c r="B208">
        <v>7</v>
      </c>
      <c r="C208" t="str">
        <f>HYPERLINK("C:\Users\Admin\desktop\GL_extraction\Data\SiteSearches\5-site_html_data\reddit\reddit284.txt")</f>
        <v>C:\Users\Admin\desktop\GL_extraction\Data\SiteSearches\5-site_html_data\reddit\reddit284.txt</v>
      </c>
    </row>
    <row r="209" spans="1:3" x14ac:dyDescent="0.3">
      <c r="A209" t="s">
        <v>1102</v>
      </c>
      <c r="B209">
        <v>4</v>
      </c>
      <c r="C209" t="str">
        <f>HYPERLINK("C:\Users\Admin\desktop\GL_extraction\Data\SiteSearches\5-site_html_data\reddit\reddit285.txt")</f>
        <v>C:\Users\Admin\desktop\GL_extraction\Data\SiteSearches\5-site_html_data\reddit\reddit285.txt</v>
      </c>
    </row>
    <row r="210" spans="1:3" x14ac:dyDescent="0.3">
      <c r="A210" t="s">
        <v>1103</v>
      </c>
      <c r="B210">
        <v>7</v>
      </c>
      <c r="C210" t="str">
        <f>HYPERLINK("C:\Users\Admin\desktop\GL_extraction\Data\SiteSearches\5-site_html_data\reddit\reddit286.txt")</f>
        <v>C:\Users\Admin\desktop\GL_extraction\Data\SiteSearches\5-site_html_data\reddit\reddit286.txt</v>
      </c>
    </row>
    <row r="211" spans="1:3" x14ac:dyDescent="0.3">
      <c r="A211" t="s">
        <v>1104</v>
      </c>
      <c r="B211">
        <v>7</v>
      </c>
      <c r="C211" t="str">
        <f>HYPERLINK("C:\Users\Admin\desktop\GL_extraction\Data\SiteSearches\5-site_html_data\reddit\reddit287.txt")</f>
        <v>C:\Users\Admin\desktop\GL_extraction\Data\SiteSearches\5-site_html_data\reddit\reddit287.txt</v>
      </c>
    </row>
    <row r="212" spans="1:3" x14ac:dyDescent="0.3">
      <c r="A212" t="s">
        <v>1105</v>
      </c>
      <c r="B212">
        <v>7</v>
      </c>
      <c r="C212" t="str">
        <f>HYPERLINK("C:\Users\Admin\desktop\GL_extraction\Data\SiteSearches\5-site_html_data\reddit\reddit288.txt")</f>
        <v>C:\Users\Admin\desktop\GL_extraction\Data\SiteSearches\5-site_html_data\reddit\reddit288.txt</v>
      </c>
    </row>
    <row r="213" spans="1:3" x14ac:dyDescent="0.3">
      <c r="A213" t="s">
        <v>1106</v>
      </c>
      <c r="B213">
        <v>7</v>
      </c>
      <c r="C213" t="str">
        <f>HYPERLINK("C:\Users\Admin\desktop\GL_extraction\Data\SiteSearches\5-site_html_data\reddit\reddit289.txt")</f>
        <v>C:\Users\Admin\desktop\GL_extraction\Data\SiteSearches\5-site_html_data\reddit\reddit289.txt</v>
      </c>
    </row>
    <row r="214" spans="1:3" x14ac:dyDescent="0.3">
      <c r="A214" t="s">
        <v>1107</v>
      </c>
      <c r="B214">
        <v>7</v>
      </c>
      <c r="C214" t="str">
        <f>HYPERLINK("C:\Users\Admin\desktop\GL_extraction\Data\SiteSearches\5-site_html_data\reddit\reddit29.txt")</f>
        <v>C:\Users\Admin\desktop\GL_extraction\Data\SiteSearches\5-site_html_data\reddit\reddit29.txt</v>
      </c>
    </row>
    <row r="215" spans="1:3" x14ac:dyDescent="0.3">
      <c r="A215" t="s">
        <v>1108</v>
      </c>
      <c r="B215">
        <v>6</v>
      </c>
      <c r="C215" t="str">
        <f>HYPERLINK("C:\Users\Admin\desktop\GL_extraction\Data\SiteSearches\5-site_html_data\reddit\reddit290.txt")</f>
        <v>C:\Users\Admin\desktop\GL_extraction\Data\SiteSearches\5-site_html_data\reddit\reddit290.txt</v>
      </c>
    </row>
    <row r="216" spans="1:3" x14ac:dyDescent="0.3">
      <c r="A216" t="s">
        <v>1109</v>
      </c>
      <c r="B216">
        <v>7</v>
      </c>
      <c r="C216" t="str">
        <f>HYPERLINK("C:\Users\Admin\desktop\GL_extraction\Data\SiteSearches\5-site_html_data\reddit\reddit291.txt")</f>
        <v>C:\Users\Admin\desktop\GL_extraction\Data\SiteSearches\5-site_html_data\reddit\reddit291.txt</v>
      </c>
    </row>
    <row r="217" spans="1:3" x14ac:dyDescent="0.3">
      <c r="A217" t="s">
        <v>1110</v>
      </c>
      <c r="B217">
        <v>2</v>
      </c>
      <c r="C217" t="str">
        <f>HYPERLINK("C:\Users\Admin\desktop\GL_extraction\Data\SiteSearches\5-site_html_data\reddit\reddit292.txt")</f>
        <v>C:\Users\Admin\desktop\GL_extraction\Data\SiteSearches\5-site_html_data\reddit\reddit292.txt</v>
      </c>
    </row>
    <row r="218" spans="1:3" x14ac:dyDescent="0.3">
      <c r="A218" t="s">
        <v>1111</v>
      </c>
      <c r="B218">
        <v>7</v>
      </c>
      <c r="C218" t="str">
        <f>HYPERLINK("C:\Users\Admin\desktop\GL_extraction\Data\SiteSearches\5-site_html_data\reddit\reddit293.txt")</f>
        <v>C:\Users\Admin\desktop\GL_extraction\Data\SiteSearches\5-site_html_data\reddit\reddit293.txt</v>
      </c>
    </row>
    <row r="219" spans="1:3" x14ac:dyDescent="0.3">
      <c r="A219" t="s">
        <v>1112</v>
      </c>
      <c r="B219">
        <v>7</v>
      </c>
      <c r="C219" t="str">
        <f>HYPERLINK("C:\Users\Admin\desktop\GL_extraction\Data\SiteSearches\5-site_html_data\reddit\reddit294.txt")</f>
        <v>C:\Users\Admin\desktop\GL_extraction\Data\SiteSearches\5-site_html_data\reddit\reddit294.txt</v>
      </c>
    </row>
    <row r="220" spans="1:3" x14ac:dyDescent="0.3">
      <c r="A220" t="s">
        <v>1113</v>
      </c>
      <c r="B220">
        <v>7</v>
      </c>
      <c r="C220" t="str">
        <f>HYPERLINK("C:\Users\Admin\desktop\GL_extraction\Data\SiteSearches\5-site_html_data\reddit\reddit295.txt")</f>
        <v>C:\Users\Admin\desktop\GL_extraction\Data\SiteSearches\5-site_html_data\reddit\reddit295.txt</v>
      </c>
    </row>
    <row r="221" spans="1:3" x14ac:dyDescent="0.3">
      <c r="A221" t="s">
        <v>1114</v>
      </c>
      <c r="B221">
        <v>7</v>
      </c>
      <c r="C221" t="str">
        <f>HYPERLINK("C:\Users\Admin\desktop\GL_extraction\Data\SiteSearches\5-site_html_data\reddit\reddit296.txt")</f>
        <v>C:\Users\Admin\desktop\GL_extraction\Data\SiteSearches\5-site_html_data\reddit\reddit296.txt</v>
      </c>
    </row>
    <row r="222" spans="1:3" x14ac:dyDescent="0.3">
      <c r="A222" t="s">
        <v>1115</v>
      </c>
      <c r="B222">
        <v>7</v>
      </c>
      <c r="C222" t="str">
        <f>HYPERLINK("C:\Users\Admin\desktop\GL_extraction\Data\SiteSearches\5-site_html_data\reddit\reddit297.txt")</f>
        <v>C:\Users\Admin\desktop\GL_extraction\Data\SiteSearches\5-site_html_data\reddit\reddit297.txt</v>
      </c>
    </row>
    <row r="223" spans="1:3" x14ac:dyDescent="0.3">
      <c r="A223" t="s">
        <v>1116</v>
      </c>
      <c r="B223">
        <v>7</v>
      </c>
      <c r="C223" t="str">
        <f>HYPERLINK("C:\Users\Admin\desktop\GL_extraction\Data\SiteSearches\5-site_html_data\reddit\reddit298.txt")</f>
        <v>C:\Users\Admin\desktop\GL_extraction\Data\SiteSearches\5-site_html_data\reddit\reddit298.txt</v>
      </c>
    </row>
    <row r="224" spans="1:3" x14ac:dyDescent="0.3">
      <c r="A224" t="s">
        <v>1117</v>
      </c>
      <c r="B224">
        <v>7</v>
      </c>
      <c r="C224" t="str">
        <f>HYPERLINK("C:\Users\Admin\desktop\GL_extraction\Data\SiteSearches\5-site_html_data\reddit\reddit299.txt")</f>
        <v>C:\Users\Admin\desktop\GL_extraction\Data\SiteSearches\5-site_html_data\reddit\reddit299.txt</v>
      </c>
    </row>
    <row r="225" spans="1:3" x14ac:dyDescent="0.3">
      <c r="A225" t="s">
        <v>1118</v>
      </c>
      <c r="B225">
        <v>7</v>
      </c>
      <c r="C225" t="str">
        <f>HYPERLINK("C:\Users\Admin\desktop\GL_extraction\Data\SiteSearches\5-site_html_data\reddit\reddit3.txt")</f>
        <v>C:\Users\Admin\desktop\GL_extraction\Data\SiteSearches\5-site_html_data\reddit\reddit3.txt</v>
      </c>
    </row>
    <row r="226" spans="1:3" x14ac:dyDescent="0.3">
      <c r="A226" t="s">
        <v>1119</v>
      </c>
      <c r="B226">
        <v>7</v>
      </c>
      <c r="C226" t="str">
        <f>HYPERLINK("C:\Users\Admin\desktop\GL_extraction\Data\SiteSearches\5-site_html_data\reddit\reddit30.txt")</f>
        <v>C:\Users\Admin\desktop\GL_extraction\Data\SiteSearches\5-site_html_data\reddit\reddit30.txt</v>
      </c>
    </row>
    <row r="227" spans="1:3" x14ac:dyDescent="0.3">
      <c r="A227" t="s">
        <v>1120</v>
      </c>
      <c r="B227">
        <v>7</v>
      </c>
      <c r="C227" t="str">
        <f>HYPERLINK("C:\Users\Admin\desktop\GL_extraction\Data\SiteSearches\5-site_html_data\reddit\reddit300.txt")</f>
        <v>C:\Users\Admin\desktop\GL_extraction\Data\SiteSearches\5-site_html_data\reddit\reddit300.txt</v>
      </c>
    </row>
    <row r="228" spans="1:3" x14ac:dyDescent="0.3">
      <c r="A228" t="s">
        <v>1121</v>
      </c>
      <c r="B228">
        <v>7</v>
      </c>
      <c r="C228" t="str">
        <f>HYPERLINK("C:\Users\Admin\desktop\GL_extraction\Data\SiteSearches\5-site_html_data\reddit\reddit301.txt")</f>
        <v>C:\Users\Admin\desktop\GL_extraction\Data\SiteSearches\5-site_html_data\reddit\reddit301.txt</v>
      </c>
    </row>
    <row r="229" spans="1:3" x14ac:dyDescent="0.3">
      <c r="A229" t="s">
        <v>1122</v>
      </c>
      <c r="B229">
        <v>1</v>
      </c>
      <c r="C229" t="str">
        <f>HYPERLINK("C:\Users\Admin\desktop\GL_extraction\Data\SiteSearches\5-site_html_data\reddit\reddit302.txt")</f>
        <v>C:\Users\Admin\desktop\GL_extraction\Data\SiteSearches\5-site_html_data\reddit\reddit302.txt</v>
      </c>
    </row>
    <row r="230" spans="1:3" x14ac:dyDescent="0.3">
      <c r="A230" t="s">
        <v>1123</v>
      </c>
      <c r="B230">
        <v>7</v>
      </c>
      <c r="C230" t="str">
        <f>HYPERLINK("C:\Users\Admin\desktop\GL_extraction\Data\SiteSearches\5-site_html_data\reddit\reddit303.txt")</f>
        <v>C:\Users\Admin\desktop\GL_extraction\Data\SiteSearches\5-site_html_data\reddit\reddit303.txt</v>
      </c>
    </row>
    <row r="231" spans="1:3" x14ac:dyDescent="0.3">
      <c r="A231" t="s">
        <v>1124</v>
      </c>
      <c r="B231">
        <v>7</v>
      </c>
      <c r="C231" t="str">
        <f>HYPERLINK("C:\Users\Admin\desktop\GL_extraction\Data\SiteSearches\5-site_html_data\reddit\reddit304.txt")</f>
        <v>C:\Users\Admin\desktop\GL_extraction\Data\SiteSearches\5-site_html_data\reddit\reddit304.txt</v>
      </c>
    </row>
    <row r="232" spans="1:3" x14ac:dyDescent="0.3">
      <c r="A232" t="s">
        <v>1125</v>
      </c>
      <c r="B232">
        <v>1</v>
      </c>
      <c r="C232" t="str">
        <f>HYPERLINK("C:\Users\Admin\desktop\GL_extraction\Data\SiteSearches\5-site_html_data\reddit\reddit305.txt")</f>
        <v>C:\Users\Admin\desktop\GL_extraction\Data\SiteSearches\5-site_html_data\reddit\reddit305.txt</v>
      </c>
    </row>
    <row r="233" spans="1:3" x14ac:dyDescent="0.3">
      <c r="A233" t="s">
        <v>1126</v>
      </c>
      <c r="B233">
        <v>7</v>
      </c>
      <c r="C233" t="str">
        <f>HYPERLINK("C:\Users\Admin\desktop\GL_extraction\Data\SiteSearches\5-site_html_data\reddit\reddit306.txt")</f>
        <v>C:\Users\Admin\desktop\GL_extraction\Data\SiteSearches\5-site_html_data\reddit\reddit306.txt</v>
      </c>
    </row>
    <row r="234" spans="1:3" x14ac:dyDescent="0.3">
      <c r="A234" t="s">
        <v>1127</v>
      </c>
      <c r="B234">
        <v>7</v>
      </c>
      <c r="C234" t="str">
        <f>HYPERLINK("C:\Users\Admin\desktop\GL_extraction\Data\SiteSearches\5-site_html_data\reddit\reddit307.txt")</f>
        <v>C:\Users\Admin\desktop\GL_extraction\Data\SiteSearches\5-site_html_data\reddit\reddit307.txt</v>
      </c>
    </row>
    <row r="235" spans="1:3" x14ac:dyDescent="0.3">
      <c r="A235" t="s">
        <v>1128</v>
      </c>
      <c r="B235">
        <v>7</v>
      </c>
      <c r="C235" t="str">
        <f>HYPERLINK("C:\Users\Admin\desktop\GL_extraction\Data\SiteSearches\5-site_html_data\reddit\reddit308.txt")</f>
        <v>C:\Users\Admin\desktop\GL_extraction\Data\SiteSearches\5-site_html_data\reddit\reddit308.txt</v>
      </c>
    </row>
    <row r="236" spans="1:3" x14ac:dyDescent="0.3">
      <c r="A236" t="s">
        <v>1129</v>
      </c>
      <c r="B236">
        <v>7</v>
      </c>
      <c r="C236" t="str">
        <f>HYPERLINK("C:\Users\Admin\desktop\GL_extraction\Data\SiteSearches\5-site_html_data\reddit\reddit309.txt")</f>
        <v>C:\Users\Admin\desktop\GL_extraction\Data\SiteSearches\5-site_html_data\reddit\reddit309.txt</v>
      </c>
    </row>
    <row r="237" spans="1:3" x14ac:dyDescent="0.3">
      <c r="A237" t="s">
        <v>1130</v>
      </c>
      <c r="B237">
        <v>7</v>
      </c>
      <c r="C237" t="str">
        <f>HYPERLINK("C:\Users\Admin\desktop\GL_extraction\Data\SiteSearches\5-site_html_data\reddit\reddit31.txt")</f>
        <v>C:\Users\Admin\desktop\GL_extraction\Data\SiteSearches\5-site_html_data\reddit\reddit31.txt</v>
      </c>
    </row>
    <row r="238" spans="1:3" x14ac:dyDescent="0.3">
      <c r="A238" t="s">
        <v>1131</v>
      </c>
      <c r="B238">
        <v>7</v>
      </c>
      <c r="C238" t="str">
        <f>HYPERLINK("C:\Users\Admin\desktop\GL_extraction\Data\SiteSearches\5-site_html_data\reddit\reddit310.txt")</f>
        <v>C:\Users\Admin\desktop\GL_extraction\Data\SiteSearches\5-site_html_data\reddit\reddit310.txt</v>
      </c>
    </row>
    <row r="239" spans="1:3" x14ac:dyDescent="0.3">
      <c r="A239" t="s">
        <v>1132</v>
      </c>
      <c r="B239">
        <v>7</v>
      </c>
      <c r="C239" t="str">
        <f>HYPERLINK("C:\Users\Admin\desktop\GL_extraction\Data\SiteSearches\5-site_html_data\reddit\reddit311.txt")</f>
        <v>C:\Users\Admin\desktop\GL_extraction\Data\SiteSearches\5-site_html_data\reddit\reddit311.txt</v>
      </c>
    </row>
    <row r="240" spans="1:3" x14ac:dyDescent="0.3">
      <c r="A240" t="s">
        <v>1133</v>
      </c>
      <c r="B240">
        <v>7</v>
      </c>
      <c r="C240" t="str">
        <f>HYPERLINK("C:\Users\Admin\desktop\GL_extraction\Data\SiteSearches\5-site_html_data\reddit\reddit312.txt")</f>
        <v>C:\Users\Admin\desktop\GL_extraction\Data\SiteSearches\5-site_html_data\reddit\reddit312.txt</v>
      </c>
    </row>
    <row r="241" spans="1:3" x14ac:dyDescent="0.3">
      <c r="A241" t="s">
        <v>1134</v>
      </c>
      <c r="B241">
        <v>7</v>
      </c>
      <c r="C241" t="str">
        <f>HYPERLINK("C:\Users\Admin\desktop\GL_extraction\Data\SiteSearches\5-site_html_data\reddit\reddit313.txt")</f>
        <v>C:\Users\Admin\desktop\GL_extraction\Data\SiteSearches\5-site_html_data\reddit\reddit313.txt</v>
      </c>
    </row>
    <row r="242" spans="1:3" x14ac:dyDescent="0.3">
      <c r="A242" t="s">
        <v>1135</v>
      </c>
      <c r="B242">
        <v>7</v>
      </c>
      <c r="C242" t="str">
        <f>HYPERLINK("C:\Users\Admin\desktop\GL_extraction\Data\SiteSearches\5-site_html_data\reddit\reddit314.txt")</f>
        <v>C:\Users\Admin\desktop\GL_extraction\Data\SiteSearches\5-site_html_data\reddit\reddit314.txt</v>
      </c>
    </row>
    <row r="243" spans="1:3" x14ac:dyDescent="0.3">
      <c r="A243" t="s">
        <v>1136</v>
      </c>
      <c r="B243">
        <v>7</v>
      </c>
      <c r="C243" t="str">
        <f>HYPERLINK("C:\Users\Admin\desktop\GL_extraction\Data\SiteSearches\5-site_html_data\reddit\reddit315.txt")</f>
        <v>C:\Users\Admin\desktop\GL_extraction\Data\SiteSearches\5-site_html_data\reddit\reddit315.txt</v>
      </c>
    </row>
    <row r="244" spans="1:3" x14ac:dyDescent="0.3">
      <c r="A244" t="s">
        <v>1137</v>
      </c>
      <c r="B244">
        <v>7</v>
      </c>
      <c r="C244" t="str">
        <f>HYPERLINK("C:\Users\Admin\desktop\GL_extraction\Data\SiteSearches\5-site_html_data\reddit\reddit316.txt")</f>
        <v>C:\Users\Admin\desktop\GL_extraction\Data\SiteSearches\5-site_html_data\reddit\reddit316.txt</v>
      </c>
    </row>
    <row r="245" spans="1:3" x14ac:dyDescent="0.3">
      <c r="A245" t="s">
        <v>1138</v>
      </c>
      <c r="B245">
        <v>7</v>
      </c>
      <c r="C245" t="str">
        <f>HYPERLINK("C:\Users\Admin\desktop\GL_extraction\Data\SiteSearches\5-site_html_data\reddit\reddit317.txt")</f>
        <v>C:\Users\Admin\desktop\GL_extraction\Data\SiteSearches\5-site_html_data\reddit\reddit317.txt</v>
      </c>
    </row>
    <row r="246" spans="1:3" x14ac:dyDescent="0.3">
      <c r="A246" t="s">
        <v>1139</v>
      </c>
      <c r="B246">
        <v>7</v>
      </c>
      <c r="C246" t="str">
        <f>HYPERLINK("C:\Users\Admin\desktop\GL_extraction\Data\SiteSearches\5-site_html_data\reddit\reddit318.txt")</f>
        <v>C:\Users\Admin\desktop\GL_extraction\Data\SiteSearches\5-site_html_data\reddit\reddit318.txt</v>
      </c>
    </row>
    <row r="247" spans="1:3" x14ac:dyDescent="0.3">
      <c r="A247" t="s">
        <v>1140</v>
      </c>
      <c r="B247">
        <v>7</v>
      </c>
      <c r="C247" t="str">
        <f>HYPERLINK("C:\Users\Admin\desktop\GL_extraction\Data\SiteSearches\5-site_html_data\reddit\reddit319.txt")</f>
        <v>C:\Users\Admin\desktop\GL_extraction\Data\SiteSearches\5-site_html_data\reddit\reddit319.txt</v>
      </c>
    </row>
    <row r="248" spans="1:3" x14ac:dyDescent="0.3">
      <c r="A248" t="s">
        <v>1141</v>
      </c>
      <c r="B248">
        <v>7</v>
      </c>
      <c r="C248" t="str">
        <f>HYPERLINK("C:\Users\Admin\desktop\GL_extraction\Data\SiteSearches\5-site_html_data\reddit\reddit32.txt")</f>
        <v>C:\Users\Admin\desktop\GL_extraction\Data\SiteSearches\5-site_html_data\reddit\reddit32.txt</v>
      </c>
    </row>
    <row r="249" spans="1:3" x14ac:dyDescent="0.3">
      <c r="A249" t="s">
        <v>1142</v>
      </c>
      <c r="B249">
        <v>7</v>
      </c>
      <c r="C249" t="str">
        <f>HYPERLINK("C:\Users\Admin\desktop\GL_extraction\Data\SiteSearches\5-site_html_data\reddit\reddit320.txt")</f>
        <v>C:\Users\Admin\desktop\GL_extraction\Data\SiteSearches\5-site_html_data\reddit\reddit320.txt</v>
      </c>
    </row>
    <row r="250" spans="1:3" x14ac:dyDescent="0.3">
      <c r="A250" t="s">
        <v>1143</v>
      </c>
      <c r="B250">
        <v>7</v>
      </c>
      <c r="C250" t="str">
        <f>HYPERLINK("C:\Users\Admin\desktop\GL_extraction\Data\SiteSearches\5-site_html_data\reddit\reddit321.txt")</f>
        <v>C:\Users\Admin\desktop\GL_extraction\Data\SiteSearches\5-site_html_data\reddit\reddit321.txt</v>
      </c>
    </row>
    <row r="251" spans="1:3" x14ac:dyDescent="0.3">
      <c r="A251" t="s">
        <v>1144</v>
      </c>
      <c r="B251">
        <v>1</v>
      </c>
      <c r="C251" t="str">
        <f>HYPERLINK("C:\Users\Admin\desktop\GL_extraction\Data\SiteSearches\5-site_html_data\reddit\reddit322.txt")</f>
        <v>C:\Users\Admin\desktop\GL_extraction\Data\SiteSearches\5-site_html_data\reddit\reddit322.txt</v>
      </c>
    </row>
    <row r="252" spans="1:3" x14ac:dyDescent="0.3">
      <c r="A252" t="s">
        <v>1145</v>
      </c>
      <c r="B252">
        <v>7</v>
      </c>
      <c r="C252" t="str">
        <f>HYPERLINK("C:\Users\Admin\desktop\GL_extraction\Data\SiteSearches\5-site_html_data\reddit\reddit323.txt")</f>
        <v>C:\Users\Admin\desktop\GL_extraction\Data\SiteSearches\5-site_html_data\reddit\reddit323.txt</v>
      </c>
    </row>
    <row r="253" spans="1:3" x14ac:dyDescent="0.3">
      <c r="A253" t="s">
        <v>1146</v>
      </c>
      <c r="B253">
        <v>7</v>
      </c>
      <c r="C253" t="str">
        <f>HYPERLINK("C:\Users\Admin\desktop\GL_extraction\Data\SiteSearches\5-site_html_data\reddit\reddit324.txt")</f>
        <v>C:\Users\Admin\desktop\GL_extraction\Data\SiteSearches\5-site_html_data\reddit\reddit324.txt</v>
      </c>
    </row>
    <row r="254" spans="1:3" x14ac:dyDescent="0.3">
      <c r="A254" t="s">
        <v>1147</v>
      </c>
      <c r="B254">
        <v>7</v>
      </c>
      <c r="C254" t="str">
        <f>HYPERLINK("C:\Users\Admin\desktop\GL_extraction\Data\SiteSearches\5-site_html_data\reddit\reddit325.txt")</f>
        <v>C:\Users\Admin\desktop\GL_extraction\Data\SiteSearches\5-site_html_data\reddit\reddit325.txt</v>
      </c>
    </row>
    <row r="255" spans="1:3" x14ac:dyDescent="0.3">
      <c r="A255" t="s">
        <v>1148</v>
      </c>
      <c r="B255">
        <v>7</v>
      </c>
      <c r="C255" t="str">
        <f>HYPERLINK("C:\Users\Admin\desktop\GL_extraction\Data\SiteSearches\5-site_html_data\reddit\reddit326.txt")</f>
        <v>C:\Users\Admin\desktop\GL_extraction\Data\SiteSearches\5-site_html_data\reddit\reddit326.txt</v>
      </c>
    </row>
    <row r="256" spans="1:3" x14ac:dyDescent="0.3">
      <c r="A256" t="s">
        <v>1149</v>
      </c>
      <c r="B256">
        <v>1</v>
      </c>
      <c r="C256" t="str">
        <f>HYPERLINK("C:\Users\Admin\desktop\GL_extraction\Data\SiteSearches\5-site_html_data\reddit\reddit327.txt")</f>
        <v>C:\Users\Admin\desktop\GL_extraction\Data\SiteSearches\5-site_html_data\reddit\reddit327.txt</v>
      </c>
    </row>
    <row r="257" spans="1:3" x14ac:dyDescent="0.3">
      <c r="A257" t="s">
        <v>1150</v>
      </c>
      <c r="B257">
        <v>7</v>
      </c>
      <c r="C257" t="str">
        <f>HYPERLINK("C:\Users\Admin\desktop\GL_extraction\Data\SiteSearches\5-site_html_data\reddit\reddit328.txt")</f>
        <v>C:\Users\Admin\desktop\GL_extraction\Data\SiteSearches\5-site_html_data\reddit\reddit328.txt</v>
      </c>
    </row>
    <row r="258" spans="1:3" x14ac:dyDescent="0.3">
      <c r="A258" t="s">
        <v>1151</v>
      </c>
      <c r="B258">
        <v>2</v>
      </c>
      <c r="C258" t="str">
        <f>HYPERLINK("C:\Users\Admin\desktop\GL_extraction\Data\SiteSearches\5-site_html_data\reddit\reddit329.txt")</f>
        <v>C:\Users\Admin\desktop\GL_extraction\Data\SiteSearches\5-site_html_data\reddit\reddit329.txt</v>
      </c>
    </row>
    <row r="259" spans="1:3" x14ac:dyDescent="0.3">
      <c r="A259" t="s">
        <v>1152</v>
      </c>
      <c r="B259">
        <v>7</v>
      </c>
      <c r="C259" t="str">
        <f>HYPERLINK("C:\Users\Admin\desktop\GL_extraction\Data\SiteSearches\5-site_html_data\reddit\reddit33.txt")</f>
        <v>C:\Users\Admin\desktop\GL_extraction\Data\SiteSearches\5-site_html_data\reddit\reddit33.txt</v>
      </c>
    </row>
    <row r="260" spans="1:3" x14ac:dyDescent="0.3">
      <c r="A260" t="s">
        <v>1153</v>
      </c>
      <c r="B260">
        <v>7</v>
      </c>
      <c r="C260" t="str">
        <f>HYPERLINK("C:\Users\Admin\desktop\GL_extraction\Data\SiteSearches\5-site_html_data\reddit\reddit330.txt")</f>
        <v>C:\Users\Admin\desktop\GL_extraction\Data\SiteSearches\5-site_html_data\reddit\reddit330.txt</v>
      </c>
    </row>
    <row r="261" spans="1:3" x14ac:dyDescent="0.3">
      <c r="A261" t="s">
        <v>1154</v>
      </c>
      <c r="B261">
        <v>1</v>
      </c>
      <c r="C261" t="str">
        <f>HYPERLINK("C:\Users\Admin\desktop\GL_extraction\Data\SiteSearches\5-site_html_data\reddit\reddit331.txt")</f>
        <v>C:\Users\Admin\desktop\GL_extraction\Data\SiteSearches\5-site_html_data\reddit\reddit331.txt</v>
      </c>
    </row>
    <row r="262" spans="1:3" x14ac:dyDescent="0.3">
      <c r="A262" t="s">
        <v>1155</v>
      </c>
      <c r="B262">
        <v>7</v>
      </c>
      <c r="C262" t="str">
        <f>HYPERLINK("C:\Users\Admin\desktop\GL_extraction\Data\SiteSearches\5-site_html_data\reddit\reddit332.txt")</f>
        <v>C:\Users\Admin\desktop\GL_extraction\Data\SiteSearches\5-site_html_data\reddit\reddit332.txt</v>
      </c>
    </row>
    <row r="263" spans="1:3" x14ac:dyDescent="0.3">
      <c r="A263" t="s">
        <v>1156</v>
      </c>
      <c r="B263">
        <v>7</v>
      </c>
      <c r="C263" t="str">
        <f>HYPERLINK("C:\Users\Admin\desktop\GL_extraction\Data\SiteSearches\5-site_html_data\reddit\reddit333.txt")</f>
        <v>C:\Users\Admin\desktop\GL_extraction\Data\SiteSearches\5-site_html_data\reddit\reddit333.txt</v>
      </c>
    </row>
    <row r="264" spans="1:3" x14ac:dyDescent="0.3">
      <c r="A264" t="s">
        <v>1157</v>
      </c>
      <c r="B264">
        <v>7</v>
      </c>
      <c r="C264" t="str">
        <f>HYPERLINK("C:\Users\Admin\desktop\GL_extraction\Data\SiteSearches\5-site_html_data\reddit\reddit334.txt")</f>
        <v>C:\Users\Admin\desktop\GL_extraction\Data\SiteSearches\5-site_html_data\reddit\reddit334.txt</v>
      </c>
    </row>
    <row r="265" spans="1:3" x14ac:dyDescent="0.3">
      <c r="A265" t="s">
        <v>1158</v>
      </c>
      <c r="B265">
        <v>7</v>
      </c>
      <c r="C265" t="str">
        <f>HYPERLINK("C:\Users\Admin\desktop\GL_extraction\Data\SiteSearches\5-site_html_data\reddit\reddit335.txt")</f>
        <v>C:\Users\Admin\desktop\GL_extraction\Data\SiteSearches\5-site_html_data\reddit\reddit335.txt</v>
      </c>
    </row>
    <row r="266" spans="1:3" x14ac:dyDescent="0.3">
      <c r="A266" t="s">
        <v>1159</v>
      </c>
      <c r="B266">
        <v>7</v>
      </c>
      <c r="C266" t="str">
        <f>HYPERLINK("C:\Users\Admin\desktop\GL_extraction\Data\SiteSearches\5-site_html_data\reddit\reddit336.txt")</f>
        <v>C:\Users\Admin\desktop\GL_extraction\Data\SiteSearches\5-site_html_data\reddit\reddit336.txt</v>
      </c>
    </row>
    <row r="267" spans="1:3" x14ac:dyDescent="0.3">
      <c r="A267" t="s">
        <v>1160</v>
      </c>
      <c r="B267">
        <v>7</v>
      </c>
      <c r="C267" t="str">
        <f>HYPERLINK("C:\Users\Admin\desktop\GL_extraction\Data\SiteSearches\5-site_html_data\reddit\reddit337.txt")</f>
        <v>C:\Users\Admin\desktop\GL_extraction\Data\SiteSearches\5-site_html_data\reddit\reddit337.txt</v>
      </c>
    </row>
    <row r="268" spans="1:3" x14ac:dyDescent="0.3">
      <c r="A268" t="s">
        <v>1161</v>
      </c>
      <c r="B268">
        <v>7</v>
      </c>
      <c r="C268" t="str">
        <f>HYPERLINK("C:\Users\Admin\desktop\GL_extraction\Data\SiteSearches\5-site_html_data\reddit\reddit338.txt")</f>
        <v>C:\Users\Admin\desktop\GL_extraction\Data\SiteSearches\5-site_html_data\reddit\reddit338.txt</v>
      </c>
    </row>
    <row r="269" spans="1:3" x14ac:dyDescent="0.3">
      <c r="A269" t="s">
        <v>1162</v>
      </c>
      <c r="B269">
        <v>7</v>
      </c>
      <c r="C269" t="str">
        <f>HYPERLINK("C:\Users\Admin\desktop\GL_extraction\Data\SiteSearches\5-site_html_data\reddit\reddit339.txt")</f>
        <v>C:\Users\Admin\desktop\GL_extraction\Data\SiteSearches\5-site_html_data\reddit\reddit339.txt</v>
      </c>
    </row>
    <row r="270" spans="1:3" x14ac:dyDescent="0.3">
      <c r="A270" t="s">
        <v>1163</v>
      </c>
      <c r="B270">
        <v>7</v>
      </c>
      <c r="C270" t="str">
        <f>HYPERLINK("C:\Users\Admin\desktop\GL_extraction\Data\SiteSearches\5-site_html_data\reddit\reddit34.txt")</f>
        <v>C:\Users\Admin\desktop\GL_extraction\Data\SiteSearches\5-site_html_data\reddit\reddit34.txt</v>
      </c>
    </row>
    <row r="271" spans="1:3" x14ac:dyDescent="0.3">
      <c r="A271" t="s">
        <v>1164</v>
      </c>
      <c r="B271">
        <v>7</v>
      </c>
      <c r="C271" t="str">
        <f>HYPERLINK("C:\Users\Admin\desktop\GL_extraction\Data\SiteSearches\5-site_html_data\reddit\reddit340.txt")</f>
        <v>C:\Users\Admin\desktop\GL_extraction\Data\SiteSearches\5-site_html_data\reddit\reddit340.txt</v>
      </c>
    </row>
    <row r="272" spans="1:3" x14ac:dyDescent="0.3">
      <c r="A272" t="s">
        <v>1165</v>
      </c>
      <c r="B272">
        <v>7</v>
      </c>
      <c r="C272" t="str">
        <f>HYPERLINK("C:\Users\Admin\desktop\GL_extraction\Data\SiteSearches\5-site_html_data\reddit\reddit341.txt")</f>
        <v>C:\Users\Admin\desktop\GL_extraction\Data\SiteSearches\5-site_html_data\reddit\reddit341.txt</v>
      </c>
    </row>
    <row r="273" spans="1:3" x14ac:dyDescent="0.3">
      <c r="A273" t="s">
        <v>1166</v>
      </c>
      <c r="B273">
        <v>7</v>
      </c>
      <c r="C273" t="str">
        <f>HYPERLINK("C:\Users\Admin\desktop\GL_extraction\Data\SiteSearches\5-site_html_data\reddit\reddit342.txt")</f>
        <v>C:\Users\Admin\desktop\GL_extraction\Data\SiteSearches\5-site_html_data\reddit\reddit342.txt</v>
      </c>
    </row>
    <row r="274" spans="1:3" x14ac:dyDescent="0.3">
      <c r="A274" t="s">
        <v>1167</v>
      </c>
      <c r="B274">
        <v>7</v>
      </c>
      <c r="C274" t="str">
        <f>HYPERLINK("C:\Users\Admin\desktop\GL_extraction\Data\SiteSearches\5-site_html_data\reddit\reddit343.txt")</f>
        <v>C:\Users\Admin\desktop\GL_extraction\Data\SiteSearches\5-site_html_data\reddit\reddit343.txt</v>
      </c>
    </row>
    <row r="275" spans="1:3" x14ac:dyDescent="0.3">
      <c r="A275" t="s">
        <v>1168</v>
      </c>
      <c r="B275">
        <v>7</v>
      </c>
      <c r="C275" t="str">
        <f>HYPERLINK("C:\Users\Admin\desktop\GL_extraction\Data\SiteSearches\5-site_html_data\reddit\reddit344.txt")</f>
        <v>C:\Users\Admin\desktop\GL_extraction\Data\SiteSearches\5-site_html_data\reddit\reddit344.txt</v>
      </c>
    </row>
    <row r="276" spans="1:3" x14ac:dyDescent="0.3">
      <c r="A276" t="s">
        <v>1169</v>
      </c>
      <c r="B276">
        <v>7</v>
      </c>
      <c r="C276" t="str">
        <f>HYPERLINK("C:\Users\Admin\desktop\GL_extraction\Data\SiteSearches\5-site_html_data\reddit\reddit345.txt")</f>
        <v>C:\Users\Admin\desktop\GL_extraction\Data\SiteSearches\5-site_html_data\reddit\reddit345.txt</v>
      </c>
    </row>
    <row r="277" spans="1:3" x14ac:dyDescent="0.3">
      <c r="A277" t="s">
        <v>1170</v>
      </c>
      <c r="B277">
        <v>1</v>
      </c>
      <c r="C277" t="str">
        <f>HYPERLINK("C:\Users\Admin\desktop\GL_extraction\Data\SiteSearches\5-site_html_data\reddit\reddit346.txt")</f>
        <v>C:\Users\Admin\desktop\GL_extraction\Data\SiteSearches\5-site_html_data\reddit\reddit346.txt</v>
      </c>
    </row>
    <row r="278" spans="1:3" x14ac:dyDescent="0.3">
      <c r="A278" t="s">
        <v>1171</v>
      </c>
      <c r="B278">
        <v>7</v>
      </c>
      <c r="C278" t="str">
        <f>HYPERLINK("C:\Users\Admin\desktop\GL_extraction\Data\SiteSearches\5-site_html_data\reddit\reddit347.txt")</f>
        <v>C:\Users\Admin\desktop\GL_extraction\Data\SiteSearches\5-site_html_data\reddit\reddit347.txt</v>
      </c>
    </row>
    <row r="279" spans="1:3" x14ac:dyDescent="0.3">
      <c r="A279" t="s">
        <v>1172</v>
      </c>
      <c r="B279">
        <v>7</v>
      </c>
      <c r="C279" t="str">
        <f>HYPERLINK("C:\Users\Admin\desktop\GL_extraction\Data\SiteSearches\5-site_html_data\reddit\reddit348.txt")</f>
        <v>C:\Users\Admin\desktop\GL_extraction\Data\SiteSearches\5-site_html_data\reddit\reddit348.txt</v>
      </c>
    </row>
    <row r="280" spans="1:3" x14ac:dyDescent="0.3">
      <c r="A280" t="s">
        <v>1173</v>
      </c>
      <c r="B280">
        <v>7</v>
      </c>
      <c r="C280" t="str">
        <f>HYPERLINK("C:\Users\Admin\desktop\GL_extraction\Data\SiteSearches\5-site_html_data\reddit\reddit349.txt")</f>
        <v>C:\Users\Admin\desktop\GL_extraction\Data\SiteSearches\5-site_html_data\reddit\reddit349.txt</v>
      </c>
    </row>
    <row r="281" spans="1:3" x14ac:dyDescent="0.3">
      <c r="A281" t="s">
        <v>1174</v>
      </c>
      <c r="B281">
        <v>7</v>
      </c>
      <c r="C281" t="str">
        <f>HYPERLINK("C:\Users\Admin\desktop\GL_extraction\Data\SiteSearches\5-site_html_data\reddit\reddit35.txt")</f>
        <v>C:\Users\Admin\desktop\GL_extraction\Data\SiteSearches\5-site_html_data\reddit\reddit35.txt</v>
      </c>
    </row>
    <row r="282" spans="1:3" x14ac:dyDescent="0.3">
      <c r="A282" t="s">
        <v>1175</v>
      </c>
      <c r="B282">
        <v>7</v>
      </c>
      <c r="C282" t="str">
        <f>HYPERLINK("C:\Users\Admin\desktop\GL_extraction\Data\SiteSearches\5-site_html_data\reddit\reddit350.txt")</f>
        <v>C:\Users\Admin\desktop\GL_extraction\Data\SiteSearches\5-site_html_data\reddit\reddit350.txt</v>
      </c>
    </row>
    <row r="283" spans="1:3" x14ac:dyDescent="0.3">
      <c r="A283" t="s">
        <v>1176</v>
      </c>
      <c r="B283">
        <v>7</v>
      </c>
      <c r="C283" t="str">
        <f>HYPERLINK("C:\Users\Admin\desktop\GL_extraction\Data\SiteSearches\5-site_html_data\reddit\reddit351.txt")</f>
        <v>C:\Users\Admin\desktop\GL_extraction\Data\SiteSearches\5-site_html_data\reddit\reddit351.txt</v>
      </c>
    </row>
    <row r="284" spans="1:3" x14ac:dyDescent="0.3">
      <c r="A284" t="s">
        <v>1177</v>
      </c>
      <c r="B284">
        <v>7</v>
      </c>
      <c r="C284" t="str">
        <f>HYPERLINK("C:\Users\Admin\desktop\GL_extraction\Data\SiteSearches\5-site_html_data\reddit\reddit352.txt")</f>
        <v>C:\Users\Admin\desktop\GL_extraction\Data\SiteSearches\5-site_html_data\reddit\reddit352.txt</v>
      </c>
    </row>
    <row r="285" spans="1:3" x14ac:dyDescent="0.3">
      <c r="A285" t="s">
        <v>1178</v>
      </c>
      <c r="B285">
        <v>7</v>
      </c>
      <c r="C285" t="str">
        <f>HYPERLINK("C:\Users\Admin\desktop\GL_extraction\Data\SiteSearches\5-site_html_data\reddit\reddit353.txt")</f>
        <v>C:\Users\Admin\desktop\GL_extraction\Data\SiteSearches\5-site_html_data\reddit\reddit353.txt</v>
      </c>
    </row>
    <row r="286" spans="1:3" x14ac:dyDescent="0.3">
      <c r="A286" t="s">
        <v>1179</v>
      </c>
      <c r="B286">
        <v>7</v>
      </c>
      <c r="C286" t="str">
        <f>HYPERLINK("C:\Users\Admin\desktop\GL_extraction\Data\SiteSearches\5-site_html_data\reddit\reddit354.txt")</f>
        <v>C:\Users\Admin\desktop\GL_extraction\Data\SiteSearches\5-site_html_data\reddit\reddit354.txt</v>
      </c>
    </row>
    <row r="287" spans="1:3" x14ac:dyDescent="0.3">
      <c r="A287" t="s">
        <v>1180</v>
      </c>
      <c r="B287">
        <v>7</v>
      </c>
      <c r="C287" t="str">
        <f>HYPERLINK("C:\Users\Admin\desktop\GL_extraction\Data\SiteSearches\5-site_html_data\reddit\reddit355.txt")</f>
        <v>C:\Users\Admin\desktop\GL_extraction\Data\SiteSearches\5-site_html_data\reddit\reddit355.txt</v>
      </c>
    </row>
    <row r="288" spans="1:3" x14ac:dyDescent="0.3">
      <c r="A288" t="s">
        <v>1181</v>
      </c>
      <c r="B288">
        <v>7</v>
      </c>
      <c r="C288" t="str">
        <f>HYPERLINK("C:\Users\Admin\desktop\GL_extraction\Data\SiteSearches\5-site_html_data\reddit\reddit356.txt")</f>
        <v>C:\Users\Admin\desktop\GL_extraction\Data\SiteSearches\5-site_html_data\reddit\reddit356.txt</v>
      </c>
    </row>
    <row r="289" spans="1:3" x14ac:dyDescent="0.3">
      <c r="A289" t="s">
        <v>1182</v>
      </c>
      <c r="B289">
        <v>7</v>
      </c>
      <c r="C289" t="str">
        <f>HYPERLINK("C:\Users\Admin\desktop\GL_extraction\Data\SiteSearches\5-site_html_data\reddit\reddit357.txt")</f>
        <v>C:\Users\Admin\desktop\GL_extraction\Data\SiteSearches\5-site_html_data\reddit\reddit357.txt</v>
      </c>
    </row>
    <row r="290" spans="1:3" x14ac:dyDescent="0.3">
      <c r="A290" t="s">
        <v>1183</v>
      </c>
      <c r="B290">
        <v>7</v>
      </c>
      <c r="C290" t="str">
        <f>HYPERLINK("C:\Users\Admin\desktop\GL_extraction\Data\SiteSearches\5-site_html_data\reddit\reddit358.txt")</f>
        <v>C:\Users\Admin\desktop\GL_extraction\Data\SiteSearches\5-site_html_data\reddit\reddit358.txt</v>
      </c>
    </row>
    <row r="291" spans="1:3" x14ac:dyDescent="0.3">
      <c r="A291" t="s">
        <v>1184</v>
      </c>
      <c r="B291">
        <v>7</v>
      </c>
      <c r="C291" t="str">
        <f>HYPERLINK("C:\Users\Admin\desktop\GL_extraction\Data\SiteSearches\5-site_html_data\reddit\reddit359.txt")</f>
        <v>C:\Users\Admin\desktop\GL_extraction\Data\SiteSearches\5-site_html_data\reddit\reddit359.txt</v>
      </c>
    </row>
    <row r="292" spans="1:3" x14ac:dyDescent="0.3">
      <c r="A292" t="s">
        <v>1185</v>
      </c>
      <c r="B292">
        <v>7</v>
      </c>
      <c r="C292" t="str">
        <f>HYPERLINK("C:\Users\Admin\desktop\GL_extraction\Data\SiteSearches\5-site_html_data\reddit\reddit36.txt")</f>
        <v>C:\Users\Admin\desktop\GL_extraction\Data\SiteSearches\5-site_html_data\reddit\reddit36.txt</v>
      </c>
    </row>
    <row r="293" spans="1:3" x14ac:dyDescent="0.3">
      <c r="A293" t="s">
        <v>1186</v>
      </c>
      <c r="B293">
        <v>7</v>
      </c>
      <c r="C293" t="str">
        <f>HYPERLINK("C:\Users\Admin\desktop\GL_extraction\Data\SiteSearches\5-site_html_data\reddit\reddit360.txt")</f>
        <v>C:\Users\Admin\desktop\GL_extraction\Data\SiteSearches\5-site_html_data\reddit\reddit360.txt</v>
      </c>
    </row>
    <row r="294" spans="1:3" x14ac:dyDescent="0.3">
      <c r="A294" t="s">
        <v>1187</v>
      </c>
      <c r="B294">
        <v>7</v>
      </c>
      <c r="C294" t="str">
        <f>HYPERLINK("C:\Users\Admin\desktop\GL_extraction\Data\SiteSearches\5-site_html_data\reddit\reddit361.txt")</f>
        <v>C:\Users\Admin\desktop\GL_extraction\Data\SiteSearches\5-site_html_data\reddit\reddit361.txt</v>
      </c>
    </row>
    <row r="295" spans="1:3" x14ac:dyDescent="0.3">
      <c r="A295" t="s">
        <v>1188</v>
      </c>
      <c r="B295">
        <v>7</v>
      </c>
      <c r="C295" t="str">
        <f>HYPERLINK("C:\Users\Admin\desktop\GL_extraction\Data\SiteSearches\5-site_html_data\reddit\reddit362.txt")</f>
        <v>C:\Users\Admin\desktop\GL_extraction\Data\SiteSearches\5-site_html_data\reddit\reddit362.txt</v>
      </c>
    </row>
    <row r="296" spans="1:3" x14ac:dyDescent="0.3">
      <c r="A296" t="s">
        <v>1189</v>
      </c>
      <c r="B296">
        <v>7</v>
      </c>
      <c r="C296" t="str">
        <f>HYPERLINK("C:\Users\Admin\desktop\GL_extraction\Data\SiteSearches\5-site_html_data\reddit\reddit363.txt")</f>
        <v>C:\Users\Admin\desktop\GL_extraction\Data\SiteSearches\5-site_html_data\reddit\reddit363.txt</v>
      </c>
    </row>
    <row r="297" spans="1:3" x14ac:dyDescent="0.3">
      <c r="A297" t="s">
        <v>1190</v>
      </c>
      <c r="B297">
        <v>7</v>
      </c>
      <c r="C297" t="str">
        <f>HYPERLINK("C:\Users\Admin\desktop\GL_extraction\Data\SiteSearches\5-site_html_data\reddit\reddit364.txt")</f>
        <v>C:\Users\Admin\desktop\GL_extraction\Data\SiteSearches\5-site_html_data\reddit\reddit364.txt</v>
      </c>
    </row>
    <row r="298" spans="1:3" x14ac:dyDescent="0.3">
      <c r="A298" t="s">
        <v>1191</v>
      </c>
      <c r="B298">
        <v>7</v>
      </c>
      <c r="C298" t="str">
        <f>HYPERLINK("C:\Users\Admin\desktop\GL_extraction\Data\SiteSearches\5-site_html_data\reddit\reddit365.txt")</f>
        <v>C:\Users\Admin\desktop\GL_extraction\Data\SiteSearches\5-site_html_data\reddit\reddit365.txt</v>
      </c>
    </row>
    <row r="299" spans="1:3" x14ac:dyDescent="0.3">
      <c r="A299" t="s">
        <v>1192</v>
      </c>
      <c r="B299">
        <v>7</v>
      </c>
      <c r="C299" t="str">
        <f>HYPERLINK("C:\Users\Admin\desktop\GL_extraction\Data\SiteSearches\5-site_html_data\reddit\reddit366.txt")</f>
        <v>C:\Users\Admin\desktop\GL_extraction\Data\SiteSearches\5-site_html_data\reddit\reddit366.txt</v>
      </c>
    </row>
    <row r="300" spans="1:3" x14ac:dyDescent="0.3">
      <c r="A300" t="s">
        <v>1193</v>
      </c>
      <c r="B300">
        <v>7</v>
      </c>
      <c r="C300" t="str">
        <f>HYPERLINK("C:\Users\Admin\desktop\GL_extraction\Data\SiteSearches\5-site_html_data\reddit\reddit367.txt")</f>
        <v>C:\Users\Admin\desktop\GL_extraction\Data\SiteSearches\5-site_html_data\reddit\reddit367.txt</v>
      </c>
    </row>
    <row r="301" spans="1:3" x14ac:dyDescent="0.3">
      <c r="A301" t="s">
        <v>1194</v>
      </c>
      <c r="B301">
        <v>7</v>
      </c>
      <c r="C301" t="str">
        <f>HYPERLINK("C:\Users\Admin\desktop\GL_extraction\Data\SiteSearches\5-site_html_data\reddit\reddit368.txt")</f>
        <v>C:\Users\Admin\desktop\GL_extraction\Data\SiteSearches\5-site_html_data\reddit\reddit368.txt</v>
      </c>
    </row>
    <row r="302" spans="1:3" x14ac:dyDescent="0.3">
      <c r="A302" t="s">
        <v>1195</v>
      </c>
      <c r="B302">
        <v>1</v>
      </c>
      <c r="C302" t="str">
        <f>HYPERLINK("C:\Users\Admin\desktop\GL_extraction\Data\SiteSearches\5-site_html_data\reddit\reddit369.txt")</f>
        <v>C:\Users\Admin\desktop\GL_extraction\Data\SiteSearches\5-site_html_data\reddit\reddit369.txt</v>
      </c>
    </row>
    <row r="303" spans="1:3" x14ac:dyDescent="0.3">
      <c r="A303" t="s">
        <v>1196</v>
      </c>
      <c r="B303">
        <v>7</v>
      </c>
      <c r="C303" t="str">
        <f>HYPERLINK("C:\Users\Admin\desktop\GL_extraction\Data\SiteSearches\5-site_html_data\reddit\reddit37.txt")</f>
        <v>C:\Users\Admin\desktop\GL_extraction\Data\SiteSearches\5-site_html_data\reddit\reddit37.txt</v>
      </c>
    </row>
    <row r="304" spans="1:3" x14ac:dyDescent="0.3">
      <c r="A304" t="s">
        <v>1197</v>
      </c>
      <c r="B304">
        <v>7</v>
      </c>
      <c r="C304" t="str">
        <f>HYPERLINK("C:\Users\Admin\desktop\GL_extraction\Data\SiteSearches\5-site_html_data\reddit\reddit370.txt")</f>
        <v>C:\Users\Admin\desktop\GL_extraction\Data\SiteSearches\5-site_html_data\reddit\reddit370.txt</v>
      </c>
    </row>
    <row r="305" spans="1:3" x14ac:dyDescent="0.3">
      <c r="A305" t="s">
        <v>1198</v>
      </c>
      <c r="B305">
        <v>7</v>
      </c>
      <c r="C305" t="str">
        <f>HYPERLINK("C:\Users\Admin\desktop\GL_extraction\Data\SiteSearches\5-site_html_data\reddit\reddit371.txt")</f>
        <v>C:\Users\Admin\desktop\GL_extraction\Data\SiteSearches\5-site_html_data\reddit\reddit371.txt</v>
      </c>
    </row>
    <row r="306" spans="1:3" x14ac:dyDescent="0.3">
      <c r="A306" t="s">
        <v>1199</v>
      </c>
      <c r="B306">
        <v>7</v>
      </c>
      <c r="C306" t="str">
        <f>HYPERLINK("C:\Users\Admin\desktop\GL_extraction\Data\SiteSearches\5-site_html_data\reddit\reddit372.txt")</f>
        <v>C:\Users\Admin\desktop\GL_extraction\Data\SiteSearches\5-site_html_data\reddit\reddit372.txt</v>
      </c>
    </row>
    <row r="307" spans="1:3" x14ac:dyDescent="0.3">
      <c r="A307" t="s">
        <v>1200</v>
      </c>
      <c r="B307">
        <v>7</v>
      </c>
      <c r="C307" t="str">
        <f>HYPERLINK("C:\Users\Admin\desktop\GL_extraction\Data\SiteSearches\5-site_html_data\reddit\reddit373.txt")</f>
        <v>C:\Users\Admin\desktop\GL_extraction\Data\SiteSearches\5-site_html_data\reddit\reddit373.txt</v>
      </c>
    </row>
    <row r="308" spans="1:3" x14ac:dyDescent="0.3">
      <c r="A308" t="s">
        <v>1201</v>
      </c>
      <c r="B308">
        <v>7</v>
      </c>
      <c r="C308" t="str">
        <f>HYPERLINK("C:\Users\Admin\desktop\GL_extraction\Data\SiteSearches\5-site_html_data\reddit\reddit374.txt")</f>
        <v>C:\Users\Admin\desktop\GL_extraction\Data\SiteSearches\5-site_html_data\reddit\reddit374.txt</v>
      </c>
    </row>
    <row r="309" spans="1:3" x14ac:dyDescent="0.3">
      <c r="A309" t="s">
        <v>1202</v>
      </c>
      <c r="B309">
        <v>1</v>
      </c>
      <c r="C309" t="str">
        <f>HYPERLINK("C:\Users\Admin\desktop\GL_extraction\Data\SiteSearches\5-site_html_data\reddit\reddit375.txt")</f>
        <v>C:\Users\Admin\desktop\GL_extraction\Data\SiteSearches\5-site_html_data\reddit\reddit375.txt</v>
      </c>
    </row>
    <row r="310" spans="1:3" x14ac:dyDescent="0.3">
      <c r="A310" t="s">
        <v>1203</v>
      </c>
      <c r="B310">
        <v>7</v>
      </c>
      <c r="C310" t="str">
        <f>HYPERLINK("C:\Users\Admin\desktop\GL_extraction\Data\SiteSearches\5-site_html_data\reddit\reddit376.txt")</f>
        <v>C:\Users\Admin\desktop\GL_extraction\Data\SiteSearches\5-site_html_data\reddit\reddit376.txt</v>
      </c>
    </row>
    <row r="311" spans="1:3" x14ac:dyDescent="0.3">
      <c r="A311" t="s">
        <v>1204</v>
      </c>
      <c r="B311">
        <v>7</v>
      </c>
      <c r="C311" t="str">
        <f>HYPERLINK("C:\Users\Admin\desktop\GL_extraction\Data\SiteSearches\5-site_html_data\reddit\reddit377.txt")</f>
        <v>C:\Users\Admin\desktop\GL_extraction\Data\SiteSearches\5-site_html_data\reddit\reddit377.txt</v>
      </c>
    </row>
    <row r="312" spans="1:3" x14ac:dyDescent="0.3">
      <c r="A312" t="s">
        <v>1205</v>
      </c>
      <c r="B312">
        <v>7</v>
      </c>
      <c r="C312" t="str">
        <f>HYPERLINK("C:\Users\Admin\desktop\GL_extraction\Data\SiteSearches\5-site_html_data\reddit\reddit378.txt")</f>
        <v>C:\Users\Admin\desktop\GL_extraction\Data\SiteSearches\5-site_html_data\reddit\reddit378.txt</v>
      </c>
    </row>
    <row r="313" spans="1:3" x14ac:dyDescent="0.3">
      <c r="A313" t="s">
        <v>1206</v>
      </c>
      <c r="B313">
        <v>7</v>
      </c>
      <c r="C313" t="str">
        <f>HYPERLINK("C:\Users\Admin\desktop\GL_extraction\Data\SiteSearches\5-site_html_data\reddit\reddit379.txt")</f>
        <v>C:\Users\Admin\desktop\GL_extraction\Data\SiteSearches\5-site_html_data\reddit\reddit379.txt</v>
      </c>
    </row>
    <row r="314" spans="1:3" x14ac:dyDescent="0.3">
      <c r="A314" t="s">
        <v>1207</v>
      </c>
      <c r="B314">
        <v>7</v>
      </c>
      <c r="C314" t="str">
        <f>HYPERLINK("C:\Users\Admin\desktop\GL_extraction\Data\SiteSearches\5-site_html_data\reddit\reddit38.txt")</f>
        <v>C:\Users\Admin\desktop\GL_extraction\Data\SiteSearches\5-site_html_data\reddit\reddit38.txt</v>
      </c>
    </row>
    <row r="315" spans="1:3" x14ac:dyDescent="0.3">
      <c r="A315" t="s">
        <v>1208</v>
      </c>
      <c r="B315">
        <v>7</v>
      </c>
      <c r="C315" t="str">
        <f>HYPERLINK("C:\Users\Admin\desktop\GL_extraction\Data\SiteSearches\5-site_html_data\reddit\reddit380.txt")</f>
        <v>C:\Users\Admin\desktop\GL_extraction\Data\SiteSearches\5-site_html_data\reddit\reddit380.txt</v>
      </c>
    </row>
    <row r="316" spans="1:3" x14ac:dyDescent="0.3">
      <c r="A316" t="s">
        <v>1209</v>
      </c>
      <c r="B316">
        <v>7</v>
      </c>
      <c r="C316" t="str">
        <f>HYPERLINK("C:\Users\Admin\desktop\GL_extraction\Data\SiteSearches\5-site_html_data\reddit\reddit381.txt")</f>
        <v>C:\Users\Admin\desktop\GL_extraction\Data\SiteSearches\5-site_html_data\reddit\reddit381.txt</v>
      </c>
    </row>
    <row r="317" spans="1:3" x14ac:dyDescent="0.3">
      <c r="A317" t="s">
        <v>1210</v>
      </c>
      <c r="B317">
        <v>7</v>
      </c>
      <c r="C317" t="str">
        <f>HYPERLINK("C:\Users\Admin\desktop\GL_extraction\Data\SiteSearches\5-site_html_data\reddit\reddit382.txt")</f>
        <v>C:\Users\Admin\desktop\GL_extraction\Data\SiteSearches\5-site_html_data\reddit\reddit382.txt</v>
      </c>
    </row>
    <row r="318" spans="1:3" x14ac:dyDescent="0.3">
      <c r="A318" t="s">
        <v>1211</v>
      </c>
      <c r="B318">
        <v>7</v>
      </c>
      <c r="C318" t="str">
        <f>HYPERLINK("C:\Users\Admin\desktop\GL_extraction\Data\SiteSearches\5-site_html_data\reddit\reddit383.txt")</f>
        <v>C:\Users\Admin\desktop\GL_extraction\Data\SiteSearches\5-site_html_data\reddit\reddit383.txt</v>
      </c>
    </row>
    <row r="319" spans="1:3" x14ac:dyDescent="0.3">
      <c r="A319" t="s">
        <v>1212</v>
      </c>
      <c r="B319">
        <v>7</v>
      </c>
      <c r="C319" t="str">
        <f>HYPERLINK("C:\Users\Admin\desktop\GL_extraction\Data\SiteSearches\5-site_html_data\reddit\reddit384.txt")</f>
        <v>C:\Users\Admin\desktop\GL_extraction\Data\SiteSearches\5-site_html_data\reddit\reddit384.txt</v>
      </c>
    </row>
    <row r="320" spans="1:3" x14ac:dyDescent="0.3">
      <c r="A320" t="s">
        <v>1213</v>
      </c>
      <c r="B320">
        <v>7</v>
      </c>
      <c r="C320" t="str">
        <f>HYPERLINK("C:\Users\Admin\desktop\GL_extraction\Data\SiteSearches\5-site_html_data\reddit\reddit385.txt")</f>
        <v>C:\Users\Admin\desktop\GL_extraction\Data\SiteSearches\5-site_html_data\reddit\reddit385.txt</v>
      </c>
    </row>
    <row r="321" spans="1:3" x14ac:dyDescent="0.3">
      <c r="A321" t="s">
        <v>1214</v>
      </c>
      <c r="B321">
        <v>1</v>
      </c>
      <c r="C321" t="str">
        <f>HYPERLINK("C:\Users\Admin\desktop\GL_extraction\Data\SiteSearches\5-site_html_data\reddit\reddit386.txt")</f>
        <v>C:\Users\Admin\desktop\GL_extraction\Data\SiteSearches\5-site_html_data\reddit\reddit386.txt</v>
      </c>
    </row>
    <row r="322" spans="1:3" x14ac:dyDescent="0.3">
      <c r="A322" t="s">
        <v>1215</v>
      </c>
      <c r="B322">
        <v>7</v>
      </c>
      <c r="C322" t="str">
        <f>HYPERLINK("C:\Users\Admin\desktop\GL_extraction\Data\SiteSearches\5-site_html_data\reddit\reddit387.txt")</f>
        <v>C:\Users\Admin\desktop\GL_extraction\Data\SiteSearches\5-site_html_data\reddit\reddit387.txt</v>
      </c>
    </row>
    <row r="323" spans="1:3" x14ac:dyDescent="0.3">
      <c r="A323" t="s">
        <v>1216</v>
      </c>
      <c r="B323">
        <v>7</v>
      </c>
      <c r="C323" t="str">
        <f>HYPERLINK("C:\Users\Admin\desktop\GL_extraction\Data\SiteSearches\5-site_html_data\reddit\reddit388.txt")</f>
        <v>C:\Users\Admin\desktop\GL_extraction\Data\SiteSearches\5-site_html_data\reddit\reddit388.txt</v>
      </c>
    </row>
    <row r="324" spans="1:3" x14ac:dyDescent="0.3">
      <c r="A324" t="s">
        <v>1217</v>
      </c>
      <c r="B324">
        <v>7</v>
      </c>
      <c r="C324" t="str">
        <f>HYPERLINK("C:\Users\Admin\desktop\GL_extraction\Data\SiteSearches\5-site_html_data\reddit\reddit389.txt")</f>
        <v>C:\Users\Admin\desktop\GL_extraction\Data\SiteSearches\5-site_html_data\reddit\reddit389.txt</v>
      </c>
    </row>
    <row r="325" spans="1:3" x14ac:dyDescent="0.3">
      <c r="A325" t="s">
        <v>1218</v>
      </c>
      <c r="B325">
        <v>7</v>
      </c>
      <c r="C325" t="str">
        <f>HYPERLINK("C:\Users\Admin\desktop\GL_extraction\Data\SiteSearches\5-site_html_data\reddit\reddit39.txt")</f>
        <v>C:\Users\Admin\desktop\GL_extraction\Data\SiteSearches\5-site_html_data\reddit\reddit39.txt</v>
      </c>
    </row>
    <row r="326" spans="1:3" x14ac:dyDescent="0.3">
      <c r="A326" t="s">
        <v>1219</v>
      </c>
      <c r="B326">
        <v>7</v>
      </c>
      <c r="C326" t="str">
        <f>HYPERLINK("C:\Users\Admin\desktop\GL_extraction\Data\SiteSearches\5-site_html_data\reddit\reddit390.txt")</f>
        <v>C:\Users\Admin\desktop\GL_extraction\Data\SiteSearches\5-site_html_data\reddit\reddit390.txt</v>
      </c>
    </row>
    <row r="327" spans="1:3" x14ac:dyDescent="0.3">
      <c r="A327" t="s">
        <v>1220</v>
      </c>
      <c r="B327">
        <v>7</v>
      </c>
      <c r="C327" t="str">
        <f>HYPERLINK("C:\Users\Admin\desktop\GL_extraction\Data\SiteSearches\5-site_html_data\reddit\reddit391.txt")</f>
        <v>C:\Users\Admin\desktop\GL_extraction\Data\SiteSearches\5-site_html_data\reddit\reddit391.txt</v>
      </c>
    </row>
    <row r="328" spans="1:3" x14ac:dyDescent="0.3">
      <c r="A328" t="s">
        <v>1221</v>
      </c>
      <c r="B328">
        <v>7</v>
      </c>
      <c r="C328" t="str">
        <f>HYPERLINK("C:\Users\Admin\desktop\GL_extraction\Data\SiteSearches\5-site_html_data\reddit\reddit392.txt")</f>
        <v>C:\Users\Admin\desktop\GL_extraction\Data\SiteSearches\5-site_html_data\reddit\reddit392.txt</v>
      </c>
    </row>
    <row r="329" spans="1:3" x14ac:dyDescent="0.3">
      <c r="A329" t="s">
        <v>1222</v>
      </c>
      <c r="B329">
        <v>7</v>
      </c>
      <c r="C329" t="str">
        <f>HYPERLINK("C:\Users\Admin\desktop\GL_extraction\Data\SiteSearches\5-site_html_data\reddit\reddit393.txt")</f>
        <v>C:\Users\Admin\desktop\GL_extraction\Data\SiteSearches\5-site_html_data\reddit\reddit393.txt</v>
      </c>
    </row>
    <row r="330" spans="1:3" x14ac:dyDescent="0.3">
      <c r="A330" t="s">
        <v>1223</v>
      </c>
      <c r="B330">
        <v>7</v>
      </c>
      <c r="C330" t="str">
        <f>HYPERLINK("C:\Users\Admin\desktop\GL_extraction\Data\SiteSearches\5-site_html_data\reddit\reddit394.txt")</f>
        <v>C:\Users\Admin\desktop\GL_extraction\Data\SiteSearches\5-site_html_data\reddit\reddit394.txt</v>
      </c>
    </row>
    <row r="331" spans="1:3" x14ac:dyDescent="0.3">
      <c r="A331" t="s">
        <v>1224</v>
      </c>
      <c r="B331">
        <v>7</v>
      </c>
      <c r="C331" t="str">
        <f>HYPERLINK("C:\Users\Admin\desktop\GL_extraction\Data\SiteSearches\5-site_html_data\reddit\reddit395.txt")</f>
        <v>C:\Users\Admin\desktop\GL_extraction\Data\SiteSearches\5-site_html_data\reddit\reddit395.txt</v>
      </c>
    </row>
    <row r="332" spans="1:3" x14ac:dyDescent="0.3">
      <c r="A332" t="s">
        <v>1225</v>
      </c>
      <c r="B332">
        <v>7</v>
      </c>
      <c r="C332" t="str">
        <f>HYPERLINK("C:\Users\Admin\desktop\GL_extraction\Data\SiteSearches\5-site_html_data\reddit\reddit396.txt")</f>
        <v>C:\Users\Admin\desktop\GL_extraction\Data\SiteSearches\5-site_html_data\reddit\reddit396.txt</v>
      </c>
    </row>
    <row r="333" spans="1:3" x14ac:dyDescent="0.3">
      <c r="A333" t="s">
        <v>1226</v>
      </c>
      <c r="B333">
        <v>7</v>
      </c>
      <c r="C333" t="str">
        <f>HYPERLINK("C:\Users\Admin\desktop\GL_extraction\Data\SiteSearches\5-site_html_data\reddit\reddit397.txt")</f>
        <v>C:\Users\Admin\desktop\GL_extraction\Data\SiteSearches\5-site_html_data\reddit\reddit397.txt</v>
      </c>
    </row>
    <row r="334" spans="1:3" x14ac:dyDescent="0.3">
      <c r="A334" t="s">
        <v>1227</v>
      </c>
      <c r="B334">
        <v>7</v>
      </c>
      <c r="C334" t="str">
        <f>HYPERLINK("C:\Users\Admin\desktop\GL_extraction\Data\SiteSearches\5-site_html_data\reddit\reddit398.txt")</f>
        <v>C:\Users\Admin\desktop\GL_extraction\Data\SiteSearches\5-site_html_data\reddit\reddit398.txt</v>
      </c>
    </row>
    <row r="335" spans="1:3" x14ac:dyDescent="0.3">
      <c r="A335" t="s">
        <v>1228</v>
      </c>
      <c r="B335">
        <v>7</v>
      </c>
      <c r="C335" t="str">
        <f>HYPERLINK("C:\Users\Admin\desktop\GL_extraction\Data\SiteSearches\5-site_html_data\reddit\reddit399.txt")</f>
        <v>C:\Users\Admin\desktop\GL_extraction\Data\SiteSearches\5-site_html_data\reddit\reddit399.txt</v>
      </c>
    </row>
    <row r="336" spans="1:3" x14ac:dyDescent="0.3">
      <c r="A336" t="s">
        <v>1229</v>
      </c>
      <c r="B336">
        <v>7</v>
      </c>
      <c r="C336" t="str">
        <f>HYPERLINK("C:\Users\Admin\desktop\GL_extraction\Data\SiteSearches\5-site_html_data\reddit\reddit4.txt")</f>
        <v>C:\Users\Admin\desktop\GL_extraction\Data\SiteSearches\5-site_html_data\reddit\reddit4.txt</v>
      </c>
    </row>
    <row r="337" spans="1:3" x14ac:dyDescent="0.3">
      <c r="A337" t="s">
        <v>1230</v>
      </c>
      <c r="B337">
        <v>7</v>
      </c>
      <c r="C337" t="str">
        <f>HYPERLINK("C:\Users\Admin\desktop\GL_extraction\Data\SiteSearches\5-site_html_data\reddit\reddit40.txt")</f>
        <v>C:\Users\Admin\desktop\GL_extraction\Data\SiteSearches\5-site_html_data\reddit\reddit40.txt</v>
      </c>
    </row>
    <row r="338" spans="1:3" x14ac:dyDescent="0.3">
      <c r="A338" t="s">
        <v>1231</v>
      </c>
      <c r="B338">
        <v>7</v>
      </c>
      <c r="C338" t="str">
        <f>HYPERLINK("C:\Users\Admin\desktop\GL_extraction\Data\SiteSearches\5-site_html_data\reddit\reddit400.txt")</f>
        <v>C:\Users\Admin\desktop\GL_extraction\Data\SiteSearches\5-site_html_data\reddit\reddit400.txt</v>
      </c>
    </row>
    <row r="339" spans="1:3" x14ac:dyDescent="0.3">
      <c r="A339" t="s">
        <v>1232</v>
      </c>
      <c r="B339">
        <v>7</v>
      </c>
      <c r="C339" t="str">
        <f>HYPERLINK("C:\Users\Admin\desktop\GL_extraction\Data\SiteSearches\5-site_html_data\reddit\reddit401.txt")</f>
        <v>C:\Users\Admin\desktop\GL_extraction\Data\SiteSearches\5-site_html_data\reddit\reddit401.txt</v>
      </c>
    </row>
    <row r="340" spans="1:3" x14ac:dyDescent="0.3">
      <c r="A340" t="s">
        <v>1233</v>
      </c>
      <c r="B340">
        <v>7</v>
      </c>
      <c r="C340" t="str">
        <f>HYPERLINK("C:\Users\Admin\desktop\GL_extraction\Data\SiteSearches\5-site_html_data\reddit\reddit402.txt")</f>
        <v>C:\Users\Admin\desktop\GL_extraction\Data\SiteSearches\5-site_html_data\reddit\reddit402.txt</v>
      </c>
    </row>
    <row r="341" spans="1:3" x14ac:dyDescent="0.3">
      <c r="A341" t="s">
        <v>1234</v>
      </c>
      <c r="B341">
        <v>0</v>
      </c>
      <c r="C341" t="str">
        <f>HYPERLINK("C:\Users\Admin\desktop\GL_extraction\Data\SiteSearches\5-site_html_data\reddit\reddit403.txt")</f>
        <v>C:\Users\Admin\desktop\GL_extraction\Data\SiteSearches\5-site_html_data\reddit\reddit403.txt</v>
      </c>
    </row>
    <row r="342" spans="1:3" x14ac:dyDescent="0.3">
      <c r="A342" t="s">
        <v>1235</v>
      </c>
      <c r="B342">
        <v>7</v>
      </c>
      <c r="C342" t="str">
        <f>HYPERLINK("C:\Users\Admin\desktop\GL_extraction\Data\SiteSearches\5-site_html_data\reddit\reddit404.txt")</f>
        <v>C:\Users\Admin\desktop\GL_extraction\Data\SiteSearches\5-site_html_data\reddit\reddit404.txt</v>
      </c>
    </row>
    <row r="343" spans="1:3" x14ac:dyDescent="0.3">
      <c r="A343" t="s">
        <v>1236</v>
      </c>
      <c r="B343">
        <v>7</v>
      </c>
      <c r="C343" t="str">
        <f>HYPERLINK("C:\Users\Admin\desktop\GL_extraction\Data\SiteSearches\5-site_html_data\reddit\reddit405.txt")</f>
        <v>C:\Users\Admin\desktop\GL_extraction\Data\SiteSearches\5-site_html_data\reddit\reddit405.txt</v>
      </c>
    </row>
    <row r="344" spans="1:3" x14ac:dyDescent="0.3">
      <c r="A344" t="s">
        <v>1237</v>
      </c>
      <c r="B344">
        <v>7</v>
      </c>
      <c r="C344" t="str">
        <f>HYPERLINK("C:\Users\Admin\desktop\GL_extraction\Data\SiteSearches\5-site_html_data\reddit\reddit406.txt")</f>
        <v>C:\Users\Admin\desktop\GL_extraction\Data\SiteSearches\5-site_html_data\reddit\reddit406.txt</v>
      </c>
    </row>
    <row r="345" spans="1:3" x14ac:dyDescent="0.3">
      <c r="A345" t="s">
        <v>1238</v>
      </c>
      <c r="B345">
        <v>7</v>
      </c>
      <c r="C345" t="str">
        <f>HYPERLINK("C:\Users\Admin\desktop\GL_extraction\Data\SiteSearches\5-site_html_data\reddit\reddit407.txt")</f>
        <v>C:\Users\Admin\desktop\GL_extraction\Data\SiteSearches\5-site_html_data\reddit\reddit407.txt</v>
      </c>
    </row>
    <row r="346" spans="1:3" x14ac:dyDescent="0.3">
      <c r="A346" t="s">
        <v>1239</v>
      </c>
      <c r="B346">
        <v>7</v>
      </c>
      <c r="C346" t="str">
        <f>HYPERLINK("C:\Users\Admin\desktop\GL_extraction\Data\SiteSearches\5-site_html_data\reddit\reddit408.txt")</f>
        <v>C:\Users\Admin\desktop\GL_extraction\Data\SiteSearches\5-site_html_data\reddit\reddit408.txt</v>
      </c>
    </row>
    <row r="347" spans="1:3" x14ac:dyDescent="0.3">
      <c r="A347" t="s">
        <v>1240</v>
      </c>
      <c r="B347">
        <v>7</v>
      </c>
      <c r="C347" t="str">
        <f>HYPERLINK("C:\Users\Admin\desktop\GL_extraction\Data\SiteSearches\5-site_html_data\reddit\reddit409.txt")</f>
        <v>C:\Users\Admin\desktop\GL_extraction\Data\SiteSearches\5-site_html_data\reddit\reddit409.txt</v>
      </c>
    </row>
    <row r="348" spans="1:3" x14ac:dyDescent="0.3">
      <c r="A348" t="s">
        <v>1241</v>
      </c>
      <c r="B348">
        <v>4</v>
      </c>
      <c r="C348" t="str">
        <f>HYPERLINK("C:\Users\Admin\desktop\GL_extraction\Data\SiteSearches\5-site_html_data\reddit\reddit41.txt")</f>
        <v>C:\Users\Admin\desktop\GL_extraction\Data\SiteSearches\5-site_html_data\reddit\reddit41.txt</v>
      </c>
    </row>
    <row r="349" spans="1:3" x14ac:dyDescent="0.3">
      <c r="A349" t="s">
        <v>1242</v>
      </c>
      <c r="B349">
        <v>0</v>
      </c>
      <c r="C349" t="str">
        <f>HYPERLINK("C:\Users\Admin\desktop\GL_extraction\Data\SiteSearches\5-site_html_data\reddit\reddit410.txt")</f>
        <v>C:\Users\Admin\desktop\GL_extraction\Data\SiteSearches\5-site_html_data\reddit\reddit410.txt</v>
      </c>
    </row>
    <row r="350" spans="1:3" x14ac:dyDescent="0.3">
      <c r="A350" t="s">
        <v>1243</v>
      </c>
      <c r="B350">
        <v>7</v>
      </c>
      <c r="C350" t="str">
        <f>HYPERLINK("C:\Users\Admin\desktop\GL_extraction\Data\SiteSearches\5-site_html_data\reddit\reddit411.txt")</f>
        <v>C:\Users\Admin\desktop\GL_extraction\Data\SiteSearches\5-site_html_data\reddit\reddit411.txt</v>
      </c>
    </row>
    <row r="351" spans="1:3" x14ac:dyDescent="0.3">
      <c r="A351" t="s">
        <v>1244</v>
      </c>
      <c r="B351">
        <v>7</v>
      </c>
      <c r="C351" t="str">
        <f>HYPERLINK("C:\Users\Admin\desktop\GL_extraction\Data\SiteSearches\5-site_html_data\reddit\reddit412.txt")</f>
        <v>C:\Users\Admin\desktop\GL_extraction\Data\SiteSearches\5-site_html_data\reddit\reddit412.txt</v>
      </c>
    </row>
    <row r="352" spans="1:3" x14ac:dyDescent="0.3">
      <c r="A352" t="s">
        <v>1245</v>
      </c>
      <c r="B352">
        <v>4</v>
      </c>
      <c r="C352" t="str">
        <f>HYPERLINK("C:\Users\Admin\desktop\GL_extraction\Data\SiteSearches\5-site_html_data\reddit\reddit413.txt")</f>
        <v>C:\Users\Admin\desktop\GL_extraction\Data\SiteSearches\5-site_html_data\reddit\reddit413.txt</v>
      </c>
    </row>
    <row r="353" spans="1:3" x14ac:dyDescent="0.3">
      <c r="A353" t="s">
        <v>1246</v>
      </c>
      <c r="B353">
        <v>7</v>
      </c>
      <c r="C353" t="str">
        <f>HYPERLINK("C:\Users\Admin\desktop\GL_extraction\Data\SiteSearches\5-site_html_data\reddit\reddit414.txt")</f>
        <v>C:\Users\Admin\desktop\GL_extraction\Data\SiteSearches\5-site_html_data\reddit\reddit414.txt</v>
      </c>
    </row>
    <row r="354" spans="1:3" x14ac:dyDescent="0.3">
      <c r="A354" t="s">
        <v>1247</v>
      </c>
      <c r="B354">
        <v>7</v>
      </c>
      <c r="C354" t="str">
        <f>HYPERLINK("C:\Users\Admin\desktop\GL_extraction\Data\SiteSearches\5-site_html_data\reddit\reddit415.txt")</f>
        <v>C:\Users\Admin\desktop\GL_extraction\Data\SiteSearches\5-site_html_data\reddit\reddit415.txt</v>
      </c>
    </row>
    <row r="355" spans="1:3" x14ac:dyDescent="0.3">
      <c r="A355" t="s">
        <v>1248</v>
      </c>
      <c r="B355">
        <v>7</v>
      </c>
      <c r="C355" t="str">
        <f>HYPERLINK("C:\Users\Admin\desktop\GL_extraction\Data\SiteSearches\5-site_html_data\reddit\reddit416.txt")</f>
        <v>C:\Users\Admin\desktop\GL_extraction\Data\SiteSearches\5-site_html_data\reddit\reddit416.txt</v>
      </c>
    </row>
    <row r="356" spans="1:3" x14ac:dyDescent="0.3">
      <c r="A356" t="s">
        <v>1249</v>
      </c>
      <c r="B356">
        <v>7</v>
      </c>
      <c r="C356" t="str">
        <f>HYPERLINK("C:\Users\Admin\desktop\GL_extraction\Data\SiteSearches\5-site_html_data\reddit\reddit417.txt")</f>
        <v>C:\Users\Admin\desktop\GL_extraction\Data\SiteSearches\5-site_html_data\reddit\reddit417.txt</v>
      </c>
    </row>
    <row r="357" spans="1:3" x14ac:dyDescent="0.3">
      <c r="A357" t="s">
        <v>1250</v>
      </c>
      <c r="B357">
        <v>7</v>
      </c>
      <c r="C357" t="str">
        <f>HYPERLINK("C:\Users\Admin\desktop\GL_extraction\Data\SiteSearches\5-site_html_data\reddit\reddit418.txt")</f>
        <v>C:\Users\Admin\desktop\GL_extraction\Data\SiteSearches\5-site_html_data\reddit\reddit418.txt</v>
      </c>
    </row>
    <row r="358" spans="1:3" x14ac:dyDescent="0.3">
      <c r="A358" t="s">
        <v>1251</v>
      </c>
      <c r="B358">
        <v>7</v>
      </c>
      <c r="C358" t="str">
        <f>HYPERLINK("C:\Users\Admin\desktop\GL_extraction\Data\SiteSearches\5-site_html_data\reddit\reddit419.txt")</f>
        <v>C:\Users\Admin\desktop\GL_extraction\Data\SiteSearches\5-site_html_data\reddit\reddit419.txt</v>
      </c>
    </row>
    <row r="359" spans="1:3" x14ac:dyDescent="0.3">
      <c r="A359" t="s">
        <v>1252</v>
      </c>
      <c r="B359">
        <v>7</v>
      </c>
      <c r="C359" t="str">
        <f>HYPERLINK("C:\Users\Admin\desktop\GL_extraction\Data\SiteSearches\5-site_html_data\reddit\reddit42.txt")</f>
        <v>C:\Users\Admin\desktop\GL_extraction\Data\SiteSearches\5-site_html_data\reddit\reddit42.txt</v>
      </c>
    </row>
    <row r="360" spans="1:3" x14ac:dyDescent="0.3">
      <c r="A360" t="s">
        <v>1253</v>
      </c>
      <c r="B360">
        <v>7</v>
      </c>
      <c r="C360" t="str">
        <f>HYPERLINK("C:\Users\Admin\desktop\GL_extraction\Data\SiteSearches\5-site_html_data\reddit\reddit420.txt")</f>
        <v>C:\Users\Admin\desktop\GL_extraction\Data\SiteSearches\5-site_html_data\reddit\reddit420.txt</v>
      </c>
    </row>
    <row r="361" spans="1:3" x14ac:dyDescent="0.3">
      <c r="A361" t="s">
        <v>1254</v>
      </c>
      <c r="B361">
        <v>0</v>
      </c>
      <c r="C361" t="str">
        <f>HYPERLINK("C:\Users\Admin\desktop\GL_extraction\Data\SiteSearches\5-site_html_data\reddit\reddit421.txt")</f>
        <v>C:\Users\Admin\desktop\GL_extraction\Data\SiteSearches\5-site_html_data\reddit\reddit421.txt</v>
      </c>
    </row>
    <row r="362" spans="1:3" x14ac:dyDescent="0.3">
      <c r="A362" t="s">
        <v>1255</v>
      </c>
      <c r="B362">
        <v>7</v>
      </c>
      <c r="C362" t="str">
        <f>HYPERLINK("C:\Users\Admin\desktop\GL_extraction\Data\SiteSearches\5-site_html_data\reddit\reddit422.txt")</f>
        <v>C:\Users\Admin\desktop\GL_extraction\Data\SiteSearches\5-site_html_data\reddit\reddit422.txt</v>
      </c>
    </row>
    <row r="363" spans="1:3" x14ac:dyDescent="0.3">
      <c r="A363" t="s">
        <v>1256</v>
      </c>
      <c r="B363">
        <v>7</v>
      </c>
      <c r="C363" t="str">
        <f>HYPERLINK("C:\Users\Admin\desktop\GL_extraction\Data\SiteSearches\5-site_html_data\reddit\reddit423.txt")</f>
        <v>C:\Users\Admin\desktop\GL_extraction\Data\SiteSearches\5-site_html_data\reddit\reddit423.txt</v>
      </c>
    </row>
    <row r="364" spans="1:3" x14ac:dyDescent="0.3">
      <c r="A364" t="s">
        <v>1257</v>
      </c>
      <c r="B364">
        <v>7</v>
      </c>
      <c r="C364" t="str">
        <f>HYPERLINK("C:\Users\Admin\desktop\GL_extraction\Data\SiteSearches\5-site_html_data\reddit\reddit424.txt")</f>
        <v>C:\Users\Admin\desktop\GL_extraction\Data\SiteSearches\5-site_html_data\reddit\reddit424.txt</v>
      </c>
    </row>
    <row r="365" spans="1:3" x14ac:dyDescent="0.3">
      <c r="A365" t="s">
        <v>1258</v>
      </c>
      <c r="B365">
        <v>7</v>
      </c>
      <c r="C365" t="str">
        <f>HYPERLINK("C:\Users\Admin\desktop\GL_extraction\Data\SiteSearches\5-site_html_data\reddit\reddit425.txt")</f>
        <v>C:\Users\Admin\desktop\GL_extraction\Data\SiteSearches\5-site_html_data\reddit\reddit425.txt</v>
      </c>
    </row>
    <row r="366" spans="1:3" x14ac:dyDescent="0.3">
      <c r="A366" t="s">
        <v>1259</v>
      </c>
      <c r="B366">
        <v>7</v>
      </c>
      <c r="C366" t="str">
        <f>HYPERLINK("C:\Users\Admin\desktop\GL_extraction\Data\SiteSearches\5-site_html_data\reddit\reddit426.txt")</f>
        <v>C:\Users\Admin\desktop\GL_extraction\Data\SiteSearches\5-site_html_data\reddit\reddit426.txt</v>
      </c>
    </row>
    <row r="367" spans="1:3" x14ac:dyDescent="0.3">
      <c r="A367" t="s">
        <v>1260</v>
      </c>
      <c r="B367">
        <v>7</v>
      </c>
      <c r="C367" t="str">
        <f>HYPERLINK("C:\Users\Admin\desktop\GL_extraction\Data\SiteSearches\5-site_html_data\reddit\reddit427.txt")</f>
        <v>C:\Users\Admin\desktop\GL_extraction\Data\SiteSearches\5-site_html_data\reddit\reddit427.txt</v>
      </c>
    </row>
    <row r="368" spans="1:3" x14ac:dyDescent="0.3">
      <c r="A368" t="s">
        <v>1261</v>
      </c>
      <c r="B368">
        <v>7</v>
      </c>
      <c r="C368" t="str">
        <f>HYPERLINK("C:\Users\Admin\desktop\GL_extraction\Data\SiteSearches\5-site_html_data\reddit\reddit428.txt")</f>
        <v>C:\Users\Admin\desktop\GL_extraction\Data\SiteSearches\5-site_html_data\reddit\reddit428.txt</v>
      </c>
    </row>
    <row r="369" spans="1:3" x14ac:dyDescent="0.3">
      <c r="A369" t="s">
        <v>1262</v>
      </c>
      <c r="B369">
        <v>7</v>
      </c>
      <c r="C369" t="str">
        <f>HYPERLINK("C:\Users\Admin\desktop\GL_extraction\Data\SiteSearches\5-site_html_data\reddit\reddit429.txt")</f>
        <v>C:\Users\Admin\desktop\GL_extraction\Data\SiteSearches\5-site_html_data\reddit\reddit429.txt</v>
      </c>
    </row>
    <row r="370" spans="1:3" x14ac:dyDescent="0.3">
      <c r="A370" t="s">
        <v>1263</v>
      </c>
      <c r="B370">
        <v>7</v>
      </c>
      <c r="C370" t="str">
        <f>HYPERLINK("C:\Users\Admin\desktop\GL_extraction\Data\SiteSearches\5-site_html_data\reddit\reddit43.txt")</f>
        <v>C:\Users\Admin\desktop\GL_extraction\Data\SiteSearches\5-site_html_data\reddit\reddit43.txt</v>
      </c>
    </row>
    <row r="371" spans="1:3" x14ac:dyDescent="0.3">
      <c r="A371" t="s">
        <v>1264</v>
      </c>
      <c r="B371">
        <v>7</v>
      </c>
      <c r="C371" t="str">
        <f>HYPERLINK("C:\Users\Admin\desktop\GL_extraction\Data\SiteSearches\5-site_html_data\reddit\reddit430.txt")</f>
        <v>C:\Users\Admin\desktop\GL_extraction\Data\SiteSearches\5-site_html_data\reddit\reddit430.txt</v>
      </c>
    </row>
    <row r="372" spans="1:3" x14ac:dyDescent="0.3">
      <c r="A372" t="s">
        <v>1265</v>
      </c>
      <c r="B372">
        <v>4</v>
      </c>
      <c r="C372" t="str">
        <f>HYPERLINK("C:\Users\Admin\desktop\GL_extraction\Data\SiteSearches\5-site_html_data\reddit\reddit431.txt")</f>
        <v>C:\Users\Admin\desktop\GL_extraction\Data\SiteSearches\5-site_html_data\reddit\reddit431.txt</v>
      </c>
    </row>
    <row r="373" spans="1:3" x14ac:dyDescent="0.3">
      <c r="A373" t="s">
        <v>1266</v>
      </c>
      <c r="B373">
        <v>7</v>
      </c>
      <c r="C373" t="str">
        <f>HYPERLINK("C:\Users\Admin\desktop\GL_extraction\Data\SiteSearches\5-site_html_data\reddit\reddit432.txt")</f>
        <v>C:\Users\Admin\desktop\GL_extraction\Data\SiteSearches\5-site_html_data\reddit\reddit432.txt</v>
      </c>
    </row>
    <row r="374" spans="1:3" x14ac:dyDescent="0.3">
      <c r="A374" t="s">
        <v>1267</v>
      </c>
      <c r="B374">
        <v>0</v>
      </c>
      <c r="C374" t="str">
        <f>HYPERLINK("C:\Users\Admin\desktop\GL_extraction\Data\SiteSearches\5-site_html_data\reddit\reddit433.txt")</f>
        <v>C:\Users\Admin\desktop\GL_extraction\Data\SiteSearches\5-site_html_data\reddit\reddit433.txt</v>
      </c>
    </row>
    <row r="375" spans="1:3" x14ac:dyDescent="0.3">
      <c r="A375" t="s">
        <v>1268</v>
      </c>
      <c r="B375">
        <v>7</v>
      </c>
      <c r="C375" t="str">
        <f>HYPERLINK("C:\Users\Admin\desktop\GL_extraction\Data\SiteSearches\5-site_html_data\reddit\reddit434.txt")</f>
        <v>C:\Users\Admin\desktop\GL_extraction\Data\SiteSearches\5-site_html_data\reddit\reddit434.txt</v>
      </c>
    </row>
    <row r="376" spans="1:3" x14ac:dyDescent="0.3">
      <c r="A376" t="s">
        <v>1269</v>
      </c>
      <c r="B376">
        <v>7</v>
      </c>
      <c r="C376" t="str">
        <f>HYPERLINK("C:\Users\Admin\desktop\GL_extraction\Data\SiteSearches\5-site_html_data\reddit\reddit435.txt")</f>
        <v>C:\Users\Admin\desktop\GL_extraction\Data\SiteSearches\5-site_html_data\reddit\reddit435.txt</v>
      </c>
    </row>
    <row r="377" spans="1:3" x14ac:dyDescent="0.3">
      <c r="A377" t="s">
        <v>1270</v>
      </c>
      <c r="B377">
        <v>7</v>
      </c>
      <c r="C377" t="str">
        <f>HYPERLINK("C:\Users\Admin\desktop\GL_extraction\Data\SiteSearches\5-site_html_data\reddit\reddit436.txt")</f>
        <v>C:\Users\Admin\desktop\GL_extraction\Data\SiteSearches\5-site_html_data\reddit\reddit436.txt</v>
      </c>
    </row>
    <row r="378" spans="1:3" x14ac:dyDescent="0.3">
      <c r="A378" t="s">
        <v>1271</v>
      </c>
      <c r="B378">
        <v>7</v>
      </c>
      <c r="C378" t="str">
        <f>HYPERLINK("C:\Users\Admin\desktop\GL_extraction\Data\SiteSearches\5-site_html_data\reddit\reddit437.txt")</f>
        <v>C:\Users\Admin\desktop\GL_extraction\Data\SiteSearches\5-site_html_data\reddit\reddit437.txt</v>
      </c>
    </row>
    <row r="379" spans="1:3" x14ac:dyDescent="0.3">
      <c r="A379" t="s">
        <v>1272</v>
      </c>
      <c r="B379">
        <v>7</v>
      </c>
      <c r="C379" t="str">
        <f>HYPERLINK("C:\Users\Admin\desktop\GL_extraction\Data\SiteSearches\5-site_html_data\reddit\reddit438.txt")</f>
        <v>C:\Users\Admin\desktop\GL_extraction\Data\SiteSearches\5-site_html_data\reddit\reddit438.txt</v>
      </c>
    </row>
    <row r="380" spans="1:3" x14ac:dyDescent="0.3">
      <c r="A380" t="s">
        <v>1273</v>
      </c>
      <c r="B380">
        <v>7</v>
      </c>
      <c r="C380" t="str">
        <f>HYPERLINK("C:\Users\Admin\desktop\GL_extraction\Data\SiteSearches\5-site_html_data\reddit\reddit439.txt")</f>
        <v>C:\Users\Admin\desktop\GL_extraction\Data\SiteSearches\5-site_html_data\reddit\reddit439.txt</v>
      </c>
    </row>
    <row r="381" spans="1:3" x14ac:dyDescent="0.3">
      <c r="A381" t="s">
        <v>1274</v>
      </c>
      <c r="B381">
        <v>7</v>
      </c>
      <c r="C381" t="str">
        <f>HYPERLINK("C:\Users\Admin\desktop\GL_extraction\Data\SiteSearches\5-site_html_data\reddit\reddit44.txt")</f>
        <v>C:\Users\Admin\desktop\GL_extraction\Data\SiteSearches\5-site_html_data\reddit\reddit44.txt</v>
      </c>
    </row>
    <row r="382" spans="1:3" x14ac:dyDescent="0.3">
      <c r="A382" t="s">
        <v>1275</v>
      </c>
      <c r="B382">
        <v>7</v>
      </c>
      <c r="C382" t="str">
        <f>HYPERLINK("C:\Users\Admin\desktop\GL_extraction\Data\SiteSearches\5-site_html_data\reddit\reddit440.txt")</f>
        <v>C:\Users\Admin\desktop\GL_extraction\Data\SiteSearches\5-site_html_data\reddit\reddit440.txt</v>
      </c>
    </row>
    <row r="383" spans="1:3" x14ac:dyDescent="0.3">
      <c r="A383" t="s">
        <v>1276</v>
      </c>
      <c r="B383">
        <v>7</v>
      </c>
      <c r="C383" t="str">
        <f>HYPERLINK("C:\Users\Admin\desktop\GL_extraction\Data\SiteSearches\5-site_html_data\reddit\reddit441.txt")</f>
        <v>C:\Users\Admin\desktop\GL_extraction\Data\SiteSearches\5-site_html_data\reddit\reddit441.txt</v>
      </c>
    </row>
    <row r="384" spans="1:3" x14ac:dyDescent="0.3">
      <c r="A384" t="s">
        <v>1277</v>
      </c>
      <c r="B384">
        <v>7</v>
      </c>
      <c r="C384" t="str">
        <f>HYPERLINK("C:\Users\Admin\desktop\GL_extraction\Data\SiteSearches\5-site_html_data\reddit\reddit442.txt")</f>
        <v>C:\Users\Admin\desktop\GL_extraction\Data\SiteSearches\5-site_html_data\reddit\reddit442.txt</v>
      </c>
    </row>
    <row r="385" spans="1:3" x14ac:dyDescent="0.3">
      <c r="A385" t="s">
        <v>1278</v>
      </c>
      <c r="B385">
        <v>7</v>
      </c>
      <c r="C385" t="str">
        <f>HYPERLINK("C:\Users\Admin\desktop\GL_extraction\Data\SiteSearches\5-site_html_data\reddit\reddit443.txt")</f>
        <v>C:\Users\Admin\desktop\GL_extraction\Data\SiteSearches\5-site_html_data\reddit\reddit443.txt</v>
      </c>
    </row>
    <row r="386" spans="1:3" x14ac:dyDescent="0.3">
      <c r="A386" t="s">
        <v>1279</v>
      </c>
      <c r="B386">
        <v>7</v>
      </c>
      <c r="C386" t="str">
        <f>HYPERLINK("C:\Users\Admin\desktop\GL_extraction\Data\SiteSearches\5-site_html_data\reddit\reddit444.txt")</f>
        <v>C:\Users\Admin\desktop\GL_extraction\Data\SiteSearches\5-site_html_data\reddit\reddit444.txt</v>
      </c>
    </row>
    <row r="387" spans="1:3" x14ac:dyDescent="0.3">
      <c r="A387" t="s">
        <v>1280</v>
      </c>
      <c r="B387">
        <v>7</v>
      </c>
      <c r="C387" t="str">
        <f>HYPERLINK("C:\Users\Admin\desktop\GL_extraction\Data\SiteSearches\5-site_html_data\reddit\reddit445.txt")</f>
        <v>C:\Users\Admin\desktop\GL_extraction\Data\SiteSearches\5-site_html_data\reddit\reddit445.txt</v>
      </c>
    </row>
    <row r="388" spans="1:3" x14ac:dyDescent="0.3">
      <c r="A388" t="s">
        <v>1281</v>
      </c>
      <c r="B388">
        <v>7</v>
      </c>
      <c r="C388" t="str">
        <f>HYPERLINK("C:\Users\Admin\desktop\GL_extraction\Data\SiteSearches\5-site_html_data\reddit\reddit446.txt")</f>
        <v>C:\Users\Admin\desktop\GL_extraction\Data\SiteSearches\5-site_html_data\reddit\reddit446.txt</v>
      </c>
    </row>
    <row r="389" spans="1:3" x14ac:dyDescent="0.3">
      <c r="A389" t="s">
        <v>1282</v>
      </c>
      <c r="B389">
        <v>7</v>
      </c>
      <c r="C389" t="str">
        <f>HYPERLINK("C:\Users\Admin\desktop\GL_extraction\Data\SiteSearches\5-site_html_data\reddit\reddit447.txt")</f>
        <v>C:\Users\Admin\desktop\GL_extraction\Data\SiteSearches\5-site_html_data\reddit\reddit447.txt</v>
      </c>
    </row>
    <row r="390" spans="1:3" x14ac:dyDescent="0.3">
      <c r="A390" t="s">
        <v>1283</v>
      </c>
      <c r="B390">
        <v>7</v>
      </c>
      <c r="C390" t="str">
        <f>HYPERLINK("C:\Users\Admin\desktop\GL_extraction\Data\SiteSearches\5-site_html_data\reddit\reddit448.txt")</f>
        <v>C:\Users\Admin\desktop\GL_extraction\Data\SiteSearches\5-site_html_data\reddit\reddit448.txt</v>
      </c>
    </row>
    <row r="391" spans="1:3" x14ac:dyDescent="0.3">
      <c r="A391" t="s">
        <v>1284</v>
      </c>
      <c r="B391">
        <v>4</v>
      </c>
      <c r="C391" t="str">
        <f>HYPERLINK("C:\Users\Admin\desktop\GL_extraction\Data\SiteSearches\5-site_html_data\reddit\reddit449.txt")</f>
        <v>C:\Users\Admin\desktop\GL_extraction\Data\SiteSearches\5-site_html_data\reddit\reddit449.txt</v>
      </c>
    </row>
    <row r="392" spans="1:3" x14ac:dyDescent="0.3">
      <c r="A392" t="s">
        <v>1285</v>
      </c>
      <c r="B392">
        <v>7</v>
      </c>
      <c r="C392" t="str">
        <f>HYPERLINK("C:\Users\Admin\desktop\GL_extraction\Data\SiteSearches\5-site_html_data\reddit\reddit45.txt")</f>
        <v>C:\Users\Admin\desktop\GL_extraction\Data\SiteSearches\5-site_html_data\reddit\reddit45.txt</v>
      </c>
    </row>
    <row r="393" spans="1:3" x14ac:dyDescent="0.3">
      <c r="A393" t="s">
        <v>1286</v>
      </c>
      <c r="B393">
        <v>7</v>
      </c>
      <c r="C393" t="str">
        <f>HYPERLINK("C:\Users\Admin\desktop\GL_extraction\Data\SiteSearches\5-site_html_data\reddit\reddit450.txt")</f>
        <v>C:\Users\Admin\desktop\GL_extraction\Data\SiteSearches\5-site_html_data\reddit\reddit450.txt</v>
      </c>
    </row>
    <row r="394" spans="1:3" x14ac:dyDescent="0.3">
      <c r="A394" t="s">
        <v>1287</v>
      </c>
      <c r="B394">
        <v>7</v>
      </c>
      <c r="C394" t="str">
        <f>HYPERLINK("C:\Users\Admin\desktop\GL_extraction\Data\SiteSearches\5-site_html_data\reddit\reddit451.txt")</f>
        <v>C:\Users\Admin\desktop\GL_extraction\Data\SiteSearches\5-site_html_data\reddit\reddit451.txt</v>
      </c>
    </row>
    <row r="395" spans="1:3" x14ac:dyDescent="0.3">
      <c r="A395" t="s">
        <v>1288</v>
      </c>
      <c r="B395">
        <v>7</v>
      </c>
      <c r="C395" t="str">
        <f>HYPERLINK("C:\Users\Admin\desktop\GL_extraction\Data\SiteSearches\5-site_html_data\reddit\reddit452.txt")</f>
        <v>C:\Users\Admin\desktop\GL_extraction\Data\SiteSearches\5-site_html_data\reddit\reddit452.txt</v>
      </c>
    </row>
    <row r="396" spans="1:3" x14ac:dyDescent="0.3">
      <c r="A396" t="s">
        <v>1289</v>
      </c>
      <c r="B396">
        <v>7</v>
      </c>
      <c r="C396" t="str">
        <f>HYPERLINK("C:\Users\Admin\desktop\GL_extraction\Data\SiteSearches\5-site_html_data\reddit\reddit453.txt")</f>
        <v>C:\Users\Admin\desktop\GL_extraction\Data\SiteSearches\5-site_html_data\reddit\reddit453.txt</v>
      </c>
    </row>
    <row r="397" spans="1:3" x14ac:dyDescent="0.3">
      <c r="A397" t="s">
        <v>1290</v>
      </c>
      <c r="B397">
        <v>7</v>
      </c>
      <c r="C397" t="str">
        <f>HYPERLINK("C:\Users\Admin\desktop\GL_extraction\Data\SiteSearches\5-site_html_data\reddit\reddit454.txt")</f>
        <v>C:\Users\Admin\desktop\GL_extraction\Data\SiteSearches\5-site_html_data\reddit\reddit454.txt</v>
      </c>
    </row>
    <row r="398" spans="1:3" x14ac:dyDescent="0.3">
      <c r="A398" t="s">
        <v>1291</v>
      </c>
      <c r="B398">
        <v>7</v>
      </c>
      <c r="C398" t="str">
        <f>HYPERLINK("C:\Users\Admin\desktop\GL_extraction\Data\SiteSearches\5-site_html_data\reddit\reddit455.txt")</f>
        <v>C:\Users\Admin\desktop\GL_extraction\Data\SiteSearches\5-site_html_data\reddit\reddit455.txt</v>
      </c>
    </row>
    <row r="399" spans="1:3" x14ac:dyDescent="0.3">
      <c r="A399" t="s">
        <v>1292</v>
      </c>
      <c r="B399">
        <v>7</v>
      </c>
      <c r="C399" t="str">
        <f>HYPERLINK("C:\Users\Admin\desktop\GL_extraction\Data\SiteSearches\5-site_html_data\reddit\reddit456.txt")</f>
        <v>C:\Users\Admin\desktop\GL_extraction\Data\SiteSearches\5-site_html_data\reddit\reddit456.txt</v>
      </c>
    </row>
    <row r="400" spans="1:3" x14ac:dyDescent="0.3">
      <c r="A400" t="s">
        <v>1293</v>
      </c>
      <c r="B400">
        <v>7</v>
      </c>
      <c r="C400" t="str">
        <f>HYPERLINK("C:\Users\Admin\desktop\GL_extraction\Data\SiteSearches\5-site_html_data\reddit\reddit457.txt")</f>
        <v>C:\Users\Admin\desktop\GL_extraction\Data\SiteSearches\5-site_html_data\reddit\reddit457.txt</v>
      </c>
    </row>
    <row r="401" spans="1:3" x14ac:dyDescent="0.3">
      <c r="A401" t="s">
        <v>1294</v>
      </c>
      <c r="B401">
        <v>7</v>
      </c>
      <c r="C401" t="str">
        <f>HYPERLINK("C:\Users\Admin\desktop\GL_extraction\Data\SiteSearches\5-site_html_data\reddit\reddit458.txt")</f>
        <v>C:\Users\Admin\desktop\GL_extraction\Data\SiteSearches\5-site_html_data\reddit\reddit458.txt</v>
      </c>
    </row>
    <row r="402" spans="1:3" x14ac:dyDescent="0.3">
      <c r="A402" t="s">
        <v>1295</v>
      </c>
      <c r="B402">
        <v>7</v>
      </c>
      <c r="C402" t="str">
        <f>HYPERLINK("C:\Users\Admin\desktop\GL_extraction\Data\SiteSearches\5-site_html_data\reddit\reddit459.txt")</f>
        <v>C:\Users\Admin\desktop\GL_extraction\Data\SiteSearches\5-site_html_data\reddit\reddit459.txt</v>
      </c>
    </row>
    <row r="403" spans="1:3" x14ac:dyDescent="0.3">
      <c r="A403" t="s">
        <v>1296</v>
      </c>
      <c r="B403">
        <v>7</v>
      </c>
      <c r="C403" t="str">
        <f>HYPERLINK("C:\Users\Admin\desktop\GL_extraction\Data\SiteSearches\5-site_html_data\reddit\reddit46.txt")</f>
        <v>C:\Users\Admin\desktop\GL_extraction\Data\SiteSearches\5-site_html_data\reddit\reddit46.txt</v>
      </c>
    </row>
    <row r="404" spans="1:3" x14ac:dyDescent="0.3">
      <c r="A404" t="s">
        <v>1297</v>
      </c>
      <c r="B404">
        <v>7</v>
      </c>
      <c r="C404" t="str">
        <f>HYPERLINK("C:\Users\Admin\desktop\GL_extraction\Data\SiteSearches\5-site_html_data\reddit\reddit460.txt")</f>
        <v>C:\Users\Admin\desktop\GL_extraction\Data\SiteSearches\5-site_html_data\reddit\reddit460.txt</v>
      </c>
    </row>
    <row r="405" spans="1:3" x14ac:dyDescent="0.3">
      <c r="A405" t="s">
        <v>1298</v>
      </c>
      <c r="B405">
        <v>7</v>
      </c>
      <c r="C405" t="str">
        <f>HYPERLINK("C:\Users\Admin\desktop\GL_extraction\Data\SiteSearches\5-site_html_data\reddit\reddit461.txt")</f>
        <v>C:\Users\Admin\desktop\GL_extraction\Data\SiteSearches\5-site_html_data\reddit\reddit461.txt</v>
      </c>
    </row>
    <row r="406" spans="1:3" x14ac:dyDescent="0.3">
      <c r="A406" t="s">
        <v>1299</v>
      </c>
      <c r="B406">
        <v>0</v>
      </c>
      <c r="C406" t="str">
        <f>HYPERLINK("C:\Users\Admin\desktop\GL_extraction\Data\SiteSearches\5-site_html_data\reddit\reddit462.txt")</f>
        <v>C:\Users\Admin\desktop\GL_extraction\Data\SiteSearches\5-site_html_data\reddit\reddit462.txt</v>
      </c>
    </row>
    <row r="407" spans="1:3" x14ac:dyDescent="0.3">
      <c r="A407" t="s">
        <v>1300</v>
      </c>
      <c r="B407">
        <v>7</v>
      </c>
      <c r="C407" t="str">
        <f>HYPERLINK("C:\Users\Admin\desktop\GL_extraction\Data\SiteSearches\5-site_html_data\reddit\reddit463.txt")</f>
        <v>C:\Users\Admin\desktop\GL_extraction\Data\SiteSearches\5-site_html_data\reddit\reddit463.txt</v>
      </c>
    </row>
    <row r="408" spans="1:3" x14ac:dyDescent="0.3">
      <c r="A408" t="s">
        <v>1301</v>
      </c>
      <c r="B408">
        <v>7</v>
      </c>
      <c r="C408" t="str">
        <f>HYPERLINK("C:\Users\Admin\desktop\GL_extraction\Data\SiteSearches\5-site_html_data\reddit\reddit464.txt")</f>
        <v>C:\Users\Admin\desktop\GL_extraction\Data\SiteSearches\5-site_html_data\reddit\reddit464.txt</v>
      </c>
    </row>
    <row r="409" spans="1:3" x14ac:dyDescent="0.3">
      <c r="A409" t="s">
        <v>1302</v>
      </c>
      <c r="B409">
        <v>4</v>
      </c>
      <c r="C409" t="str">
        <f>HYPERLINK("C:\Users\Admin\desktop\GL_extraction\Data\SiteSearches\5-site_html_data\reddit\reddit465.txt")</f>
        <v>C:\Users\Admin\desktop\GL_extraction\Data\SiteSearches\5-site_html_data\reddit\reddit465.txt</v>
      </c>
    </row>
    <row r="410" spans="1:3" x14ac:dyDescent="0.3">
      <c r="A410" t="s">
        <v>1303</v>
      </c>
      <c r="B410">
        <v>7</v>
      </c>
      <c r="C410" t="str">
        <f>HYPERLINK("C:\Users\Admin\desktop\GL_extraction\Data\SiteSearches\5-site_html_data\reddit\reddit466.txt")</f>
        <v>C:\Users\Admin\desktop\GL_extraction\Data\SiteSearches\5-site_html_data\reddit\reddit466.txt</v>
      </c>
    </row>
    <row r="411" spans="1:3" x14ac:dyDescent="0.3">
      <c r="A411" t="s">
        <v>1304</v>
      </c>
      <c r="B411">
        <v>4</v>
      </c>
      <c r="C411" t="str">
        <f>HYPERLINK("C:\Users\Admin\desktop\GL_extraction\Data\SiteSearches\5-site_html_data\reddit\reddit467.txt")</f>
        <v>C:\Users\Admin\desktop\GL_extraction\Data\SiteSearches\5-site_html_data\reddit\reddit467.txt</v>
      </c>
    </row>
    <row r="412" spans="1:3" x14ac:dyDescent="0.3">
      <c r="A412" t="s">
        <v>1305</v>
      </c>
      <c r="B412">
        <v>7</v>
      </c>
      <c r="C412" t="str">
        <f>HYPERLINK("C:\Users\Admin\desktop\GL_extraction\Data\SiteSearches\5-site_html_data\reddit\reddit468.txt")</f>
        <v>C:\Users\Admin\desktop\GL_extraction\Data\SiteSearches\5-site_html_data\reddit\reddit468.txt</v>
      </c>
    </row>
    <row r="413" spans="1:3" x14ac:dyDescent="0.3">
      <c r="A413" t="s">
        <v>1306</v>
      </c>
      <c r="B413">
        <v>7</v>
      </c>
      <c r="C413" t="str">
        <f>HYPERLINK("C:\Users\Admin\desktop\GL_extraction\Data\SiteSearches\5-site_html_data\reddit\reddit469.txt")</f>
        <v>C:\Users\Admin\desktop\GL_extraction\Data\SiteSearches\5-site_html_data\reddit\reddit469.txt</v>
      </c>
    </row>
    <row r="414" spans="1:3" x14ac:dyDescent="0.3">
      <c r="A414" t="s">
        <v>1307</v>
      </c>
      <c r="B414">
        <v>7</v>
      </c>
      <c r="C414" t="str">
        <f>HYPERLINK("C:\Users\Admin\desktop\GL_extraction\Data\SiteSearches\5-site_html_data\reddit\reddit47.txt")</f>
        <v>C:\Users\Admin\desktop\GL_extraction\Data\SiteSearches\5-site_html_data\reddit\reddit47.txt</v>
      </c>
    </row>
    <row r="415" spans="1:3" x14ac:dyDescent="0.3">
      <c r="A415" t="s">
        <v>1308</v>
      </c>
      <c r="B415">
        <v>4</v>
      </c>
      <c r="C415" t="str">
        <f>HYPERLINK("C:\Users\Admin\desktop\GL_extraction\Data\SiteSearches\5-site_html_data\reddit\reddit470.txt")</f>
        <v>C:\Users\Admin\desktop\GL_extraction\Data\SiteSearches\5-site_html_data\reddit\reddit470.txt</v>
      </c>
    </row>
    <row r="416" spans="1:3" x14ac:dyDescent="0.3">
      <c r="A416" t="s">
        <v>1309</v>
      </c>
      <c r="B416">
        <v>7</v>
      </c>
      <c r="C416" t="str">
        <f>HYPERLINK("C:\Users\Admin\desktop\GL_extraction\Data\SiteSearches\5-site_html_data\reddit\reddit471.txt")</f>
        <v>C:\Users\Admin\desktop\GL_extraction\Data\SiteSearches\5-site_html_data\reddit\reddit471.txt</v>
      </c>
    </row>
    <row r="417" spans="1:3" x14ac:dyDescent="0.3">
      <c r="A417" t="s">
        <v>1310</v>
      </c>
      <c r="B417">
        <v>7</v>
      </c>
      <c r="C417" t="str">
        <f>HYPERLINK("C:\Users\Admin\desktop\GL_extraction\Data\SiteSearches\5-site_html_data\reddit\reddit472.txt")</f>
        <v>C:\Users\Admin\desktop\GL_extraction\Data\SiteSearches\5-site_html_data\reddit\reddit472.txt</v>
      </c>
    </row>
    <row r="418" spans="1:3" x14ac:dyDescent="0.3">
      <c r="A418" t="s">
        <v>1311</v>
      </c>
      <c r="B418">
        <v>7</v>
      </c>
      <c r="C418" t="str">
        <f>HYPERLINK("C:\Users\Admin\desktop\GL_extraction\Data\SiteSearches\5-site_html_data\reddit\reddit473.txt")</f>
        <v>C:\Users\Admin\desktop\GL_extraction\Data\SiteSearches\5-site_html_data\reddit\reddit473.txt</v>
      </c>
    </row>
    <row r="419" spans="1:3" x14ac:dyDescent="0.3">
      <c r="A419" t="s">
        <v>1312</v>
      </c>
      <c r="B419">
        <v>7</v>
      </c>
      <c r="C419" t="str">
        <f>HYPERLINK("C:\Users\Admin\desktop\GL_extraction\Data\SiteSearches\5-site_html_data\reddit\reddit474.txt")</f>
        <v>C:\Users\Admin\desktop\GL_extraction\Data\SiteSearches\5-site_html_data\reddit\reddit474.txt</v>
      </c>
    </row>
    <row r="420" spans="1:3" x14ac:dyDescent="0.3">
      <c r="A420" t="s">
        <v>1313</v>
      </c>
      <c r="B420">
        <v>7</v>
      </c>
      <c r="C420" t="str">
        <f>HYPERLINK("C:\Users\Admin\desktop\GL_extraction\Data\SiteSearches\5-site_html_data\reddit\reddit475.txt")</f>
        <v>C:\Users\Admin\desktop\GL_extraction\Data\SiteSearches\5-site_html_data\reddit\reddit475.txt</v>
      </c>
    </row>
    <row r="421" spans="1:3" x14ac:dyDescent="0.3">
      <c r="A421" t="s">
        <v>1314</v>
      </c>
      <c r="B421">
        <v>7</v>
      </c>
      <c r="C421" t="str">
        <f>HYPERLINK("C:\Users\Admin\desktop\GL_extraction\Data\SiteSearches\5-site_html_data\reddit\reddit476.txt")</f>
        <v>C:\Users\Admin\desktop\GL_extraction\Data\SiteSearches\5-site_html_data\reddit\reddit476.txt</v>
      </c>
    </row>
    <row r="422" spans="1:3" x14ac:dyDescent="0.3">
      <c r="A422" t="s">
        <v>1315</v>
      </c>
      <c r="B422">
        <v>4</v>
      </c>
      <c r="C422" t="str">
        <f>HYPERLINK("C:\Users\Admin\desktop\GL_extraction\Data\SiteSearches\5-site_html_data\reddit\reddit477.txt")</f>
        <v>C:\Users\Admin\desktop\GL_extraction\Data\SiteSearches\5-site_html_data\reddit\reddit477.txt</v>
      </c>
    </row>
    <row r="423" spans="1:3" x14ac:dyDescent="0.3">
      <c r="A423" t="s">
        <v>1316</v>
      </c>
      <c r="B423">
        <v>7</v>
      </c>
      <c r="C423" t="str">
        <f>HYPERLINK("C:\Users\Admin\desktop\GL_extraction\Data\SiteSearches\5-site_html_data\reddit\reddit478.txt")</f>
        <v>C:\Users\Admin\desktop\GL_extraction\Data\SiteSearches\5-site_html_data\reddit\reddit478.txt</v>
      </c>
    </row>
    <row r="424" spans="1:3" x14ac:dyDescent="0.3">
      <c r="A424" t="s">
        <v>1317</v>
      </c>
      <c r="B424">
        <v>7</v>
      </c>
      <c r="C424" t="str">
        <f>HYPERLINK("C:\Users\Admin\desktop\GL_extraction\Data\SiteSearches\5-site_html_data\reddit\reddit479.txt")</f>
        <v>C:\Users\Admin\desktop\GL_extraction\Data\SiteSearches\5-site_html_data\reddit\reddit479.txt</v>
      </c>
    </row>
    <row r="425" spans="1:3" x14ac:dyDescent="0.3">
      <c r="A425" t="s">
        <v>1318</v>
      </c>
      <c r="B425">
        <v>7</v>
      </c>
      <c r="C425" t="str">
        <f>HYPERLINK("C:\Users\Admin\desktop\GL_extraction\Data\SiteSearches\5-site_html_data\reddit\reddit48.txt")</f>
        <v>C:\Users\Admin\desktop\GL_extraction\Data\SiteSearches\5-site_html_data\reddit\reddit48.txt</v>
      </c>
    </row>
    <row r="426" spans="1:3" x14ac:dyDescent="0.3">
      <c r="A426" t="s">
        <v>1319</v>
      </c>
      <c r="B426">
        <v>7</v>
      </c>
      <c r="C426" t="str">
        <f>HYPERLINK("C:\Users\Admin\desktop\GL_extraction\Data\SiteSearches\5-site_html_data\reddit\reddit480.txt")</f>
        <v>C:\Users\Admin\desktop\GL_extraction\Data\SiteSearches\5-site_html_data\reddit\reddit480.txt</v>
      </c>
    </row>
    <row r="427" spans="1:3" x14ac:dyDescent="0.3">
      <c r="A427" t="s">
        <v>1320</v>
      </c>
      <c r="B427">
        <v>7</v>
      </c>
      <c r="C427" t="str">
        <f>HYPERLINK("C:\Users\Admin\desktop\GL_extraction\Data\SiteSearches\5-site_html_data\reddit\reddit481.txt")</f>
        <v>C:\Users\Admin\desktop\GL_extraction\Data\SiteSearches\5-site_html_data\reddit\reddit481.txt</v>
      </c>
    </row>
    <row r="428" spans="1:3" x14ac:dyDescent="0.3">
      <c r="A428" t="s">
        <v>1321</v>
      </c>
      <c r="B428">
        <v>7</v>
      </c>
      <c r="C428" t="str">
        <f>HYPERLINK("C:\Users\Admin\desktop\GL_extraction\Data\SiteSearches\5-site_html_data\reddit\reddit482.txt")</f>
        <v>C:\Users\Admin\desktop\GL_extraction\Data\SiteSearches\5-site_html_data\reddit\reddit482.txt</v>
      </c>
    </row>
    <row r="429" spans="1:3" x14ac:dyDescent="0.3">
      <c r="A429" t="s">
        <v>1322</v>
      </c>
      <c r="B429">
        <v>7</v>
      </c>
      <c r="C429" t="str">
        <f>HYPERLINK("C:\Users\Admin\desktop\GL_extraction\Data\SiteSearches\5-site_html_data\reddit\reddit483.txt")</f>
        <v>C:\Users\Admin\desktop\GL_extraction\Data\SiteSearches\5-site_html_data\reddit\reddit483.txt</v>
      </c>
    </row>
    <row r="430" spans="1:3" x14ac:dyDescent="0.3">
      <c r="A430" t="s">
        <v>1323</v>
      </c>
      <c r="B430">
        <v>7</v>
      </c>
      <c r="C430" t="str">
        <f>HYPERLINK("C:\Users\Admin\desktop\GL_extraction\Data\SiteSearches\5-site_html_data\reddit\reddit484.txt")</f>
        <v>C:\Users\Admin\desktop\GL_extraction\Data\SiteSearches\5-site_html_data\reddit\reddit484.txt</v>
      </c>
    </row>
    <row r="431" spans="1:3" x14ac:dyDescent="0.3">
      <c r="A431" t="s">
        <v>1324</v>
      </c>
      <c r="B431">
        <v>7</v>
      </c>
      <c r="C431" t="str">
        <f>HYPERLINK("C:\Users\Admin\desktop\GL_extraction\Data\SiteSearches\5-site_html_data\reddit\reddit485.txt")</f>
        <v>C:\Users\Admin\desktop\GL_extraction\Data\SiteSearches\5-site_html_data\reddit\reddit485.txt</v>
      </c>
    </row>
    <row r="432" spans="1:3" x14ac:dyDescent="0.3">
      <c r="A432" t="s">
        <v>1325</v>
      </c>
      <c r="B432">
        <v>7</v>
      </c>
      <c r="C432" t="str">
        <f>HYPERLINK("C:\Users\Admin\desktop\GL_extraction\Data\SiteSearches\5-site_html_data\reddit\reddit486.txt")</f>
        <v>C:\Users\Admin\desktop\GL_extraction\Data\SiteSearches\5-site_html_data\reddit\reddit486.txt</v>
      </c>
    </row>
    <row r="433" spans="1:3" x14ac:dyDescent="0.3">
      <c r="A433" t="s">
        <v>1326</v>
      </c>
      <c r="B433">
        <v>2</v>
      </c>
      <c r="C433" t="str">
        <f>HYPERLINK("C:\Users\Admin\desktop\GL_extraction\Data\SiteSearches\5-site_html_data\reddit\reddit487.txt")</f>
        <v>C:\Users\Admin\desktop\GL_extraction\Data\SiteSearches\5-site_html_data\reddit\reddit487.txt</v>
      </c>
    </row>
    <row r="434" spans="1:3" x14ac:dyDescent="0.3">
      <c r="A434" t="s">
        <v>1327</v>
      </c>
      <c r="B434">
        <v>7</v>
      </c>
      <c r="C434" t="str">
        <f>HYPERLINK("C:\Users\Admin\desktop\GL_extraction\Data\SiteSearches\5-site_html_data\reddit\reddit488.txt")</f>
        <v>C:\Users\Admin\desktop\GL_extraction\Data\SiteSearches\5-site_html_data\reddit\reddit488.txt</v>
      </c>
    </row>
    <row r="435" spans="1:3" x14ac:dyDescent="0.3">
      <c r="A435" t="s">
        <v>1328</v>
      </c>
      <c r="B435">
        <v>7</v>
      </c>
      <c r="C435" t="str">
        <f>HYPERLINK("C:\Users\Admin\desktop\GL_extraction\Data\SiteSearches\5-site_html_data\reddit\reddit489.txt")</f>
        <v>C:\Users\Admin\desktop\GL_extraction\Data\SiteSearches\5-site_html_data\reddit\reddit489.txt</v>
      </c>
    </row>
    <row r="436" spans="1:3" x14ac:dyDescent="0.3">
      <c r="A436" t="s">
        <v>1329</v>
      </c>
      <c r="B436">
        <v>7</v>
      </c>
      <c r="C436" t="str">
        <f>HYPERLINK("C:\Users\Admin\desktop\GL_extraction\Data\SiteSearches\5-site_html_data\reddit\reddit49.txt")</f>
        <v>C:\Users\Admin\desktop\GL_extraction\Data\SiteSearches\5-site_html_data\reddit\reddit49.txt</v>
      </c>
    </row>
    <row r="437" spans="1:3" x14ac:dyDescent="0.3">
      <c r="A437" t="s">
        <v>1330</v>
      </c>
      <c r="B437">
        <v>7</v>
      </c>
      <c r="C437" t="str">
        <f>HYPERLINK("C:\Users\Admin\desktop\GL_extraction\Data\SiteSearches\5-site_html_data\reddit\reddit490.txt")</f>
        <v>C:\Users\Admin\desktop\GL_extraction\Data\SiteSearches\5-site_html_data\reddit\reddit490.txt</v>
      </c>
    </row>
    <row r="438" spans="1:3" x14ac:dyDescent="0.3">
      <c r="A438" t="s">
        <v>1331</v>
      </c>
      <c r="B438">
        <v>7</v>
      </c>
      <c r="C438" t="str">
        <f>HYPERLINK("C:\Users\Admin\desktop\GL_extraction\Data\SiteSearches\5-site_html_data\reddit\reddit491.txt")</f>
        <v>C:\Users\Admin\desktop\GL_extraction\Data\SiteSearches\5-site_html_data\reddit\reddit491.txt</v>
      </c>
    </row>
    <row r="439" spans="1:3" x14ac:dyDescent="0.3">
      <c r="A439" t="s">
        <v>1332</v>
      </c>
      <c r="B439">
        <v>1</v>
      </c>
      <c r="C439" t="str">
        <f>HYPERLINK("C:\Users\Admin\desktop\GL_extraction\Data\SiteSearches\5-site_html_data\reddit\reddit492.txt")</f>
        <v>C:\Users\Admin\desktop\GL_extraction\Data\SiteSearches\5-site_html_data\reddit\reddit492.txt</v>
      </c>
    </row>
    <row r="440" spans="1:3" x14ac:dyDescent="0.3">
      <c r="A440" t="s">
        <v>1333</v>
      </c>
      <c r="B440">
        <v>7</v>
      </c>
      <c r="C440" t="str">
        <f>HYPERLINK("C:\Users\Admin\desktop\GL_extraction\Data\SiteSearches\5-site_html_data\reddit\reddit493.txt")</f>
        <v>C:\Users\Admin\desktop\GL_extraction\Data\SiteSearches\5-site_html_data\reddit\reddit493.txt</v>
      </c>
    </row>
    <row r="441" spans="1:3" x14ac:dyDescent="0.3">
      <c r="A441" t="s">
        <v>1334</v>
      </c>
      <c r="B441">
        <v>7</v>
      </c>
      <c r="C441" t="str">
        <f>HYPERLINK("C:\Users\Admin\desktop\GL_extraction\Data\SiteSearches\5-site_html_data\reddit\reddit494.txt")</f>
        <v>C:\Users\Admin\desktop\GL_extraction\Data\SiteSearches\5-site_html_data\reddit\reddit494.txt</v>
      </c>
    </row>
    <row r="442" spans="1:3" x14ac:dyDescent="0.3">
      <c r="A442" t="s">
        <v>1335</v>
      </c>
      <c r="B442">
        <v>7</v>
      </c>
      <c r="C442" t="str">
        <f>HYPERLINK("C:\Users\Admin\desktop\GL_extraction\Data\SiteSearches\5-site_html_data\reddit\reddit495.txt")</f>
        <v>C:\Users\Admin\desktop\GL_extraction\Data\SiteSearches\5-site_html_data\reddit\reddit495.txt</v>
      </c>
    </row>
    <row r="443" spans="1:3" x14ac:dyDescent="0.3">
      <c r="A443" t="s">
        <v>1336</v>
      </c>
      <c r="B443">
        <v>7</v>
      </c>
      <c r="C443" t="str">
        <f>HYPERLINK("C:\Users\Admin\desktop\GL_extraction\Data\SiteSearches\5-site_html_data\reddit\reddit496.txt")</f>
        <v>C:\Users\Admin\desktop\GL_extraction\Data\SiteSearches\5-site_html_data\reddit\reddit496.txt</v>
      </c>
    </row>
    <row r="444" spans="1:3" x14ac:dyDescent="0.3">
      <c r="A444" t="s">
        <v>1337</v>
      </c>
      <c r="B444">
        <v>7</v>
      </c>
      <c r="C444" t="str">
        <f>HYPERLINK("C:\Users\Admin\desktop\GL_extraction\Data\SiteSearches\5-site_html_data\reddit\reddit497.txt")</f>
        <v>C:\Users\Admin\desktop\GL_extraction\Data\SiteSearches\5-site_html_data\reddit\reddit497.txt</v>
      </c>
    </row>
    <row r="445" spans="1:3" x14ac:dyDescent="0.3">
      <c r="A445" t="s">
        <v>1338</v>
      </c>
      <c r="B445">
        <v>1</v>
      </c>
      <c r="C445" t="str">
        <f>HYPERLINK("C:\Users\Admin\desktop\GL_extraction\Data\SiteSearches\5-site_html_data\reddit\reddit498.txt")</f>
        <v>C:\Users\Admin\desktop\GL_extraction\Data\SiteSearches\5-site_html_data\reddit\reddit498.txt</v>
      </c>
    </row>
    <row r="446" spans="1:3" x14ac:dyDescent="0.3">
      <c r="A446" t="s">
        <v>1339</v>
      </c>
      <c r="B446">
        <v>7</v>
      </c>
      <c r="C446" t="str">
        <f>HYPERLINK("C:\Users\Admin\desktop\GL_extraction\Data\SiteSearches\5-site_html_data\reddit\reddit499.txt")</f>
        <v>C:\Users\Admin\desktop\GL_extraction\Data\SiteSearches\5-site_html_data\reddit\reddit499.txt</v>
      </c>
    </row>
    <row r="447" spans="1:3" x14ac:dyDescent="0.3">
      <c r="A447" t="s">
        <v>1340</v>
      </c>
      <c r="B447">
        <v>7</v>
      </c>
      <c r="C447" t="str">
        <f>HYPERLINK("C:\Users\Admin\desktop\GL_extraction\Data\SiteSearches\5-site_html_data\reddit\reddit5.txt")</f>
        <v>C:\Users\Admin\desktop\GL_extraction\Data\SiteSearches\5-site_html_data\reddit\reddit5.txt</v>
      </c>
    </row>
    <row r="448" spans="1:3" x14ac:dyDescent="0.3">
      <c r="A448" t="s">
        <v>1341</v>
      </c>
      <c r="B448">
        <v>7</v>
      </c>
      <c r="C448" t="str">
        <f>HYPERLINK("C:\Users\Admin\desktop\GL_extraction\Data\SiteSearches\5-site_html_data\reddit\reddit50.txt")</f>
        <v>C:\Users\Admin\desktop\GL_extraction\Data\SiteSearches\5-site_html_data\reddit\reddit50.txt</v>
      </c>
    </row>
    <row r="449" spans="1:3" x14ac:dyDescent="0.3">
      <c r="A449" t="s">
        <v>1342</v>
      </c>
      <c r="B449">
        <v>7</v>
      </c>
      <c r="C449" t="str">
        <f>HYPERLINK("C:\Users\Admin\desktop\GL_extraction\Data\SiteSearches\5-site_html_data\reddit\reddit500.txt")</f>
        <v>C:\Users\Admin\desktop\GL_extraction\Data\SiteSearches\5-site_html_data\reddit\reddit500.txt</v>
      </c>
    </row>
    <row r="450" spans="1:3" x14ac:dyDescent="0.3">
      <c r="A450" t="s">
        <v>1343</v>
      </c>
      <c r="B450">
        <v>7</v>
      </c>
      <c r="C450" t="str">
        <f>HYPERLINK("C:\Users\Admin\desktop\GL_extraction\Data\SiteSearches\5-site_html_data\reddit\reddit501.txt")</f>
        <v>C:\Users\Admin\desktop\GL_extraction\Data\SiteSearches\5-site_html_data\reddit\reddit501.txt</v>
      </c>
    </row>
    <row r="451" spans="1:3" x14ac:dyDescent="0.3">
      <c r="A451" t="s">
        <v>1344</v>
      </c>
      <c r="B451">
        <v>7</v>
      </c>
      <c r="C451" t="str">
        <f>HYPERLINK("C:\Users\Admin\desktop\GL_extraction\Data\SiteSearches\5-site_html_data\reddit\reddit502.txt")</f>
        <v>C:\Users\Admin\desktop\GL_extraction\Data\SiteSearches\5-site_html_data\reddit\reddit502.txt</v>
      </c>
    </row>
    <row r="452" spans="1:3" x14ac:dyDescent="0.3">
      <c r="A452" t="s">
        <v>1345</v>
      </c>
      <c r="B452">
        <v>7</v>
      </c>
      <c r="C452" t="str">
        <f>HYPERLINK("C:\Users\Admin\desktop\GL_extraction\Data\SiteSearches\5-site_html_data\reddit\reddit503.txt")</f>
        <v>C:\Users\Admin\desktop\GL_extraction\Data\SiteSearches\5-site_html_data\reddit\reddit503.txt</v>
      </c>
    </row>
    <row r="453" spans="1:3" x14ac:dyDescent="0.3">
      <c r="A453" t="s">
        <v>1346</v>
      </c>
      <c r="B453">
        <v>7</v>
      </c>
      <c r="C453" t="str">
        <f>HYPERLINK("C:\Users\Admin\desktop\GL_extraction\Data\SiteSearches\5-site_html_data\reddit\reddit504.txt")</f>
        <v>C:\Users\Admin\desktop\GL_extraction\Data\SiteSearches\5-site_html_data\reddit\reddit504.txt</v>
      </c>
    </row>
    <row r="454" spans="1:3" x14ac:dyDescent="0.3">
      <c r="A454" t="s">
        <v>1347</v>
      </c>
      <c r="B454">
        <v>7</v>
      </c>
      <c r="C454" t="str">
        <f>HYPERLINK("C:\Users\Admin\desktop\GL_extraction\Data\SiteSearches\5-site_html_data\reddit\reddit505.txt")</f>
        <v>C:\Users\Admin\desktop\GL_extraction\Data\SiteSearches\5-site_html_data\reddit\reddit505.txt</v>
      </c>
    </row>
    <row r="455" spans="1:3" x14ac:dyDescent="0.3">
      <c r="A455" t="s">
        <v>1348</v>
      </c>
      <c r="B455">
        <v>7</v>
      </c>
      <c r="C455" t="str">
        <f>HYPERLINK("C:\Users\Admin\desktop\GL_extraction\Data\SiteSearches\5-site_html_data\reddit\reddit506.txt")</f>
        <v>C:\Users\Admin\desktop\GL_extraction\Data\SiteSearches\5-site_html_data\reddit\reddit506.txt</v>
      </c>
    </row>
    <row r="456" spans="1:3" x14ac:dyDescent="0.3">
      <c r="A456" t="s">
        <v>1349</v>
      </c>
      <c r="B456">
        <v>7</v>
      </c>
      <c r="C456" t="str">
        <f>HYPERLINK("C:\Users\Admin\desktop\GL_extraction\Data\SiteSearches\5-site_html_data\reddit\reddit507.txt")</f>
        <v>C:\Users\Admin\desktop\GL_extraction\Data\SiteSearches\5-site_html_data\reddit\reddit507.txt</v>
      </c>
    </row>
    <row r="457" spans="1:3" x14ac:dyDescent="0.3">
      <c r="A457" t="s">
        <v>1350</v>
      </c>
      <c r="B457">
        <v>7</v>
      </c>
      <c r="C457" t="str">
        <f>HYPERLINK("C:\Users\Admin\desktop\GL_extraction\Data\SiteSearches\5-site_html_data\reddit\reddit508.txt")</f>
        <v>C:\Users\Admin\desktop\GL_extraction\Data\SiteSearches\5-site_html_data\reddit\reddit508.txt</v>
      </c>
    </row>
    <row r="458" spans="1:3" x14ac:dyDescent="0.3">
      <c r="A458" t="s">
        <v>1351</v>
      </c>
      <c r="B458">
        <v>7</v>
      </c>
      <c r="C458" t="str">
        <f>HYPERLINK("C:\Users\Admin\desktop\GL_extraction\Data\SiteSearches\5-site_html_data\reddit\reddit509.txt")</f>
        <v>C:\Users\Admin\desktop\GL_extraction\Data\SiteSearches\5-site_html_data\reddit\reddit509.txt</v>
      </c>
    </row>
    <row r="459" spans="1:3" x14ac:dyDescent="0.3">
      <c r="A459" t="s">
        <v>1352</v>
      </c>
      <c r="B459">
        <v>7</v>
      </c>
      <c r="C459" t="str">
        <f>HYPERLINK("C:\Users\Admin\desktop\GL_extraction\Data\SiteSearches\5-site_html_data\reddit\reddit51.txt")</f>
        <v>C:\Users\Admin\desktop\GL_extraction\Data\SiteSearches\5-site_html_data\reddit\reddit51.txt</v>
      </c>
    </row>
    <row r="460" spans="1:3" x14ac:dyDescent="0.3">
      <c r="A460" t="s">
        <v>1353</v>
      </c>
      <c r="B460">
        <v>7</v>
      </c>
      <c r="C460" t="str">
        <f>HYPERLINK("C:\Users\Admin\desktop\GL_extraction\Data\SiteSearches\5-site_html_data\reddit\reddit510.txt")</f>
        <v>C:\Users\Admin\desktop\GL_extraction\Data\SiteSearches\5-site_html_data\reddit\reddit510.txt</v>
      </c>
    </row>
    <row r="461" spans="1:3" x14ac:dyDescent="0.3">
      <c r="A461" t="s">
        <v>1354</v>
      </c>
      <c r="B461">
        <v>1</v>
      </c>
      <c r="C461" t="str">
        <f>HYPERLINK("C:\Users\Admin\desktop\GL_extraction\Data\SiteSearches\5-site_html_data\reddit\reddit511.txt")</f>
        <v>C:\Users\Admin\desktop\GL_extraction\Data\SiteSearches\5-site_html_data\reddit\reddit511.txt</v>
      </c>
    </row>
    <row r="462" spans="1:3" x14ac:dyDescent="0.3">
      <c r="A462" t="s">
        <v>1355</v>
      </c>
      <c r="B462">
        <v>7</v>
      </c>
      <c r="C462" t="str">
        <f>HYPERLINK("C:\Users\Admin\desktop\GL_extraction\Data\SiteSearches\5-site_html_data\reddit\reddit512.txt")</f>
        <v>C:\Users\Admin\desktop\GL_extraction\Data\SiteSearches\5-site_html_data\reddit\reddit512.txt</v>
      </c>
    </row>
    <row r="463" spans="1:3" x14ac:dyDescent="0.3">
      <c r="A463" t="s">
        <v>1356</v>
      </c>
      <c r="B463">
        <v>7</v>
      </c>
      <c r="C463" t="str">
        <f>HYPERLINK("C:\Users\Admin\desktop\GL_extraction\Data\SiteSearches\5-site_html_data\reddit\reddit513.txt")</f>
        <v>C:\Users\Admin\desktop\GL_extraction\Data\SiteSearches\5-site_html_data\reddit\reddit513.txt</v>
      </c>
    </row>
    <row r="464" spans="1:3" x14ac:dyDescent="0.3">
      <c r="A464" t="s">
        <v>1357</v>
      </c>
      <c r="B464">
        <v>7</v>
      </c>
      <c r="C464" t="str">
        <f>HYPERLINK("C:\Users\Admin\desktop\GL_extraction\Data\SiteSearches\5-site_html_data\reddit\reddit514.txt")</f>
        <v>C:\Users\Admin\desktop\GL_extraction\Data\SiteSearches\5-site_html_data\reddit\reddit514.txt</v>
      </c>
    </row>
    <row r="465" spans="1:3" x14ac:dyDescent="0.3">
      <c r="A465" t="s">
        <v>1358</v>
      </c>
      <c r="B465">
        <v>7</v>
      </c>
      <c r="C465" t="str">
        <f>HYPERLINK("C:\Users\Admin\desktop\GL_extraction\Data\SiteSearches\5-site_html_data\reddit\reddit515.txt")</f>
        <v>C:\Users\Admin\desktop\GL_extraction\Data\SiteSearches\5-site_html_data\reddit\reddit515.txt</v>
      </c>
    </row>
    <row r="466" spans="1:3" x14ac:dyDescent="0.3">
      <c r="A466" t="s">
        <v>1359</v>
      </c>
      <c r="B466">
        <v>7</v>
      </c>
      <c r="C466" t="str">
        <f>HYPERLINK("C:\Users\Admin\desktop\GL_extraction\Data\SiteSearches\5-site_html_data\reddit\reddit516.txt")</f>
        <v>C:\Users\Admin\desktop\GL_extraction\Data\SiteSearches\5-site_html_data\reddit\reddit516.txt</v>
      </c>
    </row>
    <row r="467" spans="1:3" x14ac:dyDescent="0.3">
      <c r="A467" t="s">
        <v>1360</v>
      </c>
      <c r="B467">
        <v>1</v>
      </c>
      <c r="C467" t="str">
        <f>HYPERLINK("C:\Users\Admin\desktop\GL_extraction\Data\SiteSearches\5-site_html_data\reddit\reddit517.txt")</f>
        <v>C:\Users\Admin\desktop\GL_extraction\Data\SiteSearches\5-site_html_data\reddit\reddit517.txt</v>
      </c>
    </row>
    <row r="468" spans="1:3" x14ac:dyDescent="0.3">
      <c r="A468" t="s">
        <v>1361</v>
      </c>
      <c r="B468">
        <v>1</v>
      </c>
      <c r="C468" t="str">
        <f>HYPERLINK("C:\Users\Admin\desktop\GL_extraction\Data\SiteSearches\5-site_html_data\reddit\reddit518.txt")</f>
        <v>C:\Users\Admin\desktop\GL_extraction\Data\SiteSearches\5-site_html_data\reddit\reddit518.txt</v>
      </c>
    </row>
    <row r="469" spans="1:3" x14ac:dyDescent="0.3">
      <c r="A469" t="s">
        <v>1362</v>
      </c>
      <c r="B469">
        <v>0</v>
      </c>
      <c r="C469" t="str">
        <f>HYPERLINK("C:\Users\Admin\desktop\GL_extraction\Data\SiteSearches\5-site_html_data\reddit\reddit519.txt")</f>
        <v>C:\Users\Admin\desktop\GL_extraction\Data\SiteSearches\5-site_html_data\reddit\reddit519.txt</v>
      </c>
    </row>
    <row r="470" spans="1:3" x14ac:dyDescent="0.3">
      <c r="A470" t="s">
        <v>1363</v>
      </c>
      <c r="B470">
        <v>7</v>
      </c>
      <c r="C470" t="str">
        <f>HYPERLINK("C:\Users\Admin\desktop\GL_extraction\Data\SiteSearches\5-site_html_data\reddit\reddit52.txt")</f>
        <v>C:\Users\Admin\desktop\GL_extraction\Data\SiteSearches\5-site_html_data\reddit\reddit52.txt</v>
      </c>
    </row>
    <row r="471" spans="1:3" x14ac:dyDescent="0.3">
      <c r="A471" t="s">
        <v>1364</v>
      </c>
      <c r="B471">
        <v>7</v>
      </c>
      <c r="C471" t="str">
        <f>HYPERLINK("C:\Users\Admin\desktop\GL_extraction\Data\SiteSearches\5-site_html_data\reddit\reddit520.txt")</f>
        <v>C:\Users\Admin\desktop\GL_extraction\Data\SiteSearches\5-site_html_data\reddit\reddit520.txt</v>
      </c>
    </row>
    <row r="472" spans="1:3" x14ac:dyDescent="0.3">
      <c r="A472" t="s">
        <v>1365</v>
      </c>
      <c r="B472">
        <v>7</v>
      </c>
      <c r="C472" t="str">
        <f>HYPERLINK("C:\Users\Admin\desktop\GL_extraction\Data\SiteSearches\5-site_html_data\reddit\reddit521.txt")</f>
        <v>C:\Users\Admin\desktop\GL_extraction\Data\SiteSearches\5-site_html_data\reddit\reddit521.txt</v>
      </c>
    </row>
    <row r="473" spans="1:3" x14ac:dyDescent="0.3">
      <c r="A473" t="s">
        <v>1366</v>
      </c>
      <c r="B473">
        <v>7</v>
      </c>
      <c r="C473" t="str">
        <f>HYPERLINK("C:\Users\Admin\desktop\GL_extraction\Data\SiteSearches\5-site_html_data\reddit\reddit522.txt")</f>
        <v>C:\Users\Admin\desktop\GL_extraction\Data\SiteSearches\5-site_html_data\reddit\reddit522.txt</v>
      </c>
    </row>
    <row r="474" spans="1:3" x14ac:dyDescent="0.3">
      <c r="A474" t="s">
        <v>1367</v>
      </c>
      <c r="B474">
        <v>7</v>
      </c>
      <c r="C474" t="str">
        <f>HYPERLINK("C:\Users\Admin\desktop\GL_extraction\Data\SiteSearches\5-site_html_data\reddit\reddit523.txt")</f>
        <v>C:\Users\Admin\desktop\GL_extraction\Data\SiteSearches\5-site_html_data\reddit\reddit523.txt</v>
      </c>
    </row>
    <row r="475" spans="1:3" x14ac:dyDescent="0.3">
      <c r="A475" t="s">
        <v>1368</v>
      </c>
      <c r="B475">
        <v>7</v>
      </c>
      <c r="C475" t="str">
        <f>HYPERLINK("C:\Users\Admin\desktop\GL_extraction\Data\SiteSearches\5-site_html_data\reddit\reddit524.txt")</f>
        <v>C:\Users\Admin\desktop\GL_extraction\Data\SiteSearches\5-site_html_data\reddit\reddit524.txt</v>
      </c>
    </row>
    <row r="476" spans="1:3" x14ac:dyDescent="0.3">
      <c r="A476" t="s">
        <v>1369</v>
      </c>
      <c r="B476">
        <v>7</v>
      </c>
      <c r="C476" t="str">
        <f>HYPERLINK("C:\Users\Admin\desktop\GL_extraction\Data\SiteSearches\5-site_html_data\reddit\reddit525.txt")</f>
        <v>C:\Users\Admin\desktop\GL_extraction\Data\SiteSearches\5-site_html_data\reddit\reddit525.txt</v>
      </c>
    </row>
    <row r="477" spans="1:3" x14ac:dyDescent="0.3">
      <c r="A477" t="s">
        <v>1370</v>
      </c>
      <c r="B477">
        <v>7</v>
      </c>
      <c r="C477" t="str">
        <f>HYPERLINK("C:\Users\Admin\desktop\GL_extraction\Data\SiteSearches\5-site_html_data\reddit\reddit526.txt")</f>
        <v>C:\Users\Admin\desktop\GL_extraction\Data\SiteSearches\5-site_html_data\reddit\reddit526.txt</v>
      </c>
    </row>
    <row r="478" spans="1:3" x14ac:dyDescent="0.3">
      <c r="A478" t="s">
        <v>1371</v>
      </c>
      <c r="B478">
        <v>7</v>
      </c>
      <c r="C478" t="str">
        <f>HYPERLINK("C:\Users\Admin\desktop\GL_extraction\Data\SiteSearches\5-site_html_data\reddit\reddit527.txt")</f>
        <v>C:\Users\Admin\desktop\GL_extraction\Data\SiteSearches\5-site_html_data\reddit\reddit527.txt</v>
      </c>
    </row>
    <row r="479" spans="1:3" x14ac:dyDescent="0.3">
      <c r="A479" t="s">
        <v>1372</v>
      </c>
      <c r="B479">
        <v>7</v>
      </c>
      <c r="C479" t="str">
        <f>HYPERLINK("C:\Users\Admin\desktop\GL_extraction\Data\SiteSearches\5-site_html_data\reddit\reddit528.txt")</f>
        <v>C:\Users\Admin\desktop\GL_extraction\Data\SiteSearches\5-site_html_data\reddit\reddit528.txt</v>
      </c>
    </row>
    <row r="480" spans="1:3" x14ac:dyDescent="0.3">
      <c r="A480" t="s">
        <v>1373</v>
      </c>
      <c r="B480">
        <v>7</v>
      </c>
      <c r="C480" t="str">
        <f>HYPERLINK("C:\Users\Admin\desktop\GL_extraction\Data\SiteSearches\5-site_html_data\reddit\reddit529.txt")</f>
        <v>C:\Users\Admin\desktop\GL_extraction\Data\SiteSearches\5-site_html_data\reddit\reddit529.txt</v>
      </c>
    </row>
    <row r="481" spans="1:3" x14ac:dyDescent="0.3">
      <c r="A481" t="s">
        <v>1374</v>
      </c>
      <c r="B481">
        <v>7</v>
      </c>
      <c r="C481" t="str">
        <f>HYPERLINK("C:\Users\Admin\desktop\GL_extraction\Data\SiteSearches\5-site_html_data\reddit\reddit53.txt")</f>
        <v>C:\Users\Admin\desktop\GL_extraction\Data\SiteSearches\5-site_html_data\reddit\reddit53.txt</v>
      </c>
    </row>
    <row r="482" spans="1:3" x14ac:dyDescent="0.3">
      <c r="A482" t="s">
        <v>1375</v>
      </c>
      <c r="B482">
        <v>7</v>
      </c>
      <c r="C482" t="str">
        <f>HYPERLINK("C:\Users\Admin\desktop\GL_extraction\Data\SiteSearches\5-site_html_data\reddit\reddit530.txt")</f>
        <v>C:\Users\Admin\desktop\GL_extraction\Data\SiteSearches\5-site_html_data\reddit\reddit530.txt</v>
      </c>
    </row>
    <row r="483" spans="1:3" x14ac:dyDescent="0.3">
      <c r="A483" t="s">
        <v>1376</v>
      </c>
      <c r="B483">
        <v>7</v>
      </c>
      <c r="C483" t="str">
        <f>HYPERLINK("C:\Users\Admin\desktop\GL_extraction\Data\SiteSearches\5-site_html_data\reddit\reddit531.txt")</f>
        <v>C:\Users\Admin\desktop\GL_extraction\Data\SiteSearches\5-site_html_data\reddit\reddit531.txt</v>
      </c>
    </row>
    <row r="484" spans="1:3" x14ac:dyDescent="0.3">
      <c r="A484" t="s">
        <v>1377</v>
      </c>
      <c r="B484">
        <v>7</v>
      </c>
      <c r="C484" t="str">
        <f>HYPERLINK("C:\Users\Admin\desktop\GL_extraction\Data\SiteSearches\5-site_html_data\reddit\reddit532.txt")</f>
        <v>C:\Users\Admin\desktop\GL_extraction\Data\SiteSearches\5-site_html_data\reddit\reddit532.txt</v>
      </c>
    </row>
    <row r="485" spans="1:3" x14ac:dyDescent="0.3">
      <c r="A485" t="s">
        <v>1378</v>
      </c>
      <c r="B485">
        <v>7</v>
      </c>
      <c r="C485" t="str">
        <f>HYPERLINK("C:\Users\Admin\desktop\GL_extraction\Data\SiteSearches\5-site_html_data\reddit\reddit533.txt")</f>
        <v>C:\Users\Admin\desktop\GL_extraction\Data\SiteSearches\5-site_html_data\reddit\reddit533.txt</v>
      </c>
    </row>
    <row r="486" spans="1:3" x14ac:dyDescent="0.3">
      <c r="A486" t="s">
        <v>1379</v>
      </c>
      <c r="B486">
        <v>1</v>
      </c>
      <c r="C486" t="str">
        <f>HYPERLINK("C:\Users\Admin\desktop\GL_extraction\Data\SiteSearches\5-site_html_data\reddit\reddit534.txt")</f>
        <v>C:\Users\Admin\desktop\GL_extraction\Data\SiteSearches\5-site_html_data\reddit\reddit534.txt</v>
      </c>
    </row>
    <row r="487" spans="1:3" x14ac:dyDescent="0.3">
      <c r="A487" t="s">
        <v>1380</v>
      </c>
      <c r="B487">
        <v>7</v>
      </c>
      <c r="C487" t="str">
        <f>HYPERLINK("C:\Users\Admin\desktop\GL_extraction\Data\SiteSearches\5-site_html_data\reddit\reddit535.txt")</f>
        <v>C:\Users\Admin\desktop\GL_extraction\Data\SiteSearches\5-site_html_data\reddit\reddit535.txt</v>
      </c>
    </row>
    <row r="488" spans="1:3" x14ac:dyDescent="0.3">
      <c r="A488" t="s">
        <v>1381</v>
      </c>
      <c r="B488">
        <v>7</v>
      </c>
      <c r="C488" t="str">
        <f>HYPERLINK("C:\Users\Admin\desktop\GL_extraction\Data\SiteSearches\5-site_html_data\reddit\reddit536.txt")</f>
        <v>C:\Users\Admin\desktop\GL_extraction\Data\SiteSearches\5-site_html_data\reddit\reddit536.txt</v>
      </c>
    </row>
    <row r="489" spans="1:3" x14ac:dyDescent="0.3">
      <c r="A489" t="s">
        <v>1382</v>
      </c>
      <c r="B489">
        <v>7</v>
      </c>
      <c r="C489" t="str">
        <f>HYPERLINK("C:\Users\Admin\desktop\GL_extraction\Data\SiteSearches\5-site_html_data\reddit\reddit537.txt")</f>
        <v>C:\Users\Admin\desktop\GL_extraction\Data\SiteSearches\5-site_html_data\reddit\reddit537.txt</v>
      </c>
    </row>
    <row r="490" spans="1:3" x14ac:dyDescent="0.3">
      <c r="A490" t="s">
        <v>1383</v>
      </c>
      <c r="B490">
        <v>7</v>
      </c>
      <c r="C490" t="str">
        <f>HYPERLINK("C:\Users\Admin\desktop\GL_extraction\Data\SiteSearches\5-site_html_data\reddit\reddit538.txt")</f>
        <v>C:\Users\Admin\desktop\GL_extraction\Data\SiteSearches\5-site_html_data\reddit\reddit538.txt</v>
      </c>
    </row>
    <row r="491" spans="1:3" x14ac:dyDescent="0.3">
      <c r="A491" t="s">
        <v>1384</v>
      </c>
      <c r="B491">
        <v>7</v>
      </c>
      <c r="C491" t="str">
        <f>HYPERLINK("C:\Users\Admin\desktop\GL_extraction\Data\SiteSearches\5-site_html_data\reddit\reddit539.txt")</f>
        <v>C:\Users\Admin\desktop\GL_extraction\Data\SiteSearches\5-site_html_data\reddit\reddit539.txt</v>
      </c>
    </row>
    <row r="492" spans="1:3" x14ac:dyDescent="0.3">
      <c r="A492" t="s">
        <v>1385</v>
      </c>
      <c r="B492">
        <v>7</v>
      </c>
      <c r="C492" t="str">
        <f>HYPERLINK("C:\Users\Admin\desktop\GL_extraction\Data\SiteSearches\5-site_html_data\reddit\reddit54.txt")</f>
        <v>C:\Users\Admin\desktop\GL_extraction\Data\SiteSearches\5-site_html_data\reddit\reddit54.txt</v>
      </c>
    </row>
    <row r="493" spans="1:3" x14ac:dyDescent="0.3">
      <c r="A493" t="s">
        <v>1386</v>
      </c>
      <c r="B493">
        <v>7</v>
      </c>
      <c r="C493" t="str">
        <f>HYPERLINK("C:\Users\Admin\desktop\GL_extraction\Data\SiteSearches\5-site_html_data\reddit\reddit540.txt")</f>
        <v>C:\Users\Admin\desktop\GL_extraction\Data\SiteSearches\5-site_html_data\reddit\reddit540.txt</v>
      </c>
    </row>
    <row r="494" spans="1:3" x14ac:dyDescent="0.3">
      <c r="A494" t="s">
        <v>1387</v>
      </c>
      <c r="B494">
        <v>7</v>
      </c>
      <c r="C494" t="str">
        <f>HYPERLINK("C:\Users\Admin\desktop\GL_extraction\Data\SiteSearches\5-site_html_data\reddit\reddit541.txt")</f>
        <v>C:\Users\Admin\desktop\GL_extraction\Data\SiteSearches\5-site_html_data\reddit\reddit541.txt</v>
      </c>
    </row>
    <row r="495" spans="1:3" x14ac:dyDescent="0.3">
      <c r="A495" t="s">
        <v>1388</v>
      </c>
      <c r="B495">
        <v>7</v>
      </c>
      <c r="C495" t="str">
        <f>HYPERLINK("C:\Users\Admin\desktop\GL_extraction\Data\SiteSearches\5-site_html_data\reddit\reddit542.txt")</f>
        <v>C:\Users\Admin\desktop\GL_extraction\Data\SiteSearches\5-site_html_data\reddit\reddit542.txt</v>
      </c>
    </row>
    <row r="496" spans="1:3" x14ac:dyDescent="0.3">
      <c r="A496" t="s">
        <v>1389</v>
      </c>
      <c r="B496">
        <v>7</v>
      </c>
      <c r="C496" t="str">
        <f>HYPERLINK("C:\Users\Admin\desktop\GL_extraction\Data\SiteSearches\5-site_html_data\reddit\reddit543.txt")</f>
        <v>C:\Users\Admin\desktop\GL_extraction\Data\SiteSearches\5-site_html_data\reddit\reddit543.txt</v>
      </c>
    </row>
    <row r="497" spans="1:3" x14ac:dyDescent="0.3">
      <c r="A497" t="s">
        <v>1390</v>
      </c>
      <c r="B497">
        <v>7</v>
      </c>
      <c r="C497" t="str">
        <f>HYPERLINK("C:\Users\Admin\desktop\GL_extraction\Data\SiteSearches\5-site_html_data\reddit\reddit544.txt")</f>
        <v>C:\Users\Admin\desktop\GL_extraction\Data\SiteSearches\5-site_html_data\reddit\reddit544.txt</v>
      </c>
    </row>
    <row r="498" spans="1:3" x14ac:dyDescent="0.3">
      <c r="A498" t="s">
        <v>1391</v>
      </c>
      <c r="B498">
        <v>4</v>
      </c>
      <c r="C498" t="str">
        <f>HYPERLINK("C:\Users\Admin\desktop\GL_extraction\Data\SiteSearches\5-site_html_data\reddit\reddit545.txt")</f>
        <v>C:\Users\Admin\desktop\GL_extraction\Data\SiteSearches\5-site_html_data\reddit\reddit545.txt</v>
      </c>
    </row>
    <row r="499" spans="1:3" x14ac:dyDescent="0.3">
      <c r="A499" t="s">
        <v>1392</v>
      </c>
      <c r="B499">
        <v>7</v>
      </c>
      <c r="C499" t="str">
        <f>HYPERLINK("C:\Users\Admin\desktop\GL_extraction\Data\SiteSearches\5-site_html_data\reddit\reddit546.txt")</f>
        <v>C:\Users\Admin\desktop\GL_extraction\Data\SiteSearches\5-site_html_data\reddit\reddit546.txt</v>
      </c>
    </row>
    <row r="500" spans="1:3" x14ac:dyDescent="0.3">
      <c r="A500" t="s">
        <v>1393</v>
      </c>
      <c r="B500">
        <v>7</v>
      </c>
      <c r="C500" t="str">
        <f>HYPERLINK("C:\Users\Admin\desktop\GL_extraction\Data\SiteSearches\5-site_html_data\reddit\reddit547.txt")</f>
        <v>C:\Users\Admin\desktop\GL_extraction\Data\SiteSearches\5-site_html_data\reddit\reddit547.txt</v>
      </c>
    </row>
    <row r="501" spans="1:3" x14ac:dyDescent="0.3">
      <c r="A501" t="s">
        <v>1394</v>
      </c>
      <c r="B501">
        <v>1</v>
      </c>
      <c r="C501" t="str">
        <f>HYPERLINK("C:\Users\Admin\desktop\GL_extraction\Data\SiteSearches\5-site_html_data\reddit\reddit548.txt")</f>
        <v>C:\Users\Admin\desktop\GL_extraction\Data\SiteSearches\5-site_html_data\reddit\reddit548.txt</v>
      </c>
    </row>
    <row r="502" spans="1:3" x14ac:dyDescent="0.3">
      <c r="A502" t="s">
        <v>1395</v>
      </c>
      <c r="B502">
        <v>1</v>
      </c>
      <c r="C502" t="str">
        <f>HYPERLINK("C:\Users\Admin\desktop\GL_extraction\Data\SiteSearches\5-site_html_data\reddit\reddit549.txt")</f>
        <v>C:\Users\Admin\desktop\GL_extraction\Data\SiteSearches\5-site_html_data\reddit\reddit549.txt</v>
      </c>
    </row>
    <row r="503" spans="1:3" x14ac:dyDescent="0.3">
      <c r="A503" t="s">
        <v>1396</v>
      </c>
      <c r="B503">
        <v>7</v>
      </c>
      <c r="C503" t="str">
        <f>HYPERLINK("C:\Users\Admin\desktop\GL_extraction\Data\SiteSearches\5-site_html_data\reddit\reddit55.txt")</f>
        <v>C:\Users\Admin\desktop\GL_extraction\Data\SiteSearches\5-site_html_data\reddit\reddit55.txt</v>
      </c>
    </row>
    <row r="504" spans="1:3" x14ac:dyDescent="0.3">
      <c r="A504" t="s">
        <v>1397</v>
      </c>
      <c r="B504">
        <v>7</v>
      </c>
      <c r="C504" t="str">
        <f>HYPERLINK("C:\Users\Admin\desktop\GL_extraction\Data\SiteSearches\5-site_html_data\reddit\reddit550.txt")</f>
        <v>C:\Users\Admin\desktop\GL_extraction\Data\SiteSearches\5-site_html_data\reddit\reddit550.txt</v>
      </c>
    </row>
    <row r="505" spans="1:3" x14ac:dyDescent="0.3">
      <c r="A505" t="s">
        <v>1398</v>
      </c>
      <c r="B505">
        <v>7</v>
      </c>
      <c r="C505" t="str">
        <f>HYPERLINK("C:\Users\Admin\desktop\GL_extraction\Data\SiteSearches\5-site_html_data\reddit\reddit551.txt")</f>
        <v>C:\Users\Admin\desktop\GL_extraction\Data\SiteSearches\5-site_html_data\reddit\reddit551.txt</v>
      </c>
    </row>
    <row r="506" spans="1:3" x14ac:dyDescent="0.3">
      <c r="A506" t="s">
        <v>1399</v>
      </c>
      <c r="B506">
        <v>7</v>
      </c>
      <c r="C506" t="str">
        <f>HYPERLINK("C:\Users\Admin\desktop\GL_extraction\Data\SiteSearches\5-site_html_data\reddit\reddit552.txt")</f>
        <v>C:\Users\Admin\desktop\GL_extraction\Data\SiteSearches\5-site_html_data\reddit\reddit552.txt</v>
      </c>
    </row>
    <row r="507" spans="1:3" x14ac:dyDescent="0.3">
      <c r="A507" t="s">
        <v>1400</v>
      </c>
      <c r="B507">
        <v>7</v>
      </c>
      <c r="C507" t="str">
        <f>HYPERLINK("C:\Users\Admin\desktop\GL_extraction\Data\SiteSearches\5-site_html_data\reddit\reddit553.txt")</f>
        <v>C:\Users\Admin\desktop\GL_extraction\Data\SiteSearches\5-site_html_data\reddit\reddit553.txt</v>
      </c>
    </row>
    <row r="508" spans="1:3" x14ac:dyDescent="0.3">
      <c r="A508" t="s">
        <v>1401</v>
      </c>
      <c r="B508">
        <v>7</v>
      </c>
      <c r="C508" t="str">
        <f>HYPERLINK("C:\Users\Admin\desktop\GL_extraction\Data\SiteSearches\5-site_html_data\reddit\reddit554.txt")</f>
        <v>C:\Users\Admin\desktop\GL_extraction\Data\SiteSearches\5-site_html_data\reddit\reddit554.txt</v>
      </c>
    </row>
    <row r="509" spans="1:3" x14ac:dyDescent="0.3">
      <c r="A509" t="s">
        <v>1402</v>
      </c>
      <c r="B509">
        <v>7</v>
      </c>
      <c r="C509" t="str">
        <f>HYPERLINK("C:\Users\Admin\desktop\GL_extraction\Data\SiteSearches\5-site_html_data\reddit\reddit555.txt")</f>
        <v>C:\Users\Admin\desktop\GL_extraction\Data\SiteSearches\5-site_html_data\reddit\reddit555.txt</v>
      </c>
    </row>
    <row r="510" spans="1:3" x14ac:dyDescent="0.3">
      <c r="A510" t="s">
        <v>1403</v>
      </c>
      <c r="B510">
        <v>7</v>
      </c>
      <c r="C510" t="str">
        <f>HYPERLINK("C:\Users\Admin\desktop\GL_extraction\Data\SiteSearches\5-site_html_data\reddit\reddit556.txt")</f>
        <v>C:\Users\Admin\desktop\GL_extraction\Data\SiteSearches\5-site_html_data\reddit\reddit556.txt</v>
      </c>
    </row>
    <row r="511" spans="1:3" x14ac:dyDescent="0.3">
      <c r="A511" t="s">
        <v>1404</v>
      </c>
      <c r="B511">
        <v>7</v>
      </c>
      <c r="C511" t="str">
        <f>HYPERLINK("C:\Users\Admin\desktop\GL_extraction\Data\SiteSearches\5-site_html_data\reddit\reddit557.txt")</f>
        <v>C:\Users\Admin\desktop\GL_extraction\Data\SiteSearches\5-site_html_data\reddit\reddit557.txt</v>
      </c>
    </row>
    <row r="512" spans="1:3" x14ac:dyDescent="0.3">
      <c r="A512" t="s">
        <v>1405</v>
      </c>
      <c r="B512">
        <v>7</v>
      </c>
      <c r="C512" t="str">
        <f>HYPERLINK("C:\Users\Admin\desktop\GL_extraction\Data\SiteSearches\5-site_html_data\reddit\reddit558.txt")</f>
        <v>C:\Users\Admin\desktop\GL_extraction\Data\SiteSearches\5-site_html_data\reddit\reddit558.txt</v>
      </c>
    </row>
    <row r="513" spans="1:3" x14ac:dyDescent="0.3">
      <c r="A513" t="s">
        <v>1406</v>
      </c>
      <c r="B513">
        <v>1</v>
      </c>
      <c r="C513" t="str">
        <f>HYPERLINK("C:\Users\Admin\desktop\GL_extraction\Data\SiteSearches\5-site_html_data\reddit\reddit559.txt")</f>
        <v>C:\Users\Admin\desktop\GL_extraction\Data\SiteSearches\5-site_html_data\reddit\reddit559.txt</v>
      </c>
    </row>
    <row r="514" spans="1:3" x14ac:dyDescent="0.3">
      <c r="A514" t="s">
        <v>1407</v>
      </c>
      <c r="B514">
        <v>7</v>
      </c>
      <c r="C514" t="str">
        <f>HYPERLINK("C:\Users\Admin\desktop\GL_extraction\Data\SiteSearches\5-site_html_data\reddit\reddit56.txt")</f>
        <v>C:\Users\Admin\desktop\GL_extraction\Data\SiteSearches\5-site_html_data\reddit\reddit56.txt</v>
      </c>
    </row>
    <row r="515" spans="1:3" x14ac:dyDescent="0.3">
      <c r="A515" t="s">
        <v>1408</v>
      </c>
      <c r="B515">
        <v>7</v>
      </c>
      <c r="C515" t="str">
        <f>HYPERLINK("C:\Users\Admin\desktop\GL_extraction\Data\SiteSearches\5-site_html_data\reddit\reddit560.txt")</f>
        <v>C:\Users\Admin\desktop\GL_extraction\Data\SiteSearches\5-site_html_data\reddit\reddit560.txt</v>
      </c>
    </row>
    <row r="516" spans="1:3" x14ac:dyDescent="0.3">
      <c r="A516" t="s">
        <v>1409</v>
      </c>
      <c r="B516">
        <v>7</v>
      </c>
      <c r="C516" t="str">
        <f>HYPERLINK("C:\Users\Admin\desktop\GL_extraction\Data\SiteSearches\5-site_html_data\reddit\reddit561.txt")</f>
        <v>C:\Users\Admin\desktop\GL_extraction\Data\SiteSearches\5-site_html_data\reddit\reddit561.txt</v>
      </c>
    </row>
    <row r="517" spans="1:3" x14ac:dyDescent="0.3">
      <c r="A517" t="s">
        <v>1410</v>
      </c>
      <c r="B517">
        <v>7</v>
      </c>
      <c r="C517" t="str">
        <f>HYPERLINK("C:\Users\Admin\desktop\GL_extraction\Data\SiteSearches\5-site_html_data\reddit\reddit562.txt")</f>
        <v>C:\Users\Admin\desktop\GL_extraction\Data\SiteSearches\5-site_html_data\reddit\reddit562.txt</v>
      </c>
    </row>
    <row r="518" spans="1:3" x14ac:dyDescent="0.3">
      <c r="A518" t="s">
        <v>1411</v>
      </c>
      <c r="B518">
        <v>7</v>
      </c>
      <c r="C518" t="str">
        <f>HYPERLINK("C:\Users\Admin\desktop\GL_extraction\Data\SiteSearches\5-site_html_data\reddit\reddit563.txt")</f>
        <v>C:\Users\Admin\desktop\GL_extraction\Data\SiteSearches\5-site_html_data\reddit\reddit563.txt</v>
      </c>
    </row>
    <row r="519" spans="1:3" x14ac:dyDescent="0.3">
      <c r="A519" t="s">
        <v>1412</v>
      </c>
      <c r="B519">
        <v>7</v>
      </c>
      <c r="C519" t="str">
        <f>HYPERLINK("C:\Users\Admin\desktop\GL_extraction\Data\SiteSearches\5-site_html_data\reddit\reddit564.txt")</f>
        <v>C:\Users\Admin\desktop\GL_extraction\Data\SiteSearches\5-site_html_data\reddit\reddit564.txt</v>
      </c>
    </row>
    <row r="520" spans="1:3" x14ac:dyDescent="0.3">
      <c r="A520" t="s">
        <v>1413</v>
      </c>
      <c r="B520">
        <v>7</v>
      </c>
      <c r="C520" t="str">
        <f>HYPERLINK("C:\Users\Admin\desktop\GL_extraction\Data\SiteSearches\5-site_html_data\reddit\reddit565.txt")</f>
        <v>C:\Users\Admin\desktop\GL_extraction\Data\SiteSearches\5-site_html_data\reddit\reddit565.txt</v>
      </c>
    </row>
    <row r="521" spans="1:3" x14ac:dyDescent="0.3">
      <c r="A521" t="s">
        <v>1414</v>
      </c>
      <c r="B521">
        <v>7</v>
      </c>
      <c r="C521" t="str">
        <f>HYPERLINK("C:\Users\Admin\desktop\GL_extraction\Data\SiteSearches\5-site_html_data\reddit\reddit566.txt")</f>
        <v>C:\Users\Admin\desktop\GL_extraction\Data\SiteSearches\5-site_html_data\reddit\reddit566.txt</v>
      </c>
    </row>
    <row r="522" spans="1:3" x14ac:dyDescent="0.3">
      <c r="A522" t="s">
        <v>1415</v>
      </c>
      <c r="B522">
        <v>7</v>
      </c>
      <c r="C522" t="str">
        <f>HYPERLINK("C:\Users\Admin\desktop\GL_extraction\Data\SiteSearches\5-site_html_data\reddit\reddit567.txt")</f>
        <v>C:\Users\Admin\desktop\GL_extraction\Data\SiteSearches\5-site_html_data\reddit\reddit567.txt</v>
      </c>
    </row>
    <row r="523" spans="1:3" x14ac:dyDescent="0.3">
      <c r="A523" t="s">
        <v>1416</v>
      </c>
      <c r="B523">
        <v>7</v>
      </c>
      <c r="C523" t="str">
        <f>HYPERLINK("C:\Users\Admin\desktop\GL_extraction\Data\SiteSearches\5-site_html_data\reddit\reddit568.txt")</f>
        <v>C:\Users\Admin\desktop\GL_extraction\Data\SiteSearches\5-site_html_data\reddit\reddit568.txt</v>
      </c>
    </row>
    <row r="524" spans="1:3" x14ac:dyDescent="0.3">
      <c r="A524" t="s">
        <v>1417</v>
      </c>
      <c r="B524">
        <v>7</v>
      </c>
      <c r="C524" t="str">
        <f>HYPERLINK("C:\Users\Admin\desktop\GL_extraction\Data\SiteSearches\5-site_html_data\reddit\reddit569.txt")</f>
        <v>C:\Users\Admin\desktop\GL_extraction\Data\SiteSearches\5-site_html_data\reddit\reddit569.txt</v>
      </c>
    </row>
    <row r="525" spans="1:3" x14ac:dyDescent="0.3">
      <c r="A525" t="s">
        <v>1418</v>
      </c>
      <c r="B525">
        <v>7</v>
      </c>
      <c r="C525" t="str">
        <f>HYPERLINK("C:\Users\Admin\desktop\GL_extraction\Data\SiteSearches\5-site_html_data\reddit\reddit57.txt")</f>
        <v>C:\Users\Admin\desktop\GL_extraction\Data\SiteSearches\5-site_html_data\reddit\reddit57.txt</v>
      </c>
    </row>
    <row r="526" spans="1:3" x14ac:dyDescent="0.3">
      <c r="A526" t="s">
        <v>1419</v>
      </c>
      <c r="B526">
        <v>7</v>
      </c>
      <c r="C526" t="str">
        <f>HYPERLINK("C:\Users\Admin\desktop\GL_extraction\Data\SiteSearches\5-site_html_data\reddit\reddit570.txt")</f>
        <v>C:\Users\Admin\desktop\GL_extraction\Data\SiteSearches\5-site_html_data\reddit\reddit570.txt</v>
      </c>
    </row>
    <row r="527" spans="1:3" x14ac:dyDescent="0.3">
      <c r="A527" t="s">
        <v>1420</v>
      </c>
      <c r="B527">
        <v>7</v>
      </c>
      <c r="C527" t="str">
        <f>HYPERLINK("C:\Users\Admin\desktop\GL_extraction\Data\SiteSearches\5-site_html_data\reddit\reddit571.txt")</f>
        <v>C:\Users\Admin\desktop\GL_extraction\Data\SiteSearches\5-site_html_data\reddit\reddit571.txt</v>
      </c>
    </row>
    <row r="528" spans="1:3" x14ac:dyDescent="0.3">
      <c r="A528" t="s">
        <v>1421</v>
      </c>
      <c r="B528">
        <v>7</v>
      </c>
      <c r="C528" t="str">
        <f>HYPERLINK("C:\Users\Admin\desktop\GL_extraction\Data\SiteSearches\5-site_html_data\reddit\reddit572.txt")</f>
        <v>C:\Users\Admin\desktop\GL_extraction\Data\SiteSearches\5-site_html_data\reddit\reddit572.txt</v>
      </c>
    </row>
    <row r="529" spans="1:3" x14ac:dyDescent="0.3">
      <c r="A529" t="s">
        <v>1422</v>
      </c>
      <c r="B529">
        <v>7</v>
      </c>
      <c r="C529" t="str">
        <f>HYPERLINK("C:\Users\Admin\desktop\GL_extraction\Data\SiteSearches\5-site_html_data\reddit\reddit573.txt")</f>
        <v>C:\Users\Admin\desktop\GL_extraction\Data\SiteSearches\5-site_html_data\reddit\reddit573.txt</v>
      </c>
    </row>
    <row r="530" spans="1:3" x14ac:dyDescent="0.3">
      <c r="A530" t="s">
        <v>1423</v>
      </c>
      <c r="B530">
        <v>7</v>
      </c>
      <c r="C530" t="str">
        <f>HYPERLINK("C:\Users\Admin\desktop\GL_extraction\Data\SiteSearches\5-site_html_data\reddit\reddit574.txt")</f>
        <v>C:\Users\Admin\desktop\GL_extraction\Data\SiteSearches\5-site_html_data\reddit\reddit574.txt</v>
      </c>
    </row>
    <row r="531" spans="1:3" x14ac:dyDescent="0.3">
      <c r="A531" t="s">
        <v>1424</v>
      </c>
      <c r="B531">
        <v>7</v>
      </c>
      <c r="C531" t="str">
        <f>HYPERLINK("C:\Users\Admin\desktop\GL_extraction\Data\SiteSearches\5-site_html_data\reddit\reddit575.txt")</f>
        <v>C:\Users\Admin\desktop\GL_extraction\Data\SiteSearches\5-site_html_data\reddit\reddit575.txt</v>
      </c>
    </row>
    <row r="532" spans="1:3" x14ac:dyDescent="0.3">
      <c r="A532" t="s">
        <v>1425</v>
      </c>
      <c r="B532">
        <v>7</v>
      </c>
      <c r="C532" t="str">
        <f>HYPERLINK("C:\Users\Admin\desktop\GL_extraction\Data\SiteSearches\5-site_html_data\reddit\reddit576.txt")</f>
        <v>C:\Users\Admin\desktop\GL_extraction\Data\SiteSearches\5-site_html_data\reddit\reddit576.txt</v>
      </c>
    </row>
    <row r="533" spans="1:3" x14ac:dyDescent="0.3">
      <c r="A533" t="s">
        <v>1426</v>
      </c>
      <c r="B533">
        <v>7</v>
      </c>
      <c r="C533" t="str">
        <f>HYPERLINK("C:\Users\Admin\desktop\GL_extraction\Data\SiteSearches\5-site_html_data\reddit\reddit577.txt")</f>
        <v>C:\Users\Admin\desktop\GL_extraction\Data\SiteSearches\5-site_html_data\reddit\reddit577.txt</v>
      </c>
    </row>
    <row r="534" spans="1:3" x14ac:dyDescent="0.3">
      <c r="A534" t="s">
        <v>1427</v>
      </c>
      <c r="B534">
        <v>7</v>
      </c>
      <c r="C534" t="str">
        <f>HYPERLINK("C:\Users\Admin\desktop\GL_extraction\Data\SiteSearches\5-site_html_data\reddit\reddit578.txt")</f>
        <v>C:\Users\Admin\desktop\GL_extraction\Data\SiteSearches\5-site_html_data\reddit\reddit578.txt</v>
      </c>
    </row>
    <row r="535" spans="1:3" x14ac:dyDescent="0.3">
      <c r="A535" t="s">
        <v>1428</v>
      </c>
      <c r="B535">
        <v>7</v>
      </c>
      <c r="C535" t="str">
        <f>HYPERLINK("C:\Users\Admin\desktop\GL_extraction\Data\SiteSearches\5-site_html_data\reddit\reddit579.txt")</f>
        <v>C:\Users\Admin\desktop\GL_extraction\Data\SiteSearches\5-site_html_data\reddit\reddit579.txt</v>
      </c>
    </row>
    <row r="536" spans="1:3" x14ac:dyDescent="0.3">
      <c r="A536" t="s">
        <v>1429</v>
      </c>
      <c r="B536">
        <v>7</v>
      </c>
      <c r="C536" t="str">
        <f>HYPERLINK("C:\Users\Admin\desktop\GL_extraction\Data\SiteSearches\5-site_html_data\reddit\reddit58.txt")</f>
        <v>C:\Users\Admin\desktop\GL_extraction\Data\SiteSearches\5-site_html_data\reddit\reddit58.txt</v>
      </c>
    </row>
    <row r="537" spans="1:3" x14ac:dyDescent="0.3">
      <c r="A537" t="s">
        <v>1430</v>
      </c>
      <c r="B537">
        <v>7</v>
      </c>
      <c r="C537" t="str">
        <f>HYPERLINK("C:\Users\Admin\desktop\GL_extraction\Data\SiteSearches\5-site_html_data\reddit\reddit580.txt")</f>
        <v>C:\Users\Admin\desktop\GL_extraction\Data\SiteSearches\5-site_html_data\reddit\reddit580.txt</v>
      </c>
    </row>
    <row r="538" spans="1:3" x14ac:dyDescent="0.3">
      <c r="A538" t="s">
        <v>1431</v>
      </c>
      <c r="B538">
        <v>2</v>
      </c>
      <c r="C538" t="str">
        <f>HYPERLINK("C:\Users\Admin\desktop\GL_extraction\Data\SiteSearches\5-site_html_data\reddit\reddit581.txt")</f>
        <v>C:\Users\Admin\desktop\GL_extraction\Data\SiteSearches\5-site_html_data\reddit\reddit581.txt</v>
      </c>
    </row>
    <row r="539" spans="1:3" x14ac:dyDescent="0.3">
      <c r="A539" t="s">
        <v>1432</v>
      </c>
      <c r="B539">
        <v>7</v>
      </c>
      <c r="C539" t="str">
        <f>HYPERLINK("C:\Users\Admin\desktop\GL_extraction\Data\SiteSearches\5-site_html_data\reddit\reddit582.txt")</f>
        <v>C:\Users\Admin\desktop\GL_extraction\Data\SiteSearches\5-site_html_data\reddit\reddit582.txt</v>
      </c>
    </row>
    <row r="540" spans="1:3" x14ac:dyDescent="0.3">
      <c r="A540" t="s">
        <v>1433</v>
      </c>
      <c r="B540">
        <v>7</v>
      </c>
      <c r="C540" t="str">
        <f>HYPERLINK("C:\Users\Admin\desktop\GL_extraction\Data\SiteSearches\5-site_html_data\reddit\reddit583.txt")</f>
        <v>C:\Users\Admin\desktop\GL_extraction\Data\SiteSearches\5-site_html_data\reddit\reddit583.txt</v>
      </c>
    </row>
    <row r="541" spans="1:3" x14ac:dyDescent="0.3">
      <c r="A541" t="s">
        <v>1434</v>
      </c>
      <c r="B541">
        <v>7</v>
      </c>
      <c r="C541" t="str">
        <f>HYPERLINK("C:\Users\Admin\desktop\GL_extraction\Data\SiteSearches\5-site_html_data\reddit\reddit584.txt")</f>
        <v>C:\Users\Admin\desktop\GL_extraction\Data\SiteSearches\5-site_html_data\reddit\reddit584.txt</v>
      </c>
    </row>
    <row r="542" spans="1:3" x14ac:dyDescent="0.3">
      <c r="A542" t="s">
        <v>1435</v>
      </c>
      <c r="B542">
        <v>7</v>
      </c>
      <c r="C542" t="str">
        <f>HYPERLINK("C:\Users\Admin\desktop\GL_extraction\Data\SiteSearches\5-site_html_data\reddit\reddit585.txt")</f>
        <v>C:\Users\Admin\desktop\GL_extraction\Data\SiteSearches\5-site_html_data\reddit\reddit585.txt</v>
      </c>
    </row>
    <row r="543" spans="1:3" x14ac:dyDescent="0.3">
      <c r="A543" t="s">
        <v>1436</v>
      </c>
      <c r="B543">
        <v>7</v>
      </c>
      <c r="C543" t="str">
        <f>HYPERLINK("C:\Users\Admin\desktop\GL_extraction\Data\SiteSearches\5-site_html_data\reddit\reddit586.txt")</f>
        <v>C:\Users\Admin\desktop\GL_extraction\Data\SiteSearches\5-site_html_data\reddit\reddit586.txt</v>
      </c>
    </row>
    <row r="544" spans="1:3" x14ac:dyDescent="0.3">
      <c r="A544" t="s">
        <v>1437</v>
      </c>
      <c r="B544">
        <v>7</v>
      </c>
      <c r="C544" t="str">
        <f>HYPERLINK("C:\Users\Admin\desktop\GL_extraction\Data\SiteSearches\5-site_html_data\reddit\reddit587.txt")</f>
        <v>C:\Users\Admin\desktop\GL_extraction\Data\SiteSearches\5-site_html_data\reddit\reddit587.txt</v>
      </c>
    </row>
    <row r="545" spans="1:3" x14ac:dyDescent="0.3">
      <c r="A545" t="s">
        <v>1438</v>
      </c>
      <c r="B545">
        <v>7</v>
      </c>
      <c r="C545" t="str">
        <f>HYPERLINK("C:\Users\Admin\desktop\GL_extraction\Data\SiteSearches\5-site_html_data\reddit\reddit588.txt")</f>
        <v>C:\Users\Admin\desktop\GL_extraction\Data\SiteSearches\5-site_html_data\reddit\reddit588.txt</v>
      </c>
    </row>
    <row r="546" spans="1:3" x14ac:dyDescent="0.3">
      <c r="A546" t="s">
        <v>1439</v>
      </c>
      <c r="B546">
        <v>7</v>
      </c>
      <c r="C546" t="str">
        <f>HYPERLINK("C:\Users\Admin\desktop\GL_extraction\Data\SiteSearches\5-site_html_data\reddit\reddit589.txt")</f>
        <v>C:\Users\Admin\desktop\GL_extraction\Data\SiteSearches\5-site_html_data\reddit\reddit589.txt</v>
      </c>
    </row>
    <row r="547" spans="1:3" x14ac:dyDescent="0.3">
      <c r="A547" t="s">
        <v>1440</v>
      </c>
      <c r="B547">
        <v>7</v>
      </c>
      <c r="C547" t="str">
        <f>HYPERLINK("C:\Users\Admin\desktop\GL_extraction\Data\SiteSearches\5-site_html_data\reddit\reddit59.txt")</f>
        <v>C:\Users\Admin\desktop\GL_extraction\Data\SiteSearches\5-site_html_data\reddit\reddit59.txt</v>
      </c>
    </row>
    <row r="548" spans="1:3" x14ac:dyDescent="0.3">
      <c r="A548" t="s">
        <v>1441</v>
      </c>
      <c r="B548">
        <v>7</v>
      </c>
      <c r="C548" t="str">
        <f>HYPERLINK("C:\Users\Admin\desktop\GL_extraction\Data\SiteSearches\5-site_html_data\reddit\reddit590.txt")</f>
        <v>C:\Users\Admin\desktop\GL_extraction\Data\SiteSearches\5-site_html_data\reddit\reddit590.txt</v>
      </c>
    </row>
    <row r="549" spans="1:3" x14ac:dyDescent="0.3">
      <c r="A549" t="s">
        <v>1442</v>
      </c>
      <c r="B549">
        <v>7</v>
      </c>
      <c r="C549" t="str">
        <f>HYPERLINK("C:\Users\Admin\desktop\GL_extraction\Data\SiteSearches\5-site_html_data\reddit\reddit591.txt")</f>
        <v>C:\Users\Admin\desktop\GL_extraction\Data\SiteSearches\5-site_html_data\reddit\reddit591.txt</v>
      </c>
    </row>
    <row r="550" spans="1:3" x14ac:dyDescent="0.3">
      <c r="A550" t="s">
        <v>1443</v>
      </c>
      <c r="B550">
        <v>7</v>
      </c>
      <c r="C550" t="str">
        <f>HYPERLINK("C:\Users\Admin\desktop\GL_extraction\Data\SiteSearches\5-site_html_data\reddit\reddit592.txt")</f>
        <v>C:\Users\Admin\desktop\GL_extraction\Data\SiteSearches\5-site_html_data\reddit\reddit592.txt</v>
      </c>
    </row>
    <row r="551" spans="1:3" x14ac:dyDescent="0.3">
      <c r="A551" t="s">
        <v>1444</v>
      </c>
      <c r="B551">
        <v>7</v>
      </c>
      <c r="C551" t="str">
        <f>HYPERLINK("C:\Users\Admin\desktop\GL_extraction\Data\SiteSearches\5-site_html_data\reddit\reddit593.txt")</f>
        <v>C:\Users\Admin\desktop\GL_extraction\Data\SiteSearches\5-site_html_data\reddit\reddit593.txt</v>
      </c>
    </row>
    <row r="552" spans="1:3" x14ac:dyDescent="0.3">
      <c r="A552" t="s">
        <v>1445</v>
      </c>
      <c r="B552">
        <v>7</v>
      </c>
      <c r="C552" t="str">
        <f>HYPERLINK("C:\Users\Admin\desktop\GL_extraction\Data\SiteSearches\5-site_html_data\reddit\reddit594.txt")</f>
        <v>C:\Users\Admin\desktop\GL_extraction\Data\SiteSearches\5-site_html_data\reddit\reddit594.txt</v>
      </c>
    </row>
    <row r="553" spans="1:3" x14ac:dyDescent="0.3">
      <c r="A553" t="s">
        <v>1446</v>
      </c>
      <c r="B553">
        <v>7</v>
      </c>
      <c r="C553" t="str">
        <f>HYPERLINK("C:\Users\Admin\desktop\GL_extraction\Data\SiteSearches\5-site_html_data\reddit\reddit595.txt")</f>
        <v>C:\Users\Admin\desktop\GL_extraction\Data\SiteSearches\5-site_html_data\reddit\reddit595.txt</v>
      </c>
    </row>
    <row r="554" spans="1:3" x14ac:dyDescent="0.3">
      <c r="A554" t="s">
        <v>1447</v>
      </c>
      <c r="B554">
        <v>7</v>
      </c>
      <c r="C554" t="str">
        <f>HYPERLINK("C:\Users\Admin\desktop\GL_extraction\Data\SiteSearches\5-site_html_data\reddit\reddit596.txt")</f>
        <v>C:\Users\Admin\desktop\GL_extraction\Data\SiteSearches\5-site_html_data\reddit\reddit596.txt</v>
      </c>
    </row>
    <row r="555" spans="1:3" x14ac:dyDescent="0.3">
      <c r="A555" t="s">
        <v>1448</v>
      </c>
      <c r="B555">
        <v>7</v>
      </c>
      <c r="C555" t="str">
        <f>HYPERLINK("C:\Users\Admin\desktop\GL_extraction\Data\SiteSearches\5-site_html_data\reddit\reddit597.txt")</f>
        <v>C:\Users\Admin\desktop\GL_extraction\Data\SiteSearches\5-site_html_data\reddit\reddit597.txt</v>
      </c>
    </row>
    <row r="556" spans="1:3" x14ac:dyDescent="0.3">
      <c r="A556" t="s">
        <v>1449</v>
      </c>
      <c r="B556">
        <v>7</v>
      </c>
      <c r="C556" t="str">
        <f>HYPERLINK("C:\Users\Admin\desktop\GL_extraction\Data\SiteSearches\5-site_html_data\reddit\reddit598.txt")</f>
        <v>C:\Users\Admin\desktop\GL_extraction\Data\SiteSearches\5-site_html_data\reddit\reddit598.txt</v>
      </c>
    </row>
    <row r="557" spans="1:3" x14ac:dyDescent="0.3">
      <c r="A557" t="s">
        <v>1450</v>
      </c>
      <c r="B557">
        <v>7</v>
      </c>
      <c r="C557" t="str">
        <f>HYPERLINK("C:\Users\Admin\desktop\GL_extraction\Data\SiteSearches\5-site_html_data\reddit\reddit599.txt")</f>
        <v>C:\Users\Admin\desktop\GL_extraction\Data\SiteSearches\5-site_html_data\reddit\reddit599.txt</v>
      </c>
    </row>
    <row r="558" spans="1:3" x14ac:dyDescent="0.3">
      <c r="A558" t="s">
        <v>1451</v>
      </c>
      <c r="B558">
        <v>0</v>
      </c>
      <c r="C558" t="str">
        <f>HYPERLINK("C:\Users\Admin\desktop\GL_extraction\Data\SiteSearches\5-site_html_data\reddit\reddit6.txt")</f>
        <v>C:\Users\Admin\desktop\GL_extraction\Data\SiteSearches\5-site_html_data\reddit\reddit6.txt</v>
      </c>
    </row>
    <row r="559" spans="1:3" x14ac:dyDescent="0.3">
      <c r="A559" t="s">
        <v>1452</v>
      </c>
      <c r="B559">
        <v>7</v>
      </c>
      <c r="C559" t="str">
        <f>HYPERLINK("C:\Users\Admin\desktop\GL_extraction\Data\SiteSearches\5-site_html_data\reddit\reddit60.txt")</f>
        <v>C:\Users\Admin\desktop\GL_extraction\Data\SiteSearches\5-site_html_data\reddit\reddit60.txt</v>
      </c>
    </row>
    <row r="560" spans="1:3" x14ac:dyDescent="0.3">
      <c r="A560" t="s">
        <v>1453</v>
      </c>
      <c r="B560">
        <v>0</v>
      </c>
      <c r="C560" t="str">
        <f>HYPERLINK("C:\Users\Admin\desktop\GL_extraction\Data\SiteSearches\5-site_html_data\reddit\reddit600.txt")</f>
        <v>C:\Users\Admin\desktop\GL_extraction\Data\SiteSearches\5-site_html_data\reddit\reddit600.txt</v>
      </c>
    </row>
    <row r="561" spans="1:3" x14ac:dyDescent="0.3">
      <c r="A561" t="s">
        <v>1454</v>
      </c>
      <c r="B561">
        <v>2</v>
      </c>
      <c r="C561" t="str">
        <f>HYPERLINK("C:\Users\Admin\desktop\GL_extraction\Data\SiteSearches\5-site_html_data\reddit\reddit601.txt")</f>
        <v>C:\Users\Admin\desktop\GL_extraction\Data\SiteSearches\5-site_html_data\reddit\reddit601.txt</v>
      </c>
    </row>
    <row r="562" spans="1:3" x14ac:dyDescent="0.3">
      <c r="A562" t="s">
        <v>1455</v>
      </c>
      <c r="B562">
        <v>7</v>
      </c>
      <c r="C562" t="str">
        <f>HYPERLINK("C:\Users\Admin\desktop\GL_extraction\Data\SiteSearches\5-site_html_data\reddit\reddit602.txt")</f>
        <v>C:\Users\Admin\desktop\GL_extraction\Data\SiteSearches\5-site_html_data\reddit\reddit602.txt</v>
      </c>
    </row>
    <row r="563" spans="1:3" x14ac:dyDescent="0.3">
      <c r="A563" t="s">
        <v>1456</v>
      </c>
      <c r="B563">
        <v>7</v>
      </c>
      <c r="C563" t="str">
        <f>HYPERLINK("C:\Users\Admin\desktop\GL_extraction\Data\SiteSearches\5-site_html_data\reddit\reddit603.txt")</f>
        <v>C:\Users\Admin\desktop\GL_extraction\Data\SiteSearches\5-site_html_data\reddit\reddit603.txt</v>
      </c>
    </row>
    <row r="564" spans="1:3" x14ac:dyDescent="0.3">
      <c r="A564" t="s">
        <v>1457</v>
      </c>
      <c r="B564">
        <v>7</v>
      </c>
      <c r="C564" t="str">
        <f>HYPERLINK("C:\Users\Admin\desktop\GL_extraction\Data\SiteSearches\5-site_html_data\reddit\reddit604.txt")</f>
        <v>C:\Users\Admin\desktop\GL_extraction\Data\SiteSearches\5-site_html_data\reddit\reddit604.txt</v>
      </c>
    </row>
    <row r="565" spans="1:3" x14ac:dyDescent="0.3">
      <c r="A565" t="s">
        <v>1458</v>
      </c>
      <c r="B565">
        <v>7</v>
      </c>
      <c r="C565" t="str">
        <f>HYPERLINK("C:\Users\Admin\desktop\GL_extraction\Data\SiteSearches\5-site_html_data\reddit\reddit605.txt")</f>
        <v>C:\Users\Admin\desktop\GL_extraction\Data\SiteSearches\5-site_html_data\reddit\reddit605.txt</v>
      </c>
    </row>
    <row r="566" spans="1:3" x14ac:dyDescent="0.3">
      <c r="A566" t="s">
        <v>1459</v>
      </c>
      <c r="B566">
        <v>7</v>
      </c>
      <c r="C566" t="str">
        <f>HYPERLINK("C:\Users\Admin\desktop\GL_extraction\Data\SiteSearches\5-site_html_data\reddit\reddit606.txt")</f>
        <v>C:\Users\Admin\desktop\GL_extraction\Data\SiteSearches\5-site_html_data\reddit\reddit606.txt</v>
      </c>
    </row>
    <row r="567" spans="1:3" x14ac:dyDescent="0.3">
      <c r="A567" t="s">
        <v>1460</v>
      </c>
      <c r="B567">
        <v>7</v>
      </c>
      <c r="C567" t="str">
        <f>HYPERLINK("C:\Users\Admin\desktop\GL_extraction\Data\SiteSearches\5-site_html_data\reddit\reddit607.txt")</f>
        <v>C:\Users\Admin\desktop\GL_extraction\Data\SiteSearches\5-site_html_data\reddit\reddit607.txt</v>
      </c>
    </row>
    <row r="568" spans="1:3" x14ac:dyDescent="0.3">
      <c r="A568" t="s">
        <v>1461</v>
      </c>
      <c r="B568">
        <v>7</v>
      </c>
      <c r="C568" t="str">
        <f>HYPERLINK("C:\Users\Admin\desktop\GL_extraction\Data\SiteSearches\5-site_html_data\reddit\reddit608.txt")</f>
        <v>C:\Users\Admin\desktop\GL_extraction\Data\SiteSearches\5-site_html_data\reddit\reddit608.txt</v>
      </c>
    </row>
    <row r="569" spans="1:3" x14ac:dyDescent="0.3">
      <c r="A569" t="s">
        <v>1462</v>
      </c>
      <c r="B569">
        <v>7</v>
      </c>
      <c r="C569" t="str">
        <f>HYPERLINK("C:\Users\Admin\desktop\GL_extraction\Data\SiteSearches\5-site_html_data\reddit\reddit609.txt")</f>
        <v>C:\Users\Admin\desktop\GL_extraction\Data\SiteSearches\5-site_html_data\reddit\reddit609.txt</v>
      </c>
    </row>
    <row r="570" spans="1:3" x14ac:dyDescent="0.3">
      <c r="A570" t="s">
        <v>1463</v>
      </c>
      <c r="B570">
        <v>7</v>
      </c>
      <c r="C570" t="str">
        <f>HYPERLINK("C:\Users\Admin\desktop\GL_extraction\Data\SiteSearches\5-site_html_data\reddit\reddit61.txt")</f>
        <v>C:\Users\Admin\desktop\GL_extraction\Data\SiteSearches\5-site_html_data\reddit\reddit61.txt</v>
      </c>
    </row>
    <row r="571" spans="1:3" x14ac:dyDescent="0.3">
      <c r="A571" t="s">
        <v>1464</v>
      </c>
      <c r="B571">
        <v>7</v>
      </c>
      <c r="C571" t="str">
        <f>HYPERLINK("C:\Users\Admin\desktop\GL_extraction\Data\SiteSearches\5-site_html_data\reddit\reddit610.txt")</f>
        <v>C:\Users\Admin\desktop\GL_extraction\Data\SiteSearches\5-site_html_data\reddit\reddit610.txt</v>
      </c>
    </row>
    <row r="572" spans="1:3" x14ac:dyDescent="0.3">
      <c r="A572" t="s">
        <v>1465</v>
      </c>
      <c r="B572">
        <v>7</v>
      </c>
      <c r="C572" t="str">
        <f>HYPERLINK("C:\Users\Admin\desktop\GL_extraction\Data\SiteSearches\5-site_html_data\reddit\reddit611.txt")</f>
        <v>C:\Users\Admin\desktop\GL_extraction\Data\SiteSearches\5-site_html_data\reddit\reddit611.txt</v>
      </c>
    </row>
    <row r="573" spans="1:3" x14ac:dyDescent="0.3">
      <c r="A573" t="s">
        <v>1466</v>
      </c>
      <c r="B573">
        <v>7</v>
      </c>
      <c r="C573" t="str">
        <f>HYPERLINK("C:\Users\Admin\desktop\GL_extraction\Data\SiteSearches\5-site_html_data\reddit\reddit612.txt")</f>
        <v>C:\Users\Admin\desktop\GL_extraction\Data\SiteSearches\5-site_html_data\reddit\reddit612.txt</v>
      </c>
    </row>
    <row r="574" spans="1:3" x14ac:dyDescent="0.3">
      <c r="A574" t="s">
        <v>1467</v>
      </c>
      <c r="B574">
        <v>7</v>
      </c>
      <c r="C574" t="str">
        <f>HYPERLINK("C:\Users\Admin\desktop\GL_extraction\Data\SiteSearches\5-site_html_data\reddit\reddit613.txt")</f>
        <v>C:\Users\Admin\desktop\GL_extraction\Data\SiteSearches\5-site_html_data\reddit\reddit613.txt</v>
      </c>
    </row>
    <row r="575" spans="1:3" x14ac:dyDescent="0.3">
      <c r="A575" t="s">
        <v>1468</v>
      </c>
      <c r="B575">
        <v>7</v>
      </c>
      <c r="C575" t="str">
        <f>HYPERLINK("C:\Users\Admin\desktop\GL_extraction\Data\SiteSearches\5-site_html_data\reddit\reddit614.txt")</f>
        <v>C:\Users\Admin\desktop\GL_extraction\Data\SiteSearches\5-site_html_data\reddit\reddit614.txt</v>
      </c>
    </row>
    <row r="576" spans="1:3" x14ac:dyDescent="0.3">
      <c r="A576" t="s">
        <v>1469</v>
      </c>
      <c r="B576">
        <v>7</v>
      </c>
      <c r="C576" t="str">
        <f>HYPERLINK("C:\Users\Admin\desktop\GL_extraction\Data\SiteSearches\5-site_html_data\reddit\reddit615.txt")</f>
        <v>C:\Users\Admin\desktop\GL_extraction\Data\SiteSearches\5-site_html_data\reddit\reddit615.txt</v>
      </c>
    </row>
    <row r="577" spans="1:3" x14ac:dyDescent="0.3">
      <c r="A577" t="s">
        <v>1470</v>
      </c>
      <c r="B577">
        <v>7</v>
      </c>
      <c r="C577" t="str">
        <f>HYPERLINK("C:\Users\Admin\desktop\GL_extraction\Data\SiteSearches\5-site_html_data\reddit\reddit616.txt")</f>
        <v>C:\Users\Admin\desktop\GL_extraction\Data\SiteSearches\5-site_html_data\reddit\reddit616.txt</v>
      </c>
    </row>
    <row r="578" spans="1:3" x14ac:dyDescent="0.3">
      <c r="A578" t="s">
        <v>1471</v>
      </c>
      <c r="B578">
        <v>7</v>
      </c>
      <c r="C578" t="str">
        <f>HYPERLINK("C:\Users\Admin\desktop\GL_extraction\Data\SiteSearches\5-site_html_data\reddit\reddit617.txt")</f>
        <v>C:\Users\Admin\desktop\GL_extraction\Data\SiteSearches\5-site_html_data\reddit\reddit617.txt</v>
      </c>
    </row>
    <row r="579" spans="1:3" x14ac:dyDescent="0.3">
      <c r="A579" t="s">
        <v>1472</v>
      </c>
      <c r="B579">
        <v>7</v>
      </c>
      <c r="C579" t="str">
        <f>HYPERLINK("C:\Users\Admin\desktop\GL_extraction\Data\SiteSearches\5-site_html_data\reddit\reddit618.txt")</f>
        <v>C:\Users\Admin\desktop\GL_extraction\Data\SiteSearches\5-site_html_data\reddit\reddit618.txt</v>
      </c>
    </row>
    <row r="580" spans="1:3" x14ac:dyDescent="0.3">
      <c r="A580" t="s">
        <v>1473</v>
      </c>
      <c r="B580">
        <v>7</v>
      </c>
      <c r="C580" t="str">
        <f>HYPERLINK("C:\Users\Admin\desktop\GL_extraction\Data\SiteSearches\5-site_html_data\reddit\reddit619.txt")</f>
        <v>C:\Users\Admin\desktop\GL_extraction\Data\SiteSearches\5-site_html_data\reddit\reddit619.txt</v>
      </c>
    </row>
    <row r="581" spans="1:3" x14ac:dyDescent="0.3">
      <c r="A581" t="s">
        <v>1474</v>
      </c>
      <c r="B581">
        <v>7</v>
      </c>
      <c r="C581" t="str">
        <f>HYPERLINK("C:\Users\Admin\desktop\GL_extraction\Data\SiteSearches\5-site_html_data\reddit\reddit62.txt")</f>
        <v>C:\Users\Admin\desktop\GL_extraction\Data\SiteSearches\5-site_html_data\reddit\reddit62.txt</v>
      </c>
    </row>
    <row r="582" spans="1:3" x14ac:dyDescent="0.3">
      <c r="A582" t="s">
        <v>1475</v>
      </c>
      <c r="B582">
        <v>7</v>
      </c>
      <c r="C582" t="str">
        <f>HYPERLINK("C:\Users\Admin\desktop\GL_extraction\Data\SiteSearches\5-site_html_data\reddit\reddit620.txt")</f>
        <v>C:\Users\Admin\desktop\GL_extraction\Data\SiteSearches\5-site_html_data\reddit\reddit620.txt</v>
      </c>
    </row>
    <row r="583" spans="1:3" x14ac:dyDescent="0.3">
      <c r="A583" t="s">
        <v>1476</v>
      </c>
      <c r="B583">
        <v>7</v>
      </c>
      <c r="C583" t="str">
        <f>HYPERLINK("C:\Users\Admin\desktop\GL_extraction\Data\SiteSearches\5-site_html_data\reddit\reddit621.txt")</f>
        <v>C:\Users\Admin\desktop\GL_extraction\Data\SiteSearches\5-site_html_data\reddit\reddit621.txt</v>
      </c>
    </row>
    <row r="584" spans="1:3" x14ac:dyDescent="0.3">
      <c r="A584" t="s">
        <v>1477</v>
      </c>
      <c r="B584">
        <v>2</v>
      </c>
      <c r="C584" t="str">
        <f>HYPERLINK("C:\Users\Admin\desktop\GL_extraction\Data\SiteSearches\5-site_html_data\reddit\reddit622.txt")</f>
        <v>C:\Users\Admin\desktop\GL_extraction\Data\SiteSearches\5-site_html_data\reddit\reddit622.txt</v>
      </c>
    </row>
    <row r="585" spans="1:3" x14ac:dyDescent="0.3">
      <c r="A585" t="s">
        <v>1478</v>
      </c>
      <c r="B585">
        <v>7</v>
      </c>
      <c r="C585" t="str">
        <f>HYPERLINK("C:\Users\Admin\desktop\GL_extraction\Data\SiteSearches\5-site_html_data\reddit\reddit623.txt")</f>
        <v>C:\Users\Admin\desktop\GL_extraction\Data\SiteSearches\5-site_html_data\reddit\reddit623.txt</v>
      </c>
    </row>
    <row r="586" spans="1:3" x14ac:dyDescent="0.3">
      <c r="A586" t="s">
        <v>1479</v>
      </c>
      <c r="B586">
        <v>7</v>
      </c>
      <c r="C586" t="str">
        <f>HYPERLINK("C:\Users\Admin\desktop\GL_extraction\Data\SiteSearches\5-site_html_data\reddit\reddit624.txt")</f>
        <v>C:\Users\Admin\desktop\GL_extraction\Data\SiteSearches\5-site_html_data\reddit\reddit624.txt</v>
      </c>
    </row>
    <row r="587" spans="1:3" x14ac:dyDescent="0.3">
      <c r="A587" t="s">
        <v>1480</v>
      </c>
      <c r="B587">
        <v>7</v>
      </c>
      <c r="C587" t="str">
        <f>HYPERLINK("C:\Users\Admin\desktop\GL_extraction\Data\SiteSearches\5-site_html_data\reddit\reddit625.txt")</f>
        <v>C:\Users\Admin\desktop\GL_extraction\Data\SiteSearches\5-site_html_data\reddit\reddit625.txt</v>
      </c>
    </row>
    <row r="588" spans="1:3" x14ac:dyDescent="0.3">
      <c r="A588" t="s">
        <v>1481</v>
      </c>
      <c r="B588">
        <v>7</v>
      </c>
      <c r="C588" t="str">
        <f>HYPERLINK("C:\Users\Admin\desktop\GL_extraction\Data\SiteSearches\5-site_html_data\reddit\reddit626.txt")</f>
        <v>C:\Users\Admin\desktop\GL_extraction\Data\SiteSearches\5-site_html_data\reddit\reddit626.txt</v>
      </c>
    </row>
    <row r="589" spans="1:3" x14ac:dyDescent="0.3">
      <c r="A589" t="s">
        <v>1482</v>
      </c>
      <c r="B589">
        <v>7</v>
      </c>
      <c r="C589" t="str">
        <f>HYPERLINK("C:\Users\Admin\desktop\GL_extraction\Data\SiteSearches\5-site_html_data\reddit\reddit627.txt")</f>
        <v>C:\Users\Admin\desktop\GL_extraction\Data\SiteSearches\5-site_html_data\reddit\reddit627.txt</v>
      </c>
    </row>
    <row r="590" spans="1:3" x14ac:dyDescent="0.3">
      <c r="A590" t="s">
        <v>1483</v>
      </c>
      <c r="B590">
        <v>7</v>
      </c>
      <c r="C590" t="str">
        <f>HYPERLINK("C:\Users\Admin\desktop\GL_extraction\Data\SiteSearches\5-site_html_data\reddit\reddit628.txt")</f>
        <v>C:\Users\Admin\desktop\GL_extraction\Data\SiteSearches\5-site_html_data\reddit\reddit628.txt</v>
      </c>
    </row>
    <row r="591" spans="1:3" x14ac:dyDescent="0.3">
      <c r="A591" t="s">
        <v>1484</v>
      </c>
      <c r="B591">
        <v>7</v>
      </c>
      <c r="C591" t="str">
        <f>HYPERLINK("C:\Users\Admin\desktop\GL_extraction\Data\SiteSearches\5-site_html_data\reddit\reddit629.txt")</f>
        <v>C:\Users\Admin\desktop\GL_extraction\Data\SiteSearches\5-site_html_data\reddit\reddit629.txt</v>
      </c>
    </row>
    <row r="592" spans="1:3" x14ac:dyDescent="0.3">
      <c r="A592" t="s">
        <v>1485</v>
      </c>
      <c r="B592">
        <v>7</v>
      </c>
      <c r="C592" t="str">
        <f>HYPERLINK("C:\Users\Admin\desktop\GL_extraction\Data\SiteSearches\5-site_html_data\reddit\reddit63.txt")</f>
        <v>C:\Users\Admin\desktop\GL_extraction\Data\SiteSearches\5-site_html_data\reddit\reddit63.txt</v>
      </c>
    </row>
    <row r="593" spans="1:3" x14ac:dyDescent="0.3">
      <c r="A593" t="s">
        <v>1486</v>
      </c>
      <c r="B593">
        <v>8</v>
      </c>
      <c r="C593" t="str">
        <f>HYPERLINK("C:\Users\Admin\desktop\GL_extraction\Data\SiteSearches\5-site_html_data\reddit\reddit630.txt")</f>
        <v>C:\Users\Admin\desktop\GL_extraction\Data\SiteSearches\5-site_html_data\reddit\reddit630.txt</v>
      </c>
    </row>
    <row r="594" spans="1:3" x14ac:dyDescent="0.3">
      <c r="A594" t="s">
        <v>1487</v>
      </c>
      <c r="B594">
        <v>7</v>
      </c>
      <c r="C594" t="str">
        <f>HYPERLINK("C:\Users\Admin\desktop\GL_extraction\Data\SiteSearches\5-site_html_data\reddit\reddit631.txt")</f>
        <v>C:\Users\Admin\desktop\GL_extraction\Data\SiteSearches\5-site_html_data\reddit\reddit631.txt</v>
      </c>
    </row>
    <row r="595" spans="1:3" x14ac:dyDescent="0.3">
      <c r="A595" t="s">
        <v>1488</v>
      </c>
      <c r="B595">
        <v>7</v>
      </c>
      <c r="C595" t="str">
        <f>HYPERLINK("C:\Users\Admin\desktop\GL_extraction\Data\SiteSearches\5-site_html_data\reddit\reddit632.txt")</f>
        <v>C:\Users\Admin\desktop\GL_extraction\Data\SiteSearches\5-site_html_data\reddit\reddit632.txt</v>
      </c>
    </row>
    <row r="596" spans="1:3" x14ac:dyDescent="0.3">
      <c r="A596" t="s">
        <v>1489</v>
      </c>
      <c r="B596">
        <v>0</v>
      </c>
      <c r="C596" t="str">
        <f>HYPERLINK("C:\Users\Admin\desktop\GL_extraction\Data\SiteSearches\5-site_html_data\reddit\reddit633.txt")</f>
        <v>C:\Users\Admin\desktop\GL_extraction\Data\SiteSearches\5-site_html_data\reddit\reddit633.txt</v>
      </c>
    </row>
    <row r="597" spans="1:3" x14ac:dyDescent="0.3">
      <c r="A597" t="s">
        <v>1490</v>
      </c>
      <c r="B597">
        <v>7</v>
      </c>
      <c r="C597" t="str">
        <f>HYPERLINK("C:\Users\Admin\desktop\GL_extraction\Data\SiteSearches\5-site_html_data\reddit\reddit634.txt")</f>
        <v>C:\Users\Admin\desktop\GL_extraction\Data\SiteSearches\5-site_html_data\reddit\reddit634.txt</v>
      </c>
    </row>
    <row r="598" spans="1:3" x14ac:dyDescent="0.3">
      <c r="A598" t="s">
        <v>1491</v>
      </c>
      <c r="B598">
        <v>7</v>
      </c>
      <c r="C598" t="str">
        <f>HYPERLINK("C:\Users\Admin\desktop\GL_extraction\Data\SiteSearches\5-site_html_data\reddit\reddit635.txt")</f>
        <v>C:\Users\Admin\desktop\GL_extraction\Data\SiteSearches\5-site_html_data\reddit\reddit635.txt</v>
      </c>
    </row>
    <row r="599" spans="1:3" x14ac:dyDescent="0.3">
      <c r="A599" t="s">
        <v>1492</v>
      </c>
      <c r="B599">
        <v>0</v>
      </c>
      <c r="C599" t="str">
        <f>HYPERLINK("C:\Users\Admin\desktop\GL_extraction\Data\SiteSearches\5-site_html_data\reddit\reddit636.txt")</f>
        <v>C:\Users\Admin\desktop\GL_extraction\Data\SiteSearches\5-site_html_data\reddit\reddit636.txt</v>
      </c>
    </row>
    <row r="600" spans="1:3" x14ac:dyDescent="0.3">
      <c r="A600" t="s">
        <v>1493</v>
      </c>
      <c r="B600">
        <v>7</v>
      </c>
      <c r="C600" t="str">
        <f>HYPERLINK("C:\Users\Admin\desktop\GL_extraction\Data\SiteSearches\5-site_html_data\reddit\reddit637.txt")</f>
        <v>C:\Users\Admin\desktop\GL_extraction\Data\SiteSearches\5-site_html_data\reddit\reddit637.txt</v>
      </c>
    </row>
    <row r="601" spans="1:3" x14ac:dyDescent="0.3">
      <c r="A601" t="s">
        <v>1494</v>
      </c>
      <c r="B601">
        <v>7</v>
      </c>
      <c r="C601" t="str">
        <f>HYPERLINK("C:\Users\Admin\desktop\GL_extraction\Data\SiteSearches\5-site_html_data\reddit\reddit638.txt")</f>
        <v>C:\Users\Admin\desktop\GL_extraction\Data\SiteSearches\5-site_html_data\reddit\reddit638.txt</v>
      </c>
    </row>
    <row r="602" spans="1:3" x14ac:dyDescent="0.3">
      <c r="A602" t="s">
        <v>1495</v>
      </c>
      <c r="B602">
        <v>7</v>
      </c>
      <c r="C602" t="str">
        <f>HYPERLINK("C:\Users\Admin\desktop\GL_extraction\Data\SiteSearches\5-site_html_data\reddit\reddit639.txt")</f>
        <v>C:\Users\Admin\desktop\GL_extraction\Data\SiteSearches\5-site_html_data\reddit\reddit639.txt</v>
      </c>
    </row>
    <row r="603" spans="1:3" x14ac:dyDescent="0.3">
      <c r="A603" t="s">
        <v>1496</v>
      </c>
      <c r="B603">
        <v>7</v>
      </c>
      <c r="C603" t="str">
        <f>HYPERLINK("C:\Users\Admin\desktop\GL_extraction\Data\SiteSearches\5-site_html_data\reddit\reddit64.txt")</f>
        <v>C:\Users\Admin\desktop\GL_extraction\Data\SiteSearches\5-site_html_data\reddit\reddit64.txt</v>
      </c>
    </row>
    <row r="604" spans="1:3" x14ac:dyDescent="0.3">
      <c r="A604" t="s">
        <v>1497</v>
      </c>
      <c r="B604">
        <v>7</v>
      </c>
      <c r="C604" t="str">
        <f>HYPERLINK("C:\Users\Admin\desktop\GL_extraction\Data\SiteSearches\5-site_html_data\reddit\reddit640.txt")</f>
        <v>C:\Users\Admin\desktop\GL_extraction\Data\SiteSearches\5-site_html_data\reddit\reddit640.txt</v>
      </c>
    </row>
    <row r="605" spans="1:3" x14ac:dyDescent="0.3">
      <c r="A605" t="s">
        <v>1498</v>
      </c>
      <c r="B605">
        <v>7</v>
      </c>
      <c r="C605" t="str">
        <f>HYPERLINK("C:\Users\Admin\desktop\GL_extraction\Data\SiteSearches\5-site_html_data\reddit\reddit641.txt")</f>
        <v>C:\Users\Admin\desktop\GL_extraction\Data\SiteSearches\5-site_html_data\reddit\reddit641.txt</v>
      </c>
    </row>
    <row r="606" spans="1:3" x14ac:dyDescent="0.3">
      <c r="A606" t="s">
        <v>1499</v>
      </c>
      <c r="B606">
        <v>7</v>
      </c>
      <c r="C606" t="str">
        <f>HYPERLINK("C:\Users\Admin\desktop\GL_extraction\Data\SiteSearches\5-site_html_data\reddit\reddit642.txt")</f>
        <v>C:\Users\Admin\desktop\GL_extraction\Data\SiteSearches\5-site_html_data\reddit\reddit642.txt</v>
      </c>
    </row>
    <row r="607" spans="1:3" x14ac:dyDescent="0.3">
      <c r="A607" t="s">
        <v>1500</v>
      </c>
      <c r="B607">
        <v>7</v>
      </c>
      <c r="C607" t="str">
        <f>HYPERLINK("C:\Users\Admin\desktop\GL_extraction\Data\SiteSearches\5-site_html_data\reddit\reddit643.txt")</f>
        <v>C:\Users\Admin\desktop\GL_extraction\Data\SiteSearches\5-site_html_data\reddit\reddit643.txt</v>
      </c>
    </row>
    <row r="608" spans="1:3" x14ac:dyDescent="0.3">
      <c r="A608" t="s">
        <v>1501</v>
      </c>
      <c r="B608">
        <v>7</v>
      </c>
      <c r="C608" t="str">
        <f>HYPERLINK("C:\Users\Admin\desktop\GL_extraction\Data\SiteSearches\5-site_html_data\reddit\reddit644.txt")</f>
        <v>C:\Users\Admin\desktop\GL_extraction\Data\SiteSearches\5-site_html_data\reddit\reddit644.txt</v>
      </c>
    </row>
    <row r="609" spans="1:3" x14ac:dyDescent="0.3">
      <c r="A609" t="s">
        <v>1502</v>
      </c>
      <c r="B609">
        <v>7</v>
      </c>
      <c r="C609" t="str">
        <f>HYPERLINK("C:\Users\Admin\desktop\GL_extraction\Data\SiteSearches\5-site_html_data\reddit\reddit645.txt")</f>
        <v>C:\Users\Admin\desktop\GL_extraction\Data\SiteSearches\5-site_html_data\reddit\reddit645.txt</v>
      </c>
    </row>
    <row r="610" spans="1:3" x14ac:dyDescent="0.3">
      <c r="A610" t="s">
        <v>1503</v>
      </c>
      <c r="B610">
        <v>7</v>
      </c>
      <c r="C610" t="str">
        <f>HYPERLINK("C:\Users\Admin\desktop\GL_extraction\Data\SiteSearches\5-site_html_data\reddit\reddit646.txt")</f>
        <v>C:\Users\Admin\desktop\GL_extraction\Data\SiteSearches\5-site_html_data\reddit\reddit646.txt</v>
      </c>
    </row>
    <row r="611" spans="1:3" x14ac:dyDescent="0.3">
      <c r="A611" t="s">
        <v>1504</v>
      </c>
      <c r="B611">
        <v>7</v>
      </c>
      <c r="C611" t="str">
        <f>HYPERLINK("C:\Users\Admin\desktop\GL_extraction\Data\SiteSearches\5-site_html_data\reddit\reddit647.txt")</f>
        <v>C:\Users\Admin\desktop\GL_extraction\Data\SiteSearches\5-site_html_data\reddit\reddit647.txt</v>
      </c>
    </row>
    <row r="612" spans="1:3" x14ac:dyDescent="0.3">
      <c r="A612" t="s">
        <v>1505</v>
      </c>
      <c r="B612">
        <v>7</v>
      </c>
      <c r="C612" t="str">
        <f>HYPERLINK("C:\Users\Admin\desktop\GL_extraction\Data\SiteSearches\5-site_html_data\reddit\reddit648.txt")</f>
        <v>C:\Users\Admin\desktop\GL_extraction\Data\SiteSearches\5-site_html_data\reddit\reddit648.txt</v>
      </c>
    </row>
    <row r="613" spans="1:3" x14ac:dyDescent="0.3">
      <c r="A613" t="s">
        <v>1506</v>
      </c>
      <c r="B613">
        <v>7</v>
      </c>
      <c r="C613" t="str">
        <f>HYPERLINK("C:\Users\Admin\desktop\GL_extraction\Data\SiteSearches\5-site_html_data\reddit\reddit649.txt")</f>
        <v>C:\Users\Admin\desktop\GL_extraction\Data\SiteSearches\5-site_html_data\reddit\reddit649.txt</v>
      </c>
    </row>
    <row r="614" spans="1:3" x14ac:dyDescent="0.3">
      <c r="A614" t="s">
        <v>1507</v>
      </c>
      <c r="B614">
        <v>7</v>
      </c>
      <c r="C614" t="str">
        <f>HYPERLINK("C:\Users\Admin\desktop\GL_extraction\Data\SiteSearches\5-site_html_data\reddit\reddit65.txt")</f>
        <v>C:\Users\Admin\desktop\GL_extraction\Data\SiteSearches\5-site_html_data\reddit\reddit65.txt</v>
      </c>
    </row>
    <row r="615" spans="1:3" x14ac:dyDescent="0.3">
      <c r="A615" t="s">
        <v>1508</v>
      </c>
      <c r="B615">
        <v>7</v>
      </c>
      <c r="C615" t="str">
        <f>HYPERLINK("C:\Users\Admin\desktop\GL_extraction\Data\SiteSearches\5-site_html_data\reddit\reddit650.txt")</f>
        <v>C:\Users\Admin\desktop\GL_extraction\Data\SiteSearches\5-site_html_data\reddit\reddit650.txt</v>
      </c>
    </row>
    <row r="616" spans="1:3" x14ac:dyDescent="0.3">
      <c r="A616" t="s">
        <v>1509</v>
      </c>
      <c r="B616">
        <v>7</v>
      </c>
      <c r="C616" t="str">
        <f>HYPERLINK("C:\Users\Admin\desktop\GL_extraction\Data\SiteSearches\5-site_html_data\reddit\reddit651.txt")</f>
        <v>C:\Users\Admin\desktop\GL_extraction\Data\SiteSearches\5-site_html_data\reddit\reddit651.txt</v>
      </c>
    </row>
    <row r="617" spans="1:3" x14ac:dyDescent="0.3">
      <c r="A617" t="s">
        <v>1510</v>
      </c>
      <c r="B617">
        <v>2</v>
      </c>
      <c r="C617" t="str">
        <f>HYPERLINK("C:\Users\Admin\desktop\GL_extraction\Data\SiteSearches\5-site_html_data\reddit\reddit652.txt")</f>
        <v>C:\Users\Admin\desktop\GL_extraction\Data\SiteSearches\5-site_html_data\reddit\reddit652.txt</v>
      </c>
    </row>
    <row r="618" spans="1:3" x14ac:dyDescent="0.3">
      <c r="A618" t="s">
        <v>1511</v>
      </c>
      <c r="B618">
        <v>7</v>
      </c>
      <c r="C618" t="str">
        <f>HYPERLINK("C:\Users\Admin\desktop\GL_extraction\Data\SiteSearches\5-site_html_data\reddit\reddit653.txt")</f>
        <v>C:\Users\Admin\desktop\GL_extraction\Data\SiteSearches\5-site_html_data\reddit\reddit653.txt</v>
      </c>
    </row>
    <row r="619" spans="1:3" x14ac:dyDescent="0.3">
      <c r="A619" t="s">
        <v>1512</v>
      </c>
      <c r="B619">
        <v>7</v>
      </c>
      <c r="C619" t="str">
        <f>HYPERLINK("C:\Users\Admin\desktop\GL_extraction\Data\SiteSearches\5-site_html_data\reddit\reddit654.txt")</f>
        <v>C:\Users\Admin\desktop\GL_extraction\Data\SiteSearches\5-site_html_data\reddit\reddit654.txt</v>
      </c>
    </row>
    <row r="620" spans="1:3" x14ac:dyDescent="0.3">
      <c r="A620" t="s">
        <v>1513</v>
      </c>
      <c r="B620">
        <v>7</v>
      </c>
      <c r="C620" t="str">
        <f>HYPERLINK("C:\Users\Admin\desktop\GL_extraction\Data\SiteSearches\5-site_html_data\reddit\reddit655.txt")</f>
        <v>C:\Users\Admin\desktop\GL_extraction\Data\SiteSearches\5-site_html_data\reddit\reddit655.txt</v>
      </c>
    </row>
    <row r="621" spans="1:3" x14ac:dyDescent="0.3">
      <c r="A621" t="s">
        <v>1514</v>
      </c>
      <c r="B621">
        <v>7</v>
      </c>
      <c r="C621" t="str">
        <f>HYPERLINK("C:\Users\Admin\desktop\GL_extraction\Data\SiteSearches\5-site_html_data\reddit\reddit656.txt")</f>
        <v>C:\Users\Admin\desktop\GL_extraction\Data\SiteSearches\5-site_html_data\reddit\reddit656.txt</v>
      </c>
    </row>
    <row r="622" spans="1:3" x14ac:dyDescent="0.3">
      <c r="A622" t="s">
        <v>1515</v>
      </c>
      <c r="B622">
        <v>7</v>
      </c>
      <c r="C622" t="str">
        <f>HYPERLINK("C:\Users\Admin\desktop\GL_extraction\Data\SiteSearches\5-site_html_data\reddit\reddit657.txt")</f>
        <v>C:\Users\Admin\desktop\GL_extraction\Data\SiteSearches\5-site_html_data\reddit\reddit657.txt</v>
      </c>
    </row>
    <row r="623" spans="1:3" x14ac:dyDescent="0.3">
      <c r="A623" t="s">
        <v>1516</v>
      </c>
      <c r="B623">
        <v>7</v>
      </c>
      <c r="C623" t="str">
        <f>HYPERLINK("C:\Users\Admin\desktop\GL_extraction\Data\SiteSearches\5-site_html_data\reddit\reddit658.txt")</f>
        <v>C:\Users\Admin\desktop\GL_extraction\Data\SiteSearches\5-site_html_data\reddit\reddit658.txt</v>
      </c>
    </row>
    <row r="624" spans="1:3" x14ac:dyDescent="0.3">
      <c r="A624" t="s">
        <v>1517</v>
      </c>
      <c r="B624">
        <v>7</v>
      </c>
      <c r="C624" t="str">
        <f>HYPERLINK("C:\Users\Admin\desktop\GL_extraction\Data\SiteSearches\5-site_html_data\reddit\reddit659.txt")</f>
        <v>C:\Users\Admin\desktop\GL_extraction\Data\SiteSearches\5-site_html_data\reddit\reddit659.txt</v>
      </c>
    </row>
    <row r="625" spans="1:3" x14ac:dyDescent="0.3">
      <c r="A625" t="s">
        <v>1518</v>
      </c>
      <c r="B625">
        <v>7</v>
      </c>
      <c r="C625" t="str">
        <f>HYPERLINK("C:\Users\Admin\desktop\GL_extraction\Data\SiteSearches\5-site_html_data\reddit\reddit66.txt")</f>
        <v>C:\Users\Admin\desktop\GL_extraction\Data\SiteSearches\5-site_html_data\reddit\reddit66.txt</v>
      </c>
    </row>
    <row r="626" spans="1:3" x14ac:dyDescent="0.3">
      <c r="A626" t="s">
        <v>1519</v>
      </c>
      <c r="B626">
        <v>7</v>
      </c>
      <c r="C626" t="str">
        <f>HYPERLINK("C:\Users\Admin\desktop\GL_extraction\Data\SiteSearches\5-site_html_data\reddit\reddit660.txt")</f>
        <v>C:\Users\Admin\desktop\GL_extraction\Data\SiteSearches\5-site_html_data\reddit\reddit660.txt</v>
      </c>
    </row>
    <row r="627" spans="1:3" x14ac:dyDescent="0.3">
      <c r="A627" t="s">
        <v>1520</v>
      </c>
      <c r="B627">
        <v>7</v>
      </c>
      <c r="C627" t="str">
        <f>HYPERLINK("C:\Users\Admin\desktop\GL_extraction\Data\SiteSearches\5-site_html_data\reddit\reddit661.txt")</f>
        <v>C:\Users\Admin\desktop\GL_extraction\Data\SiteSearches\5-site_html_data\reddit\reddit661.txt</v>
      </c>
    </row>
    <row r="628" spans="1:3" x14ac:dyDescent="0.3">
      <c r="A628" t="s">
        <v>1521</v>
      </c>
      <c r="B628">
        <v>7</v>
      </c>
      <c r="C628" t="str">
        <f>HYPERLINK("C:\Users\Admin\desktop\GL_extraction\Data\SiteSearches\5-site_html_data\reddit\reddit662.txt")</f>
        <v>C:\Users\Admin\desktop\GL_extraction\Data\SiteSearches\5-site_html_data\reddit\reddit662.txt</v>
      </c>
    </row>
    <row r="629" spans="1:3" x14ac:dyDescent="0.3">
      <c r="A629" t="s">
        <v>1522</v>
      </c>
      <c r="B629">
        <v>7</v>
      </c>
      <c r="C629" t="str">
        <f>HYPERLINK("C:\Users\Admin\desktop\GL_extraction\Data\SiteSearches\5-site_html_data\reddit\reddit663.txt")</f>
        <v>C:\Users\Admin\desktop\GL_extraction\Data\SiteSearches\5-site_html_data\reddit\reddit663.txt</v>
      </c>
    </row>
    <row r="630" spans="1:3" x14ac:dyDescent="0.3">
      <c r="A630" t="s">
        <v>1523</v>
      </c>
      <c r="B630">
        <v>7</v>
      </c>
      <c r="C630" t="str">
        <f>HYPERLINK("C:\Users\Admin\desktop\GL_extraction\Data\SiteSearches\5-site_html_data\reddit\reddit664.txt")</f>
        <v>C:\Users\Admin\desktop\GL_extraction\Data\SiteSearches\5-site_html_data\reddit\reddit664.txt</v>
      </c>
    </row>
    <row r="631" spans="1:3" x14ac:dyDescent="0.3">
      <c r="A631" t="s">
        <v>1524</v>
      </c>
      <c r="B631">
        <v>7</v>
      </c>
      <c r="C631" t="str">
        <f>HYPERLINK("C:\Users\Admin\desktop\GL_extraction\Data\SiteSearches\5-site_html_data\reddit\reddit665.txt")</f>
        <v>C:\Users\Admin\desktop\GL_extraction\Data\SiteSearches\5-site_html_data\reddit\reddit665.txt</v>
      </c>
    </row>
    <row r="632" spans="1:3" x14ac:dyDescent="0.3">
      <c r="A632" t="s">
        <v>1525</v>
      </c>
      <c r="B632">
        <v>7</v>
      </c>
      <c r="C632" t="str">
        <f>HYPERLINK("C:\Users\Admin\desktop\GL_extraction\Data\SiteSearches\5-site_html_data\reddit\reddit666.txt")</f>
        <v>C:\Users\Admin\desktop\GL_extraction\Data\SiteSearches\5-site_html_data\reddit\reddit666.txt</v>
      </c>
    </row>
    <row r="633" spans="1:3" x14ac:dyDescent="0.3">
      <c r="A633" t="s">
        <v>1526</v>
      </c>
      <c r="B633">
        <v>7</v>
      </c>
      <c r="C633" t="str">
        <f>HYPERLINK("C:\Users\Admin\desktop\GL_extraction\Data\SiteSearches\5-site_html_data\reddit\reddit667.txt")</f>
        <v>C:\Users\Admin\desktop\GL_extraction\Data\SiteSearches\5-site_html_data\reddit\reddit667.txt</v>
      </c>
    </row>
    <row r="634" spans="1:3" x14ac:dyDescent="0.3">
      <c r="A634" t="s">
        <v>1527</v>
      </c>
      <c r="B634">
        <v>7</v>
      </c>
      <c r="C634" t="str">
        <f>HYPERLINK("C:\Users\Admin\desktop\GL_extraction\Data\SiteSearches\5-site_html_data\reddit\reddit668.txt")</f>
        <v>C:\Users\Admin\desktop\GL_extraction\Data\SiteSearches\5-site_html_data\reddit\reddit668.txt</v>
      </c>
    </row>
    <row r="635" spans="1:3" x14ac:dyDescent="0.3">
      <c r="A635" t="s">
        <v>1528</v>
      </c>
      <c r="B635">
        <v>7</v>
      </c>
      <c r="C635" t="str">
        <f>HYPERLINK("C:\Users\Admin\desktop\GL_extraction\Data\SiteSearches\5-site_html_data\reddit\reddit669.txt")</f>
        <v>C:\Users\Admin\desktop\GL_extraction\Data\SiteSearches\5-site_html_data\reddit\reddit669.txt</v>
      </c>
    </row>
    <row r="636" spans="1:3" x14ac:dyDescent="0.3">
      <c r="A636" t="s">
        <v>1529</v>
      </c>
      <c r="B636">
        <v>7</v>
      </c>
      <c r="C636" t="str">
        <f>HYPERLINK("C:\Users\Admin\desktop\GL_extraction\Data\SiteSearches\5-site_html_data\reddit\reddit67.txt")</f>
        <v>C:\Users\Admin\desktop\GL_extraction\Data\SiteSearches\5-site_html_data\reddit\reddit67.txt</v>
      </c>
    </row>
    <row r="637" spans="1:3" x14ac:dyDescent="0.3">
      <c r="A637" t="s">
        <v>1530</v>
      </c>
      <c r="B637">
        <v>7</v>
      </c>
      <c r="C637" t="str">
        <f>HYPERLINK("C:\Users\Admin\desktop\GL_extraction\Data\SiteSearches\5-site_html_data\reddit\reddit670.txt")</f>
        <v>C:\Users\Admin\desktop\GL_extraction\Data\SiteSearches\5-site_html_data\reddit\reddit670.txt</v>
      </c>
    </row>
    <row r="638" spans="1:3" x14ac:dyDescent="0.3">
      <c r="A638" t="s">
        <v>1531</v>
      </c>
      <c r="B638">
        <v>7</v>
      </c>
      <c r="C638" t="str">
        <f>HYPERLINK("C:\Users\Admin\desktop\GL_extraction\Data\SiteSearches\5-site_html_data\reddit\reddit671.txt")</f>
        <v>C:\Users\Admin\desktop\GL_extraction\Data\SiteSearches\5-site_html_data\reddit\reddit671.txt</v>
      </c>
    </row>
    <row r="639" spans="1:3" x14ac:dyDescent="0.3">
      <c r="A639" t="s">
        <v>1532</v>
      </c>
      <c r="B639">
        <v>7</v>
      </c>
      <c r="C639" t="str">
        <f>HYPERLINK("C:\Users\Admin\desktop\GL_extraction\Data\SiteSearches\5-site_html_data\reddit\reddit672.txt")</f>
        <v>C:\Users\Admin\desktop\GL_extraction\Data\SiteSearches\5-site_html_data\reddit\reddit672.txt</v>
      </c>
    </row>
    <row r="640" spans="1:3" x14ac:dyDescent="0.3">
      <c r="A640" t="s">
        <v>1533</v>
      </c>
      <c r="B640">
        <v>7</v>
      </c>
      <c r="C640" t="str">
        <f>HYPERLINK("C:\Users\Admin\desktop\GL_extraction\Data\SiteSearches\5-site_html_data\reddit\reddit673.txt")</f>
        <v>C:\Users\Admin\desktop\GL_extraction\Data\SiteSearches\5-site_html_data\reddit\reddit673.txt</v>
      </c>
    </row>
    <row r="641" spans="1:3" x14ac:dyDescent="0.3">
      <c r="A641" t="s">
        <v>1534</v>
      </c>
      <c r="B641">
        <v>7</v>
      </c>
      <c r="C641" t="str">
        <f>HYPERLINK("C:\Users\Admin\desktop\GL_extraction\Data\SiteSearches\5-site_html_data\reddit\reddit674.txt")</f>
        <v>C:\Users\Admin\desktop\GL_extraction\Data\SiteSearches\5-site_html_data\reddit\reddit674.txt</v>
      </c>
    </row>
    <row r="642" spans="1:3" x14ac:dyDescent="0.3">
      <c r="A642" t="s">
        <v>1535</v>
      </c>
      <c r="B642">
        <v>7</v>
      </c>
      <c r="C642" t="str">
        <f>HYPERLINK("C:\Users\Admin\desktop\GL_extraction\Data\SiteSearches\5-site_html_data\reddit\reddit675.txt")</f>
        <v>C:\Users\Admin\desktop\GL_extraction\Data\SiteSearches\5-site_html_data\reddit\reddit675.txt</v>
      </c>
    </row>
    <row r="643" spans="1:3" x14ac:dyDescent="0.3">
      <c r="A643" t="s">
        <v>1536</v>
      </c>
      <c r="B643">
        <v>7</v>
      </c>
      <c r="C643" t="str">
        <f>HYPERLINK("C:\Users\Admin\desktop\GL_extraction\Data\SiteSearches\5-site_html_data\reddit\reddit676.txt")</f>
        <v>C:\Users\Admin\desktop\GL_extraction\Data\SiteSearches\5-site_html_data\reddit\reddit676.txt</v>
      </c>
    </row>
    <row r="644" spans="1:3" x14ac:dyDescent="0.3">
      <c r="A644" t="s">
        <v>1537</v>
      </c>
      <c r="B644">
        <v>7</v>
      </c>
      <c r="C644" t="str">
        <f>HYPERLINK("C:\Users\Admin\desktop\GL_extraction\Data\SiteSearches\5-site_html_data\reddit\reddit677.txt")</f>
        <v>C:\Users\Admin\desktop\GL_extraction\Data\SiteSearches\5-site_html_data\reddit\reddit677.txt</v>
      </c>
    </row>
    <row r="645" spans="1:3" x14ac:dyDescent="0.3">
      <c r="A645" t="s">
        <v>1538</v>
      </c>
      <c r="B645">
        <v>7</v>
      </c>
      <c r="C645" t="str">
        <f>HYPERLINK("C:\Users\Admin\desktop\GL_extraction\Data\SiteSearches\5-site_html_data\reddit\reddit678.txt")</f>
        <v>C:\Users\Admin\desktop\GL_extraction\Data\SiteSearches\5-site_html_data\reddit\reddit678.txt</v>
      </c>
    </row>
    <row r="646" spans="1:3" x14ac:dyDescent="0.3">
      <c r="A646" t="s">
        <v>1539</v>
      </c>
      <c r="B646">
        <v>7</v>
      </c>
      <c r="C646" t="str">
        <f>HYPERLINK("C:\Users\Admin\desktop\GL_extraction\Data\SiteSearches\5-site_html_data\reddit\reddit679.txt")</f>
        <v>C:\Users\Admin\desktop\GL_extraction\Data\SiteSearches\5-site_html_data\reddit\reddit679.txt</v>
      </c>
    </row>
    <row r="647" spans="1:3" x14ac:dyDescent="0.3">
      <c r="A647" t="s">
        <v>1540</v>
      </c>
      <c r="B647">
        <v>7</v>
      </c>
      <c r="C647" t="str">
        <f>HYPERLINK("C:\Users\Admin\desktop\GL_extraction\Data\SiteSearches\5-site_html_data\reddit\reddit68.txt")</f>
        <v>C:\Users\Admin\desktop\GL_extraction\Data\SiteSearches\5-site_html_data\reddit\reddit68.txt</v>
      </c>
    </row>
    <row r="648" spans="1:3" x14ac:dyDescent="0.3">
      <c r="A648" t="s">
        <v>1541</v>
      </c>
      <c r="B648">
        <v>7</v>
      </c>
      <c r="C648" t="str">
        <f>HYPERLINK("C:\Users\Admin\desktop\GL_extraction\Data\SiteSearches\5-site_html_data\reddit\reddit680.txt")</f>
        <v>C:\Users\Admin\desktop\GL_extraction\Data\SiteSearches\5-site_html_data\reddit\reddit680.txt</v>
      </c>
    </row>
    <row r="649" spans="1:3" x14ac:dyDescent="0.3">
      <c r="A649" t="s">
        <v>1542</v>
      </c>
      <c r="B649">
        <v>7</v>
      </c>
      <c r="C649" t="str">
        <f>HYPERLINK("C:\Users\Admin\desktop\GL_extraction\Data\SiteSearches\5-site_html_data\reddit\reddit681.txt")</f>
        <v>C:\Users\Admin\desktop\GL_extraction\Data\SiteSearches\5-site_html_data\reddit\reddit681.txt</v>
      </c>
    </row>
    <row r="650" spans="1:3" x14ac:dyDescent="0.3">
      <c r="A650" t="s">
        <v>1543</v>
      </c>
      <c r="B650">
        <v>7</v>
      </c>
      <c r="C650" t="str">
        <f>HYPERLINK("C:\Users\Admin\desktop\GL_extraction\Data\SiteSearches\5-site_html_data\reddit\reddit682.txt")</f>
        <v>C:\Users\Admin\desktop\GL_extraction\Data\SiteSearches\5-site_html_data\reddit\reddit682.txt</v>
      </c>
    </row>
    <row r="651" spans="1:3" x14ac:dyDescent="0.3">
      <c r="A651" t="s">
        <v>1544</v>
      </c>
      <c r="B651">
        <v>7</v>
      </c>
      <c r="C651" t="str">
        <f>HYPERLINK("C:\Users\Admin\desktop\GL_extraction\Data\SiteSearches\5-site_html_data\reddit\reddit683.txt")</f>
        <v>C:\Users\Admin\desktop\GL_extraction\Data\SiteSearches\5-site_html_data\reddit\reddit683.txt</v>
      </c>
    </row>
    <row r="652" spans="1:3" x14ac:dyDescent="0.3">
      <c r="A652" t="s">
        <v>1545</v>
      </c>
      <c r="B652">
        <v>4</v>
      </c>
      <c r="C652" t="str">
        <f>HYPERLINK("C:\Users\Admin\desktop\GL_extraction\Data\SiteSearches\5-site_html_data\reddit\reddit684.txt")</f>
        <v>C:\Users\Admin\desktop\GL_extraction\Data\SiteSearches\5-site_html_data\reddit\reddit684.txt</v>
      </c>
    </row>
    <row r="653" spans="1:3" x14ac:dyDescent="0.3">
      <c r="A653" t="s">
        <v>1546</v>
      </c>
      <c r="B653">
        <v>7</v>
      </c>
      <c r="C653" t="str">
        <f>HYPERLINK("C:\Users\Admin\desktop\GL_extraction\Data\SiteSearches\5-site_html_data\reddit\reddit685.txt")</f>
        <v>C:\Users\Admin\desktop\GL_extraction\Data\SiteSearches\5-site_html_data\reddit\reddit685.txt</v>
      </c>
    </row>
    <row r="654" spans="1:3" x14ac:dyDescent="0.3">
      <c r="A654" t="s">
        <v>1547</v>
      </c>
      <c r="B654">
        <v>7</v>
      </c>
      <c r="C654" t="str">
        <f>HYPERLINK("C:\Users\Admin\desktop\GL_extraction\Data\SiteSearches\5-site_html_data\reddit\reddit686.txt")</f>
        <v>C:\Users\Admin\desktop\GL_extraction\Data\SiteSearches\5-site_html_data\reddit\reddit686.txt</v>
      </c>
    </row>
    <row r="655" spans="1:3" x14ac:dyDescent="0.3">
      <c r="A655" t="s">
        <v>1548</v>
      </c>
      <c r="B655">
        <v>7</v>
      </c>
      <c r="C655" t="str">
        <f>HYPERLINK("C:\Users\Admin\desktop\GL_extraction\Data\SiteSearches\5-site_html_data\reddit\reddit687.txt")</f>
        <v>C:\Users\Admin\desktop\GL_extraction\Data\SiteSearches\5-site_html_data\reddit\reddit687.txt</v>
      </c>
    </row>
    <row r="656" spans="1:3" x14ac:dyDescent="0.3">
      <c r="A656" t="s">
        <v>1549</v>
      </c>
      <c r="B656">
        <v>7</v>
      </c>
      <c r="C656" t="str">
        <f>HYPERLINK("C:\Users\Admin\desktop\GL_extraction\Data\SiteSearches\5-site_html_data\reddit\reddit688.txt")</f>
        <v>C:\Users\Admin\desktop\GL_extraction\Data\SiteSearches\5-site_html_data\reddit\reddit688.txt</v>
      </c>
    </row>
    <row r="657" spans="1:3" x14ac:dyDescent="0.3">
      <c r="A657" t="s">
        <v>1550</v>
      </c>
      <c r="B657">
        <v>7</v>
      </c>
      <c r="C657" t="str">
        <f>HYPERLINK("C:\Users\Admin\desktop\GL_extraction\Data\SiteSearches\5-site_html_data\reddit\reddit689.txt")</f>
        <v>C:\Users\Admin\desktop\GL_extraction\Data\SiteSearches\5-site_html_data\reddit\reddit689.txt</v>
      </c>
    </row>
    <row r="658" spans="1:3" x14ac:dyDescent="0.3">
      <c r="A658" t="s">
        <v>1551</v>
      </c>
      <c r="B658">
        <v>1</v>
      </c>
      <c r="C658" t="str">
        <f>HYPERLINK("C:\Users\Admin\desktop\GL_extraction\Data\SiteSearches\5-site_html_data\reddit\reddit69.txt")</f>
        <v>C:\Users\Admin\desktop\GL_extraction\Data\SiteSearches\5-site_html_data\reddit\reddit69.txt</v>
      </c>
    </row>
    <row r="659" spans="1:3" x14ac:dyDescent="0.3">
      <c r="A659" t="s">
        <v>1552</v>
      </c>
      <c r="B659">
        <v>7</v>
      </c>
      <c r="C659" t="str">
        <f>HYPERLINK("C:\Users\Admin\desktop\GL_extraction\Data\SiteSearches\5-site_html_data\reddit\reddit690.txt")</f>
        <v>C:\Users\Admin\desktop\GL_extraction\Data\SiteSearches\5-site_html_data\reddit\reddit690.txt</v>
      </c>
    </row>
    <row r="660" spans="1:3" x14ac:dyDescent="0.3">
      <c r="A660" t="s">
        <v>1553</v>
      </c>
      <c r="B660">
        <v>7</v>
      </c>
      <c r="C660" t="str">
        <f>HYPERLINK("C:\Users\Admin\desktop\GL_extraction\Data\SiteSearches\5-site_html_data\reddit\reddit691.txt")</f>
        <v>C:\Users\Admin\desktop\GL_extraction\Data\SiteSearches\5-site_html_data\reddit\reddit691.txt</v>
      </c>
    </row>
    <row r="661" spans="1:3" x14ac:dyDescent="0.3">
      <c r="A661" t="s">
        <v>1554</v>
      </c>
      <c r="B661">
        <v>7</v>
      </c>
      <c r="C661" t="str">
        <f>HYPERLINK("C:\Users\Admin\desktop\GL_extraction\Data\SiteSearches\5-site_html_data\reddit\reddit692.txt")</f>
        <v>C:\Users\Admin\desktop\GL_extraction\Data\SiteSearches\5-site_html_data\reddit\reddit692.txt</v>
      </c>
    </row>
    <row r="662" spans="1:3" x14ac:dyDescent="0.3">
      <c r="A662" t="s">
        <v>1555</v>
      </c>
      <c r="B662">
        <v>7</v>
      </c>
      <c r="C662" t="str">
        <f>HYPERLINK("C:\Users\Admin\desktop\GL_extraction\Data\SiteSearches\5-site_html_data\reddit\reddit693.txt")</f>
        <v>C:\Users\Admin\desktop\GL_extraction\Data\SiteSearches\5-site_html_data\reddit\reddit693.txt</v>
      </c>
    </row>
    <row r="663" spans="1:3" x14ac:dyDescent="0.3">
      <c r="A663" t="s">
        <v>1556</v>
      </c>
      <c r="B663">
        <v>7</v>
      </c>
      <c r="C663" t="str">
        <f>HYPERLINK("C:\Users\Admin\desktop\GL_extraction\Data\SiteSearches\5-site_html_data\reddit\reddit694.txt")</f>
        <v>C:\Users\Admin\desktop\GL_extraction\Data\SiteSearches\5-site_html_data\reddit\reddit694.txt</v>
      </c>
    </row>
    <row r="664" spans="1:3" x14ac:dyDescent="0.3">
      <c r="A664" t="s">
        <v>1557</v>
      </c>
      <c r="B664">
        <v>7</v>
      </c>
      <c r="C664" t="str">
        <f>HYPERLINK("C:\Users\Admin\desktop\GL_extraction\Data\SiteSearches\5-site_html_data\reddit\reddit695.txt")</f>
        <v>C:\Users\Admin\desktop\GL_extraction\Data\SiteSearches\5-site_html_data\reddit\reddit695.txt</v>
      </c>
    </row>
    <row r="665" spans="1:3" x14ac:dyDescent="0.3">
      <c r="A665" t="s">
        <v>1558</v>
      </c>
      <c r="B665">
        <v>7</v>
      </c>
      <c r="C665" t="str">
        <f>HYPERLINK("C:\Users\Admin\desktop\GL_extraction\Data\SiteSearches\5-site_html_data\reddit\reddit696.txt")</f>
        <v>C:\Users\Admin\desktop\GL_extraction\Data\SiteSearches\5-site_html_data\reddit\reddit696.txt</v>
      </c>
    </row>
    <row r="666" spans="1:3" x14ac:dyDescent="0.3">
      <c r="A666" t="s">
        <v>1559</v>
      </c>
      <c r="B666">
        <v>7</v>
      </c>
      <c r="C666" t="str">
        <f>HYPERLINK("C:\Users\Admin\desktop\GL_extraction\Data\SiteSearches\5-site_html_data\reddit\reddit697.txt")</f>
        <v>C:\Users\Admin\desktop\GL_extraction\Data\SiteSearches\5-site_html_data\reddit\reddit697.txt</v>
      </c>
    </row>
    <row r="667" spans="1:3" x14ac:dyDescent="0.3">
      <c r="A667" t="s">
        <v>1560</v>
      </c>
      <c r="B667">
        <v>7</v>
      </c>
      <c r="C667" t="str">
        <f>HYPERLINK("C:\Users\Admin\desktop\GL_extraction\Data\SiteSearches\5-site_html_data\reddit\reddit698.txt")</f>
        <v>C:\Users\Admin\desktop\GL_extraction\Data\SiteSearches\5-site_html_data\reddit\reddit698.txt</v>
      </c>
    </row>
    <row r="668" spans="1:3" x14ac:dyDescent="0.3">
      <c r="A668" t="s">
        <v>1561</v>
      </c>
      <c r="B668">
        <v>7</v>
      </c>
      <c r="C668" t="str">
        <f>HYPERLINK("C:\Users\Admin\desktop\GL_extraction\Data\SiteSearches\5-site_html_data\reddit\reddit699.txt")</f>
        <v>C:\Users\Admin\desktop\GL_extraction\Data\SiteSearches\5-site_html_data\reddit\reddit699.txt</v>
      </c>
    </row>
    <row r="669" spans="1:3" x14ac:dyDescent="0.3">
      <c r="A669" t="s">
        <v>1562</v>
      </c>
      <c r="B669">
        <v>7</v>
      </c>
      <c r="C669" t="str">
        <f>HYPERLINK("C:\Users\Admin\desktop\GL_extraction\Data\SiteSearches\5-site_html_data\reddit\reddit7.txt")</f>
        <v>C:\Users\Admin\desktop\GL_extraction\Data\SiteSearches\5-site_html_data\reddit\reddit7.txt</v>
      </c>
    </row>
    <row r="670" spans="1:3" x14ac:dyDescent="0.3">
      <c r="A670" t="s">
        <v>1563</v>
      </c>
      <c r="B670">
        <v>7</v>
      </c>
      <c r="C670" t="str">
        <f>HYPERLINK("C:\Users\Admin\desktop\GL_extraction\Data\SiteSearches\5-site_html_data\reddit\reddit70.txt")</f>
        <v>C:\Users\Admin\desktop\GL_extraction\Data\SiteSearches\5-site_html_data\reddit\reddit70.txt</v>
      </c>
    </row>
    <row r="671" spans="1:3" x14ac:dyDescent="0.3">
      <c r="A671" t="s">
        <v>1564</v>
      </c>
      <c r="B671">
        <v>7</v>
      </c>
      <c r="C671" t="str">
        <f>HYPERLINK("C:\Users\Admin\desktop\GL_extraction\Data\SiteSearches\5-site_html_data\reddit\reddit700.txt")</f>
        <v>C:\Users\Admin\desktop\GL_extraction\Data\SiteSearches\5-site_html_data\reddit\reddit700.txt</v>
      </c>
    </row>
    <row r="672" spans="1:3" x14ac:dyDescent="0.3">
      <c r="A672" t="s">
        <v>1565</v>
      </c>
      <c r="B672">
        <v>7</v>
      </c>
      <c r="C672" t="str">
        <f>HYPERLINK("C:\Users\Admin\desktop\GL_extraction\Data\SiteSearches\5-site_html_data\reddit\reddit701.txt")</f>
        <v>C:\Users\Admin\desktop\GL_extraction\Data\SiteSearches\5-site_html_data\reddit\reddit701.txt</v>
      </c>
    </row>
    <row r="673" spans="1:3" x14ac:dyDescent="0.3">
      <c r="A673" t="s">
        <v>1566</v>
      </c>
      <c r="B673">
        <v>7</v>
      </c>
      <c r="C673" t="str">
        <f>HYPERLINK("C:\Users\Admin\desktop\GL_extraction\Data\SiteSearches\5-site_html_data\reddit\reddit702.txt")</f>
        <v>C:\Users\Admin\desktop\GL_extraction\Data\SiteSearches\5-site_html_data\reddit\reddit702.txt</v>
      </c>
    </row>
    <row r="674" spans="1:3" x14ac:dyDescent="0.3">
      <c r="A674" t="s">
        <v>1567</v>
      </c>
      <c r="B674">
        <v>7</v>
      </c>
      <c r="C674" t="str">
        <f>HYPERLINK("C:\Users\Admin\desktop\GL_extraction\Data\SiteSearches\5-site_html_data\reddit\reddit703.txt")</f>
        <v>C:\Users\Admin\desktop\GL_extraction\Data\SiteSearches\5-site_html_data\reddit\reddit703.txt</v>
      </c>
    </row>
    <row r="675" spans="1:3" x14ac:dyDescent="0.3">
      <c r="A675" t="s">
        <v>1568</v>
      </c>
      <c r="B675">
        <v>7</v>
      </c>
      <c r="C675" t="str">
        <f>HYPERLINK("C:\Users\Admin\desktop\GL_extraction\Data\SiteSearches\5-site_html_data\reddit\reddit704.txt")</f>
        <v>C:\Users\Admin\desktop\GL_extraction\Data\SiteSearches\5-site_html_data\reddit\reddit704.txt</v>
      </c>
    </row>
    <row r="676" spans="1:3" x14ac:dyDescent="0.3">
      <c r="A676" t="s">
        <v>1569</v>
      </c>
      <c r="B676">
        <v>7</v>
      </c>
      <c r="C676" t="str">
        <f>HYPERLINK("C:\Users\Admin\desktop\GL_extraction\Data\SiteSearches\5-site_html_data\reddit\reddit705.txt")</f>
        <v>C:\Users\Admin\desktop\GL_extraction\Data\SiteSearches\5-site_html_data\reddit\reddit705.txt</v>
      </c>
    </row>
    <row r="677" spans="1:3" x14ac:dyDescent="0.3">
      <c r="A677" t="s">
        <v>1570</v>
      </c>
      <c r="B677">
        <v>7</v>
      </c>
      <c r="C677" t="str">
        <f>HYPERLINK("C:\Users\Admin\desktop\GL_extraction\Data\SiteSearches\5-site_html_data\reddit\reddit706.txt")</f>
        <v>C:\Users\Admin\desktop\GL_extraction\Data\SiteSearches\5-site_html_data\reddit\reddit706.txt</v>
      </c>
    </row>
    <row r="678" spans="1:3" x14ac:dyDescent="0.3">
      <c r="A678" t="s">
        <v>1571</v>
      </c>
      <c r="B678">
        <v>7</v>
      </c>
      <c r="C678" t="str">
        <f>HYPERLINK("C:\Users\Admin\desktop\GL_extraction\Data\SiteSearches\5-site_html_data\reddit\reddit707.txt")</f>
        <v>C:\Users\Admin\desktop\GL_extraction\Data\SiteSearches\5-site_html_data\reddit\reddit707.txt</v>
      </c>
    </row>
    <row r="679" spans="1:3" x14ac:dyDescent="0.3">
      <c r="A679" t="s">
        <v>1572</v>
      </c>
      <c r="B679">
        <v>0</v>
      </c>
      <c r="C679" t="str">
        <f>HYPERLINK("C:\Users\Admin\desktop\GL_extraction\Data\SiteSearches\5-site_html_data\reddit\reddit708.txt")</f>
        <v>C:\Users\Admin\desktop\GL_extraction\Data\SiteSearches\5-site_html_data\reddit\reddit708.txt</v>
      </c>
    </row>
    <row r="680" spans="1:3" x14ac:dyDescent="0.3">
      <c r="A680" t="s">
        <v>1573</v>
      </c>
      <c r="B680">
        <v>7</v>
      </c>
      <c r="C680" t="str">
        <f>HYPERLINK("C:\Users\Admin\desktop\GL_extraction\Data\SiteSearches\5-site_html_data\reddit\reddit709.txt")</f>
        <v>C:\Users\Admin\desktop\GL_extraction\Data\SiteSearches\5-site_html_data\reddit\reddit709.txt</v>
      </c>
    </row>
    <row r="681" spans="1:3" x14ac:dyDescent="0.3">
      <c r="A681" t="s">
        <v>1574</v>
      </c>
      <c r="B681">
        <v>7</v>
      </c>
      <c r="C681" t="str">
        <f>HYPERLINK("C:\Users\Admin\desktop\GL_extraction\Data\SiteSearches\5-site_html_data\reddit\reddit71.txt")</f>
        <v>C:\Users\Admin\desktop\GL_extraction\Data\SiteSearches\5-site_html_data\reddit\reddit71.txt</v>
      </c>
    </row>
    <row r="682" spans="1:3" x14ac:dyDescent="0.3">
      <c r="A682" t="s">
        <v>1575</v>
      </c>
      <c r="B682">
        <v>7</v>
      </c>
      <c r="C682" t="str">
        <f>HYPERLINK("C:\Users\Admin\desktop\GL_extraction\Data\SiteSearches\5-site_html_data\reddit\reddit710.txt")</f>
        <v>C:\Users\Admin\desktop\GL_extraction\Data\SiteSearches\5-site_html_data\reddit\reddit710.txt</v>
      </c>
    </row>
    <row r="683" spans="1:3" x14ac:dyDescent="0.3">
      <c r="A683" t="s">
        <v>1576</v>
      </c>
      <c r="B683">
        <v>7</v>
      </c>
      <c r="C683" t="str">
        <f>HYPERLINK("C:\Users\Admin\desktop\GL_extraction\Data\SiteSearches\5-site_html_data\reddit\reddit711.txt")</f>
        <v>C:\Users\Admin\desktop\GL_extraction\Data\SiteSearches\5-site_html_data\reddit\reddit711.txt</v>
      </c>
    </row>
    <row r="684" spans="1:3" x14ac:dyDescent="0.3">
      <c r="A684" t="s">
        <v>1577</v>
      </c>
      <c r="B684">
        <v>7</v>
      </c>
      <c r="C684" t="str">
        <f>HYPERLINK("C:\Users\Admin\desktop\GL_extraction\Data\SiteSearches\5-site_html_data\reddit\reddit712.txt")</f>
        <v>C:\Users\Admin\desktop\GL_extraction\Data\SiteSearches\5-site_html_data\reddit\reddit712.txt</v>
      </c>
    </row>
    <row r="685" spans="1:3" x14ac:dyDescent="0.3">
      <c r="A685" t="s">
        <v>1578</v>
      </c>
      <c r="B685">
        <v>7</v>
      </c>
      <c r="C685" t="str">
        <f>HYPERLINK("C:\Users\Admin\desktop\GL_extraction\Data\SiteSearches\5-site_html_data\reddit\reddit713.txt")</f>
        <v>C:\Users\Admin\desktop\GL_extraction\Data\SiteSearches\5-site_html_data\reddit\reddit713.txt</v>
      </c>
    </row>
    <row r="686" spans="1:3" x14ac:dyDescent="0.3">
      <c r="A686" t="s">
        <v>1579</v>
      </c>
      <c r="B686">
        <v>7</v>
      </c>
      <c r="C686" t="str">
        <f>HYPERLINK("C:\Users\Admin\desktop\GL_extraction\Data\SiteSearches\5-site_html_data\reddit\reddit714.txt")</f>
        <v>C:\Users\Admin\desktop\GL_extraction\Data\SiteSearches\5-site_html_data\reddit\reddit714.txt</v>
      </c>
    </row>
    <row r="687" spans="1:3" x14ac:dyDescent="0.3">
      <c r="A687" t="s">
        <v>1580</v>
      </c>
      <c r="B687">
        <v>7</v>
      </c>
      <c r="C687" t="str">
        <f>HYPERLINK("C:\Users\Admin\desktop\GL_extraction\Data\SiteSearches\5-site_html_data\reddit\reddit715.txt")</f>
        <v>C:\Users\Admin\desktop\GL_extraction\Data\SiteSearches\5-site_html_data\reddit\reddit715.txt</v>
      </c>
    </row>
    <row r="688" spans="1:3" x14ac:dyDescent="0.3">
      <c r="A688" t="s">
        <v>1581</v>
      </c>
      <c r="B688">
        <v>7</v>
      </c>
      <c r="C688" t="str">
        <f>HYPERLINK("C:\Users\Admin\desktop\GL_extraction\Data\SiteSearches\5-site_html_data\reddit\reddit716.txt")</f>
        <v>C:\Users\Admin\desktop\GL_extraction\Data\SiteSearches\5-site_html_data\reddit\reddit716.txt</v>
      </c>
    </row>
    <row r="689" spans="1:3" x14ac:dyDescent="0.3">
      <c r="A689" t="s">
        <v>1582</v>
      </c>
      <c r="B689">
        <v>7</v>
      </c>
      <c r="C689" t="str">
        <f>HYPERLINK("C:\Users\Admin\desktop\GL_extraction\Data\SiteSearches\5-site_html_data\reddit\reddit717.txt")</f>
        <v>C:\Users\Admin\desktop\GL_extraction\Data\SiteSearches\5-site_html_data\reddit\reddit717.txt</v>
      </c>
    </row>
    <row r="690" spans="1:3" x14ac:dyDescent="0.3">
      <c r="A690" t="s">
        <v>1583</v>
      </c>
      <c r="B690">
        <v>7</v>
      </c>
      <c r="C690" t="str">
        <f>HYPERLINK("C:\Users\Admin\desktop\GL_extraction\Data\SiteSearches\5-site_html_data\reddit\reddit718.txt")</f>
        <v>C:\Users\Admin\desktop\GL_extraction\Data\SiteSearches\5-site_html_data\reddit\reddit718.txt</v>
      </c>
    </row>
    <row r="691" spans="1:3" x14ac:dyDescent="0.3">
      <c r="A691" t="s">
        <v>1584</v>
      </c>
      <c r="B691">
        <v>7</v>
      </c>
      <c r="C691" t="str">
        <f>HYPERLINK("C:\Users\Admin\desktop\GL_extraction\Data\SiteSearches\5-site_html_data\reddit\reddit719.txt")</f>
        <v>C:\Users\Admin\desktop\GL_extraction\Data\SiteSearches\5-site_html_data\reddit\reddit719.txt</v>
      </c>
    </row>
    <row r="692" spans="1:3" x14ac:dyDescent="0.3">
      <c r="A692" t="s">
        <v>1585</v>
      </c>
      <c r="B692">
        <v>0</v>
      </c>
      <c r="C692" t="str">
        <f>HYPERLINK("C:\Users\Admin\desktop\GL_extraction\Data\SiteSearches\5-site_html_data\reddit\reddit72.txt")</f>
        <v>C:\Users\Admin\desktop\GL_extraction\Data\SiteSearches\5-site_html_data\reddit\reddit72.txt</v>
      </c>
    </row>
    <row r="693" spans="1:3" x14ac:dyDescent="0.3">
      <c r="A693" t="s">
        <v>1586</v>
      </c>
      <c r="B693">
        <v>7</v>
      </c>
      <c r="C693" t="str">
        <f>HYPERLINK("C:\Users\Admin\desktop\GL_extraction\Data\SiteSearches\5-site_html_data\reddit\reddit720.txt")</f>
        <v>C:\Users\Admin\desktop\GL_extraction\Data\SiteSearches\5-site_html_data\reddit\reddit720.txt</v>
      </c>
    </row>
    <row r="694" spans="1:3" x14ac:dyDescent="0.3">
      <c r="A694" t="s">
        <v>1587</v>
      </c>
      <c r="B694">
        <v>7</v>
      </c>
      <c r="C694" t="str">
        <f>HYPERLINK("C:\Users\Admin\desktop\GL_extraction\Data\SiteSearches\5-site_html_data\reddit\reddit721.txt")</f>
        <v>C:\Users\Admin\desktop\GL_extraction\Data\SiteSearches\5-site_html_data\reddit\reddit721.txt</v>
      </c>
    </row>
    <row r="695" spans="1:3" x14ac:dyDescent="0.3">
      <c r="A695" t="s">
        <v>1588</v>
      </c>
      <c r="B695">
        <v>7</v>
      </c>
      <c r="C695" t="str">
        <f>HYPERLINK("C:\Users\Admin\desktop\GL_extraction\Data\SiteSearches\5-site_html_data\reddit\reddit722.txt")</f>
        <v>C:\Users\Admin\desktop\GL_extraction\Data\SiteSearches\5-site_html_data\reddit\reddit722.txt</v>
      </c>
    </row>
    <row r="696" spans="1:3" x14ac:dyDescent="0.3">
      <c r="A696" t="s">
        <v>1589</v>
      </c>
      <c r="B696">
        <v>7</v>
      </c>
      <c r="C696" t="str">
        <f>HYPERLINK("C:\Users\Admin\desktop\GL_extraction\Data\SiteSearches\5-site_html_data\reddit\reddit723.txt")</f>
        <v>C:\Users\Admin\desktop\GL_extraction\Data\SiteSearches\5-site_html_data\reddit\reddit723.txt</v>
      </c>
    </row>
    <row r="697" spans="1:3" x14ac:dyDescent="0.3">
      <c r="A697" t="s">
        <v>1590</v>
      </c>
      <c r="B697">
        <v>7</v>
      </c>
      <c r="C697" t="str">
        <f>HYPERLINK("C:\Users\Admin\desktop\GL_extraction\Data\SiteSearches\5-site_html_data\reddit\reddit724.txt")</f>
        <v>C:\Users\Admin\desktop\GL_extraction\Data\SiteSearches\5-site_html_data\reddit\reddit724.txt</v>
      </c>
    </row>
    <row r="698" spans="1:3" x14ac:dyDescent="0.3">
      <c r="A698" t="s">
        <v>1591</v>
      </c>
      <c r="B698">
        <v>7</v>
      </c>
      <c r="C698" t="str">
        <f>HYPERLINK("C:\Users\Admin\desktop\GL_extraction\Data\SiteSearches\5-site_html_data\reddit\reddit725.txt")</f>
        <v>C:\Users\Admin\desktop\GL_extraction\Data\SiteSearches\5-site_html_data\reddit\reddit725.txt</v>
      </c>
    </row>
    <row r="699" spans="1:3" x14ac:dyDescent="0.3">
      <c r="A699" t="s">
        <v>1592</v>
      </c>
      <c r="B699">
        <v>7</v>
      </c>
      <c r="C699" t="str">
        <f>HYPERLINK("C:\Users\Admin\desktop\GL_extraction\Data\SiteSearches\5-site_html_data\reddit\reddit726.txt")</f>
        <v>C:\Users\Admin\desktop\GL_extraction\Data\SiteSearches\5-site_html_data\reddit\reddit726.txt</v>
      </c>
    </row>
    <row r="700" spans="1:3" x14ac:dyDescent="0.3">
      <c r="A700" t="s">
        <v>1593</v>
      </c>
      <c r="B700">
        <v>7</v>
      </c>
      <c r="C700" t="str">
        <f>HYPERLINK("C:\Users\Admin\desktop\GL_extraction\Data\SiteSearches\5-site_html_data\reddit\reddit727.txt")</f>
        <v>C:\Users\Admin\desktop\GL_extraction\Data\SiteSearches\5-site_html_data\reddit\reddit727.txt</v>
      </c>
    </row>
    <row r="701" spans="1:3" x14ac:dyDescent="0.3">
      <c r="A701" t="s">
        <v>1594</v>
      </c>
      <c r="B701">
        <v>7</v>
      </c>
      <c r="C701" t="str">
        <f>HYPERLINK("C:\Users\Admin\desktop\GL_extraction\Data\SiteSearches\5-site_html_data\reddit\reddit728.txt")</f>
        <v>C:\Users\Admin\desktop\GL_extraction\Data\SiteSearches\5-site_html_data\reddit\reddit728.txt</v>
      </c>
    </row>
    <row r="702" spans="1:3" x14ac:dyDescent="0.3">
      <c r="A702" t="s">
        <v>1595</v>
      </c>
      <c r="B702">
        <v>7</v>
      </c>
      <c r="C702" t="str">
        <f>HYPERLINK("C:\Users\Admin\desktop\GL_extraction\Data\SiteSearches\5-site_html_data\reddit\reddit729.txt")</f>
        <v>C:\Users\Admin\desktop\GL_extraction\Data\SiteSearches\5-site_html_data\reddit\reddit729.txt</v>
      </c>
    </row>
    <row r="703" spans="1:3" x14ac:dyDescent="0.3">
      <c r="A703" t="s">
        <v>1596</v>
      </c>
      <c r="B703">
        <v>7</v>
      </c>
      <c r="C703" t="str">
        <f>HYPERLINK("C:\Users\Admin\desktop\GL_extraction\Data\SiteSearches\5-site_html_data\reddit\reddit73.txt")</f>
        <v>C:\Users\Admin\desktop\GL_extraction\Data\SiteSearches\5-site_html_data\reddit\reddit73.txt</v>
      </c>
    </row>
    <row r="704" spans="1:3" x14ac:dyDescent="0.3">
      <c r="A704" t="s">
        <v>1597</v>
      </c>
      <c r="B704">
        <v>7</v>
      </c>
      <c r="C704" t="str">
        <f>HYPERLINK("C:\Users\Admin\desktop\GL_extraction\Data\SiteSearches\5-site_html_data\reddit\reddit730.txt")</f>
        <v>C:\Users\Admin\desktop\GL_extraction\Data\SiteSearches\5-site_html_data\reddit\reddit730.txt</v>
      </c>
    </row>
    <row r="705" spans="1:3" x14ac:dyDescent="0.3">
      <c r="A705" t="s">
        <v>1598</v>
      </c>
      <c r="B705">
        <v>7</v>
      </c>
      <c r="C705" t="str">
        <f>HYPERLINK("C:\Users\Admin\desktop\GL_extraction\Data\SiteSearches\5-site_html_data\reddit\reddit731.txt")</f>
        <v>C:\Users\Admin\desktop\GL_extraction\Data\SiteSearches\5-site_html_data\reddit\reddit731.txt</v>
      </c>
    </row>
    <row r="706" spans="1:3" x14ac:dyDescent="0.3">
      <c r="A706" t="s">
        <v>1599</v>
      </c>
      <c r="B706">
        <v>7</v>
      </c>
      <c r="C706" t="str">
        <f>HYPERLINK("C:\Users\Admin\desktop\GL_extraction\Data\SiteSearches\5-site_html_data\reddit\reddit732.txt")</f>
        <v>C:\Users\Admin\desktop\GL_extraction\Data\SiteSearches\5-site_html_data\reddit\reddit732.txt</v>
      </c>
    </row>
    <row r="707" spans="1:3" x14ac:dyDescent="0.3">
      <c r="A707" t="s">
        <v>1600</v>
      </c>
      <c r="B707">
        <v>7</v>
      </c>
      <c r="C707" t="str">
        <f>HYPERLINK("C:\Users\Admin\desktop\GL_extraction\Data\SiteSearches\5-site_html_data\reddit\reddit733.txt")</f>
        <v>C:\Users\Admin\desktop\GL_extraction\Data\SiteSearches\5-site_html_data\reddit\reddit733.txt</v>
      </c>
    </row>
    <row r="708" spans="1:3" x14ac:dyDescent="0.3">
      <c r="A708" t="s">
        <v>1601</v>
      </c>
      <c r="B708">
        <v>8</v>
      </c>
      <c r="C708" t="str">
        <f>HYPERLINK("C:\Users\Admin\desktop\GL_extraction\Data\SiteSearches\5-site_html_data\reddit\reddit734.txt")</f>
        <v>C:\Users\Admin\desktop\GL_extraction\Data\SiteSearches\5-site_html_data\reddit\reddit734.txt</v>
      </c>
    </row>
    <row r="709" spans="1:3" x14ac:dyDescent="0.3">
      <c r="A709" t="s">
        <v>1602</v>
      </c>
      <c r="B709">
        <v>7</v>
      </c>
      <c r="C709" t="str">
        <f>HYPERLINK("C:\Users\Admin\desktop\GL_extraction\Data\SiteSearches\5-site_html_data\reddit\reddit735.txt")</f>
        <v>C:\Users\Admin\desktop\GL_extraction\Data\SiteSearches\5-site_html_data\reddit\reddit735.txt</v>
      </c>
    </row>
    <row r="710" spans="1:3" x14ac:dyDescent="0.3">
      <c r="A710" t="s">
        <v>1603</v>
      </c>
      <c r="B710">
        <v>7</v>
      </c>
      <c r="C710" t="str">
        <f>HYPERLINK("C:\Users\Admin\desktop\GL_extraction\Data\SiteSearches\5-site_html_data\reddit\reddit736.txt")</f>
        <v>C:\Users\Admin\desktop\GL_extraction\Data\SiteSearches\5-site_html_data\reddit\reddit736.txt</v>
      </c>
    </row>
    <row r="711" spans="1:3" x14ac:dyDescent="0.3">
      <c r="A711" t="s">
        <v>1604</v>
      </c>
      <c r="B711">
        <v>7</v>
      </c>
      <c r="C711" t="str">
        <f>HYPERLINK("C:\Users\Admin\desktop\GL_extraction\Data\SiteSearches\5-site_html_data\reddit\reddit737.txt")</f>
        <v>C:\Users\Admin\desktop\GL_extraction\Data\SiteSearches\5-site_html_data\reddit\reddit737.txt</v>
      </c>
    </row>
    <row r="712" spans="1:3" x14ac:dyDescent="0.3">
      <c r="A712" t="s">
        <v>1605</v>
      </c>
      <c r="B712">
        <v>1</v>
      </c>
      <c r="C712" t="str">
        <f>HYPERLINK("C:\Users\Admin\desktop\GL_extraction\Data\SiteSearches\5-site_html_data\reddit\reddit738.txt")</f>
        <v>C:\Users\Admin\desktop\GL_extraction\Data\SiteSearches\5-site_html_data\reddit\reddit738.txt</v>
      </c>
    </row>
    <row r="713" spans="1:3" x14ac:dyDescent="0.3">
      <c r="A713" t="s">
        <v>1606</v>
      </c>
      <c r="B713">
        <v>7</v>
      </c>
      <c r="C713" t="str">
        <f>HYPERLINK("C:\Users\Admin\desktop\GL_extraction\Data\SiteSearches\5-site_html_data\reddit\reddit739.txt")</f>
        <v>C:\Users\Admin\desktop\GL_extraction\Data\SiteSearches\5-site_html_data\reddit\reddit739.txt</v>
      </c>
    </row>
    <row r="714" spans="1:3" x14ac:dyDescent="0.3">
      <c r="A714" t="s">
        <v>1607</v>
      </c>
      <c r="B714">
        <v>7</v>
      </c>
      <c r="C714" t="str">
        <f>HYPERLINK("C:\Users\Admin\desktop\GL_extraction\Data\SiteSearches\5-site_html_data\reddit\reddit74.txt")</f>
        <v>C:\Users\Admin\desktop\GL_extraction\Data\SiteSearches\5-site_html_data\reddit\reddit74.txt</v>
      </c>
    </row>
    <row r="715" spans="1:3" x14ac:dyDescent="0.3">
      <c r="A715" t="s">
        <v>1608</v>
      </c>
      <c r="B715">
        <v>7</v>
      </c>
      <c r="C715" t="str">
        <f>HYPERLINK("C:\Users\Admin\desktop\GL_extraction\Data\SiteSearches\5-site_html_data\reddit\reddit740.txt")</f>
        <v>C:\Users\Admin\desktop\GL_extraction\Data\SiteSearches\5-site_html_data\reddit\reddit740.txt</v>
      </c>
    </row>
    <row r="716" spans="1:3" x14ac:dyDescent="0.3">
      <c r="A716" t="s">
        <v>1609</v>
      </c>
      <c r="B716">
        <v>7</v>
      </c>
      <c r="C716" t="str">
        <f>HYPERLINK("C:\Users\Admin\desktop\GL_extraction\Data\SiteSearches\5-site_html_data\reddit\reddit741.txt")</f>
        <v>C:\Users\Admin\desktop\GL_extraction\Data\SiteSearches\5-site_html_data\reddit\reddit741.txt</v>
      </c>
    </row>
    <row r="717" spans="1:3" x14ac:dyDescent="0.3">
      <c r="A717" t="s">
        <v>1610</v>
      </c>
      <c r="B717">
        <v>2</v>
      </c>
      <c r="C717" t="str">
        <f>HYPERLINK("C:\Users\Admin\desktop\GL_extraction\Data\SiteSearches\5-site_html_data\reddit\reddit742.txt")</f>
        <v>C:\Users\Admin\desktop\GL_extraction\Data\SiteSearches\5-site_html_data\reddit\reddit742.txt</v>
      </c>
    </row>
    <row r="718" spans="1:3" x14ac:dyDescent="0.3">
      <c r="A718" t="s">
        <v>1611</v>
      </c>
      <c r="B718">
        <v>7</v>
      </c>
      <c r="C718" t="str">
        <f>HYPERLINK("C:\Users\Admin\desktop\GL_extraction\Data\SiteSearches\5-site_html_data\reddit\reddit743.txt")</f>
        <v>C:\Users\Admin\desktop\GL_extraction\Data\SiteSearches\5-site_html_data\reddit\reddit743.txt</v>
      </c>
    </row>
    <row r="719" spans="1:3" x14ac:dyDescent="0.3">
      <c r="A719" t="s">
        <v>1612</v>
      </c>
      <c r="B719">
        <v>7</v>
      </c>
      <c r="C719" t="str">
        <f>HYPERLINK("C:\Users\Admin\desktop\GL_extraction\Data\SiteSearches\5-site_html_data\reddit\reddit744.txt")</f>
        <v>C:\Users\Admin\desktop\GL_extraction\Data\SiteSearches\5-site_html_data\reddit\reddit744.txt</v>
      </c>
    </row>
    <row r="720" spans="1:3" x14ac:dyDescent="0.3">
      <c r="A720" t="s">
        <v>1613</v>
      </c>
      <c r="B720">
        <v>7</v>
      </c>
      <c r="C720" t="str">
        <f>HYPERLINK("C:\Users\Admin\desktop\GL_extraction\Data\SiteSearches\5-site_html_data\reddit\reddit745.txt")</f>
        <v>C:\Users\Admin\desktop\GL_extraction\Data\SiteSearches\5-site_html_data\reddit\reddit745.txt</v>
      </c>
    </row>
    <row r="721" spans="1:3" x14ac:dyDescent="0.3">
      <c r="A721" t="s">
        <v>1614</v>
      </c>
      <c r="B721">
        <v>7</v>
      </c>
      <c r="C721" t="str">
        <f>HYPERLINK("C:\Users\Admin\desktop\GL_extraction\Data\SiteSearches\5-site_html_data\reddit\reddit746.txt")</f>
        <v>C:\Users\Admin\desktop\GL_extraction\Data\SiteSearches\5-site_html_data\reddit\reddit746.txt</v>
      </c>
    </row>
    <row r="722" spans="1:3" x14ac:dyDescent="0.3">
      <c r="A722" t="s">
        <v>1615</v>
      </c>
      <c r="B722">
        <v>7</v>
      </c>
      <c r="C722" t="str">
        <f>HYPERLINK("C:\Users\Admin\desktop\GL_extraction\Data\SiteSearches\5-site_html_data\reddit\reddit747.txt")</f>
        <v>C:\Users\Admin\desktop\GL_extraction\Data\SiteSearches\5-site_html_data\reddit\reddit747.txt</v>
      </c>
    </row>
    <row r="723" spans="1:3" x14ac:dyDescent="0.3">
      <c r="A723" t="s">
        <v>1616</v>
      </c>
      <c r="B723">
        <v>7</v>
      </c>
      <c r="C723" t="str">
        <f>HYPERLINK("C:\Users\Admin\desktop\GL_extraction\Data\SiteSearches\5-site_html_data\reddit\reddit748.txt")</f>
        <v>C:\Users\Admin\desktop\GL_extraction\Data\SiteSearches\5-site_html_data\reddit\reddit748.txt</v>
      </c>
    </row>
    <row r="724" spans="1:3" x14ac:dyDescent="0.3">
      <c r="A724" t="s">
        <v>1617</v>
      </c>
      <c r="B724">
        <v>7</v>
      </c>
      <c r="C724" t="str">
        <f>HYPERLINK("C:\Users\Admin\desktop\GL_extraction\Data\SiteSearches\5-site_html_data\reddit\reddit749.txt")</f>
        <v>C:\Users\Admin\desktop\GL_extraction\Data\SiteSearches\5-site_html_data\reddit\reddit749.txt</v>
      </c>
    </row>
    <row r="725" spans="1:3" x14ac:dyDescent="0.3">
      <c r="A725" t="s">
        <v>1618</v>
      </c>
      <c r="B725">
        <v>7</v>
      </c>
      <c r="C725" t="str">
        <f>HYPERLINK("C:\Users\Admin\desktop\GL_extraction\Data\SiteSearches\5-site_html_data\reddit\reddit75.txt")</f>
        <v>C:\Users\Admin\desktop\GL_extraction\Data\SiteSearches\5-site_html_data\reddit\reddit75.txt</v>
      </c>
    </row>
    <row r="726" spans="1:3" x14ac:dyDescent="0.3">
      <c r="A726" t="s">
        <v>1619</v>
      </c>
      <c r="B726">
        <v>7</v>
      </c>
      <c r="C726" t="str">
        <f>HYPERLINK("C:\Users\Admin\desktop\GL_extraction\Data\SiteSearches\5-site_html_data\reddit\reddit750.txt")</f>
        <v>C:\Users\Admin\desktop\GL_extraction\Data\SiteSearches\5-site_html_data\reddit\reddit750.txt</v>
      </c>
    </row>
    <row r="727" spans="1:3" x14ac:dyDescent="0.3">
      <c r="A727" t="s">
        <v>1620</v>
      </c>
      <c r="B727">
        <v>7</v>
      </c>
      <c r="C727" t="str">
        <f>HYPERLINK("C:\Users\Admin\desktop\GL_extraction\Data\SiteSearches\5-site_html_data\reddit\reddit751.txt")</f>
        <v>C:\Users\Admin\desktop\GL_extraction\Data\SiteSearches\5-site_html_data\reddit\reddit751.txt</v>
      </c>
    </row>
    <row r="728" spans="1:3" x14ac:dyDescent="0.3">
      <c r="A728" t="s">
        <v>1621</v>
      </c>
      <c r="B728">
        <v>7</v>
      </c>
      <c r="C728" t="str">
        <f>HYPERLINK("C:\Users\Admin\desktop\GL_extraction\Data\SiteSearches\5-site_html_data\reddit\reddit752.txt")</f>
        <v>C:\Users\Admin\desktop\GL_extraction\Data\SiteSearches\5-site_html_data\reddit\reddit752.txt</v>
      </c>
    </row>
    <row r="729" spans="1:3" x14ac:dyDescent="0.3">
      <c r="A729" t="s">
        <v>1622</v>
      </c>
      <c r="B729">
        <v>1</v>
      </c>
      <c r="C729" t="str">
        <f>HYPERLINK("C:\Users\Admin\desktop\GL_extraction\Data\SiteSearches\5-site_html_data\reddit\reddit753.txt")</f>
        <v>C:\Users\Admin\desktop\GL_extraction\Data\SiteSearches\5-site_html_data\reddit\reddit753.txt</v>
      </c>
    </row>
    <row r="730" spans="1:3" x14ac:dyDescent="0.3">
      <c r="A730" t="s">
        <v>1623</v>
      </c>
      <c r="B730">
        <v>7</v>
      </c>
      <c r="C730" t="str">
        <f>HYPERLINK("C:\Users\Admin\desktop\GL_extraction\Data\SiteSearches\5-site_html_data\reddit\reddit754.txt")</f>
        <v>C:\Users\Admin\desktop\GL_extraction\Data\SiteSearches\5-site_html_data\reddit\reddit754.txt</v>
      </c>
    </row>
    <row r="731" spans="1:3" x14ac:dyDescent="0.3">
      <c r="A731" t="s">
        <v>1624</v>
      </c>
      <c r="B731">
        <v>7</v>
      </c>
      <c r="C731" t="str">
        <f>HYPERLINK("C:\Users\Admin\desktop\GL_extraction\Data\SiteSearches\5-site_html_data\reddit\reddit755.txt")</f>
        <v>C:\Users\Admin\desktop\GL_extraction\Data\SiteSearches\5-site_html_data\reddit\reddit755.txt</v>
      </c>
    </row>
    <row r="732" spans="1:3" x14ac:dyDescent="0.3">
      <c r="A732" t="s">
        <v>1625</v>
      </c>
      <c r="B732">
        <v>7</v>
      </c>
      <c r="C732" t="str">
        <f>HYPERLINK("C:\Users\Admin\desktop\GL_extraction\Data\SiteSearches\5-site_html_data\reddit\reddit756.txt")</f>
        <v>C:\Users\Admin\desktop\GL_extraction\Data\SiteSearches\5-site_html_data\reddit\reddit756.txt</v>
      </c>
    </row>
    <row r="733" spans="1:3" x14ac:dyDescent="0.3">
      <c r="A733" t="s">
        <v>1626</v>
      </c>
      <c r="B733">
        <v>7</v>
      </c>
      <c r="C733" t="str">
        <f>HYPERLINK("C:\Users\Admin\desktop\GL_extraction\Data\SiteSearches\5-site_html_data\reddit\reddit757.txt")</f>
        <v>C:\Users\Admin\desktop\GL_extraction\Data\SiteSearches\5-site_html_data\reddit\reddit757.txt</v>
      </c>
    </row>
    <row r="734" spans="1:3" x14ac:dyDescent="0.3">
      <c r="A734" t="s">
        <v>1627</v>
      </c>
      <c r="B734">
        <v>7</v>
      </c>
      <c r="C734" t="str">
        <f>HYPERLINK("C:\Users\Admin\desktop\GL_extraction\Data\SiteSearches\5-site_html_data\reddit\reddit758.txt")</f>
        <v>C:\Users\Admin\desktop\GL_extraction\Data\SiteSearches\5-site_html_data\reddit\reddit758.txt</v>
      </c>
    </row>
    <row r="735" spans="1:3" x14ac:dyDescent="0.3">
      <c r="A735" t="s">
        <v>1628</v>
      </c>
      <c r="B735">
        <v>7</v>
      </c>
      <c r="C735" t="str">
        <f>HYPERLINK("C:\Users\Admin\desktop\GL_extraction\Data\SiteSearches\5-site_html_data\reddit\reddit759.txt")</f>
        <v>C:\Users\Admin\desktop\GL_extraction\Data\SiteSearches\5-site_html_data\reddit\reddit759.txt</v>
      </c>
    </row>
    <row r="736" spans="1:3" x14ac:dyDescent="0.3">
      <c r="A736" t="s">
        <v>1629</v>
      </c>
      <c r="B736">
        <v>7</v>
      </c>
      <c r="C736" t="str">
        <f>HYPERLINK("C:\Users\Admin\desktop\GL_extraction\Data\SiteSearches\5-site_html_data\reddit\reddit76.txt")</f>
        <v>C:\Users\Admin\desktop\GL_extraction\Data\SiteSearches\5-site_html_data\reddit\reddit76.txt</v>
      </c>
    </row>
    <row r="737" spans="1:3" x14ac:dyDescent="0.3">
      <c r="A737" t="s">
        <v>1630</v>
      </c>
      <c r="B737">
        <v>5</v>
      </c>
      <c r="C737" t="str">
        <f>HYPERLINK("C:\Users\Admin\desktop\GL_extraction\Data\SiteSearches\5-site_html_data\reddit\reddit760.txt")</f>
        <v>C:\Users\Admin\desktop\GL_extraction\Data\SiteSearches\5-site_html_data\reddit\reddit760.txt</v>
      </c>
    </row>
    <row r="738" spans="1:3" x14ac:dyDescent="0.3">
      <c r="A738" t="s">
        <v>1631</v>
      </c>
      <c r="B738">
        <v>7</v>
      </c>
      <c r="C738" t="str">
        <f>HYPERLINK("C:\Users\Admin\desktop\GL_extraction\Data\SiteSearches\5-site_html_data\reddit\reddit761.txt")</f>
        <v>C:\Users\Admin\desktop\GL_extraction\Data\SiteSearches\5-site_html_data\reddit\reddit761.txt</v>
      </c>
    </row>
    <row r="739" spans="1:3" x14ac:dyDescent="0.3">
      <c r="A739" t="s">
        <v>1632</v>
      </c>
      <c r="B739">
        <v>7</v>
      </c>
      <c r="C739" t="str">
        <f>HYPERLINK("C:\Users\Admin\desktop\GL_extraction\Data\SiteSearches\5-site_html_data\reddit\reddit762.txt")</f>
        <v>C:\Users\Admin\desktop\GL_extraction\Data\SiteSearches\5-site_html_data\reddit\reddit762.txt</v>
      </c>
    </row>
    <row r="740" spans="1:3" x14ac:dyDescent="0.3">
      <c r="A740" t="s">
        <v>1633</v>
      </c>
      <c r="B740">
        <v>7</v>
      </c>
      <c r="C740" t="str">
        <f>HYPERLINK("C:\Users\Admin\desktop\GL_extraction\Data\SiteSearches\5-site_html_data\reddit\reddit763.txt")</f>
        <v>C:\Users\Admin\desktop\GL_extraction\Data\SiteSearches\5-site_html_data\reddit\reddit763.txt</v>
      </c>
    </row>
    <row r="741" spans="1:3" x14ac:dyDescent="0.3">
      <c r="A741" t="s">
        <v>1634</v>
      </c>
      <c r="B741">
        <v>7</v>
      </c>
      <c r="C741" t="str">
        <f>HYPERLINK("C:\Users\Admin\desktop\GL_extraction\Data\SiteSearches\5-site_html_data\reddit\reddit764.txt")</f>
        <v>C:\Users\Admin\desktop\GL_extraction\Data\SiteSearches\5-site_html_data\reddit\reddit764.txt</v>
      </c>
    </row>
    <row r="742" spans="1:3" x14ac:dyDescent="0.3">
      <c r="A742" t="s">
        <v>1635</v>
      </c>
      <c r="B742">
        <v>7</v>
      </c>
      <c r="C742" t="str">
        <f>HYPERLINK("C:\Users\Admin\desktop\GL_extraction\Data\SiteSearches\5-site_html_data\reddit\reddit765.txt")</f>
        <v>C:\Users\Admin\desktop\GL_extraction\Data\SiteSearches\5-site_html_data\reddit\reddit765.txt</v>
      </c>
    </row>
    <row r="743" spans="1:3" x14ac:dyDescent="0.3">
      <c r="A743" t="s">
        <v>1636</v>
      </c>
      <c r="B743">
        <v>7</v>
      </c>
      <c r="C743" t="str">
        <f>HYPERLINK("C:\Users\Admin\desktop\GL_extraction\Data\SiteSearches\5-site_html_data\reddit\reddit766.txt")</f>
        <v>C:\Users\Admin\desktop\GL_extraction\Data\SiteSearches\5-site_html_data\reddit\reddit766.txt</v>
      </c>
    </row>
    <row r="744" spans="1:3" x14ac:dyDescent="0.3">
      <c r="A744" t="s">
        <v>1637</v>
      </c>
      <c r="B744">
        <v>7</v>
      </c>
      <c r="C744" t="str">
        <f>HYPERLINK("C:\Users\Admin\desktop\GL_extraction\Data\SiteSearches\5-site_html_data\reddit\reddit767.txt")</f>
        <v>C:\Users\Admin\desktop\GL_extraction\Data\SiteSearches\5-site_html_data\reddit\reddit767.txt</v>
      </c>
    </row>
    <row r="745" spans="1:3" x14ac:dyDescent="0.3">
      <c r="A745" t="s">
        <v>1638</v>
      </c>
      <c r="B745">
        <v>7</v>
      </c>
      <c r="C745" t="str">
        <f>HYPERLINK("C:\Users\Admin\desktop\GL_extraction\Data\SiteSearches\5-site_html_data\reddit\reddit768.txt")</f>
        <v>C:\Users\Admin\desktop\GL_extraction\Data\SiteSearches\5-site_html_data\reddit\reddit768.txt</v>
      </c>
    </row>
    <row r="746" spans="1:3" x14ac:dyDescent="0.3">
      <c r="A746" t="s">
        <v>1639</v>
      </c>
      <c r="B746">
        <v>7</v>
      </c>
      <c r="C746" t="str">
        <f>HYPERLINK("C:\Users\Admin\desktop\GL_extraction\Data\SiteSearches\5-site_html_data\reddit\reddit769.txt")</f>
        <v>C:\Users\Admin\desktop\GL_extraction\Data\SiteSearches\5-site_html_data\reddit\reddit769.txt</v>
      </c>
    </row>
    <row r="747" spans="1:3" x14ac:dyDescent="0.3">
      <c r="A747" t="s">
        <v>1640</v>
      </c>
      <c r="B747">
        <v>7</v>
      </c>
      <c r="C747" t="str">
        <f>HYPERLINK("C:\Users\Admin\desktop\GL_extraction\Data\SiteSearches\5-site_html_data\reddit\reddit77.txt")</f>
        <v>C:\Users\Admin\desktop\GL_extraction\Data\SiteSearches\5-site_html_data\reddit\reddit77.txt</v>
      </c>
    </row>
    <row r="748" spans="1:3" x14ac:dyDescent="0.3">
      <c r="A748" t="s">
        <v>1641</v>
      </c>
      <c r="B748">
        <v>7</v>
      </c>
      <c r="C748" t="str">
        <f>HYPERLINK("C:\Users\Admin\desktop\GL_extraction\Data\SiteSearches\5-site_html_data\reddit\reddit770.txt")</f>
        <v>C:\Users\Admin\desktop\GL_extraction\Data\SiteSearches\5-site_html_data\reddit\reddit770.txt</v>
      </c>
    </row>
    <row r="749" spans="1:3" x14ac:dyDescent="0.3">
      <c r="A749" t="s">
        <v>1642</v>
      </c>
      <c r="B749">
        <v>7</v>
      </c>
      <c r="C749" t="str">
        <f>HYPERLINK("C:\Users\Admin\desktop\GL_extraction\Data\SiteSearches\5-site_html_data\reddit\reddit771.txt")</f>
        <v>C:\Users\Admin\desktop\GL_extraction\Data\SiteSearches\5-site_html_data\reddit\reddit771.txt</v>
      </c>
    </row>
    <row r="750" spans="1:3" x14ac:dyDescent="0.3">
      <c r="A750" t="s">
        <v>1643</v>
      </c>
      <c r="B750">
        <v>7</v>
      </c>
      <c r="C750" t="str">
        <f>HYPERLINK("C:\Users\Admin\desktop\GL_extraction\Data\SiteSearches\5-site_html_data\reddit\reddit772.txt")</f>
        <v>C:\Users\Admin\desktop\GL_extraction\Data\SiteSearches\5-site_html_data\reddit\reddit772.txt</v>
      </c>
    </row>
    <row r="751" spans="1:3" x14ac:dyDescent="0.3">
      <c r="A751" t="s">
        <v>1644</v>
      </c>
      <c r="B751">
        <v>7</v>
      </c>
      <c r="C751" t="str">
        <f>HYPERLINK("C:\Users\Admin\desktop\GL_extraction\Data\SiteSearches\5-site_html_data\reddit\reddit773.txt")</f>
        <v>C:\Users\Admin\desktop\GL_extraction\Data\SiteSearches\5-site_html_data\reddit\reddit773.txt</v>
      </c>
    </row>
    <row r="752" spans="1:3" x14ac:dyDescent="0.3">
      <c r="A752" t="s">
        <v>1645</v>
      </c>
      <c r="B752">
        <v>7</v>
      </c>
      <c r="C752" t="str">
        <f>HYPERLINK("C:\Users\Admin\desktop\GL_extraction\Data\SiteSearches\5-site_html_data\reddit\reddit774.txt")</f>
        <v>C:\Users\Admin\desktop\GL_extraction\Data\SiteSearches\5-site_html_data\reddit\reddit774.txt</v>
      </c>
    </row>
    <row r="753" spans="1:3" x14ac:dyDescent="0.3">
      <c r="A753" t="s">
        <v>1646</v>
      </c>
      <c r="B753">
        <v>7</v>
      </c>
      <c r="C753" t="str">
        <f>HYPERLINK("C:\Users\Admin\desktop\GL_extraction\Data\SiteSearches\5-site_html_data\reddit\reddit775.txt")</f>
        <v>C:\Users\Admin\desktop\GL_extraction\Data\SiteSearches\5-site_html_data\reddit\reddit775.txt</v>
      </c>
    </row>
    <row r="754" spans="1:3" x14ac:dyDescent="0.3">
      <c r="A754" t="s">
        <v>1647</v>
      </c>
      <c r="B754">
        <v>7</v>
      </c>
      <c r="C754" t="str">
        <f>HYPERLINK("C:\Users\Admin\desktop\GL_extraction\Data\SiteSearches\5-site_html_data\reddit\reddit776.txt")</f>
        <v>C:\Users\Admin\desktop\GL_extraction\Data\SiteSearches\5-site_html_data\reddit\reddit776.txt</v>
      </c>
    </row>
    <row r="755" spans="1:3" x14ac:dyDescent="0.3">
      <c r="A755" t="s">
        <v>1648</v>
      </c>
      <c r="B755">
        <v>7</v>
      </c>
      <c r="C755" t="str">
        <f>HYPERLINK("C:\Users\Admin\desktop\GL_extraction\Data\SiteSearches\5-site_html_data\reddit\reddit777.txt")</f>
        <v>C:\Users\Admin\desktop\GL_extraction\Data\SiteSearches\5-site_html_data\reddit\reddit777.txt</v>
      </c>
    </row>
    <row r="756" spans="1:3" x14ac:dyDescent="0.3">
      <c r="A756" t="s">
        <v>1649</v>
      </c>
      <c r="B756">
        <v>7</v>
      </c>
      <c r="C756" t="str">
        <f>HYPERLINK("C:\Users\Admin\desktop\GL_extraction\Data\SiteSearches\5-site_html_data\reddit\reddit778.txt")</f>
        <v>C:\Users\Admin\desktop\GL_extraction\Data\SiteSearches\5-site_html_data\reddit\reddit778.txt</v>
      </c>
    </row>
    <row r="757" spans="1:3" x14ac:dyDescent="0.3">
      <c r="A757" t="s">
        <v>1650</v>
      </c>
      <c r="B757">
        <v>7</v>
      </c>
      <c r="C757" t="str">
        <f>HYPERLINK("C:\Users\Admin\desktop\GL_extraction\Data\SiteSearches\5-site_html_data\reddit\reddit779.txt")</f>
        <v>C:\Users\Admin\desktop\GL_extraction\Data\SiteSearches\5-site_html_data\reddit\reddit779.txt</v>
      </c>
    </row>
    <row r="758" spans="1:3" x14ac:dyDescent="0.3">
      <c r="A758" t="s">
        <v>1651</v>
      </c>
      <c r="B758">
        <v>7</v>
      </c>
      <c r="C758" t="str">
        <f>HYPERLINK("C:\Users\Admin\desktop\GL_extraction\Data\SiteSearches\5-site_html_data\reddit\reddit78.txt")</f>
        <v>C:\Users\Admin\desktop\GL_extraction\Data\SiteSearches\5-site_html_data\reddit\reddit78.txt</v>
      </c>
    </row>
    <row r="759" spans="1:3" x14ac:dyDescent="0.3">
      <c r="A759" t="s">
        <v>1652</v>
      </c>
      <c r="B759">
        <v>7</v>
      </c>
      <c r="C759" t="str">
        <f>HYPERLINK("C:\Users\Admin\desktop\GL_extraction\Data\SiteSearches\5-site_html_data\reddit\reddit780.txt")</f>
        <v>C:\Users\Admin\desktop\GL_extraction\Data\SiteSearches\5-site_html_data\reddit\reddit780.txt</v>
      </c>
    </row>
    <row r="760" spans="1:3" x14ac:dyDescent="0.3">
      <c r="A760" t="s">
        <v>1653</v>
      </c>
      <c r="B760">
        <v>7</v>
      </c>
      <c r="C760" t="str">
        <f>HYPERLINK("C:\Users\Admin\desktop\GL_extraction\Data\SiteSearches\5-site_html_data\reddit\reddit781.txt")</f>
        <v>C:\Users\Admin\desktop\GL_extraction\Data\SiteSearches\5-site_html_data\reddit\reddit781.txt</v>
      </c>
    </row>
    <row r="761" spans="1:3" x14ac:dyDescent="0.3">
      <c r="A761" t="s">
        <v>1654</v>
      </c>
      <c r="B761">
        <v>7</v>
      </c>
      <c r="C761" t="str">
        <f>HYPERLINK("C:\Users\Admin\desktop\GL_extraction\Data\SiteSearches\5-site_html_data\reddit\reddit782.txt")</f>
        <v>C:\Users\Admin\desktop\GL_extraction\Data\SiteSearches\5-site_html_data\reddit\reddit782.txt</v>
      </c>
    </row>
    <row r="762" spans="1:3" x14ac:dyDescent="0.3">
      <c r="A762" t="s">
        <v>1655</v>
      </c>
      <c r="B762">
        <v>7</v>
      </c>
      <c r="C762" t="str">
        <f>HYPERLINK("C:\Users\Admin\desktop\GL_extraction\Data\SiteSearches\5-site_html_data\reddit\reddit783.txt")</f>
        <v>C:\Users\Admin\desktop\GL_extraction\Data\SiteSearches\5-site_html_data\reddit\reddit783.txt</v>
      </c>
    </row>
    <row r="763" spans="1:3" x14ac:dyDescent="0.3">
      <c r="A763" t="s">
        <v>1656</v>
      </c>
      <c r="B763">
        <v>7</v>
      </c>
      <c r="C763" t="str">
        <f>HYPERLINK("C:\Users\Admin\desktop\GL_extraction\Data\SiteSearches\5-site_html_data\reddit\reddit784.txt")</f>
        <v>C:\Users\Admin\desktop\GL_extraction\Data\SiteSearches\5-site_html_data\reddit\reddit784.txt</v>
      </c>
    </row>
    <row r="764" spans="1:3" x14ac:dyDescent="0.3">
      <c r="A764" t="s">
        <v>1657</v>
      </c>
      <c r="B764">
        <v>7</v>
      </c>
      <c r="C764" t="str">
        <f>HYPERLINK("C:\Users\Admin\desktop\GL_extraction\Data\SiteSearches\5-site_html_data\reddit\reddit785.txt")</f>
        <v>C:\Users\Admin\desktop\GL_extraction\Data\SiteSearches\5-site_html_data\reddit\reddit785.txt</v>
      </c>
    </row>
    <row r="765" spans="1:3" x14ac:dyDescent="0.3">
      <c r="A765" t="s">
        <v>1658</v>
      </c>
      <c r="B765">
        <v>7</v>
      </c>
      <c r="C765" t="str">
        <f>HYPERLINK("C:\Users\Admin\desktop\GL_extraction\Data\SiteSearches\5-site_html_data\reddit\reddit786.txt")</f>
        <v>C:\Users\Admin\desktop\GL_extraction\Data\SiteSearches\5-site_html_data\reddit\reddit786.txt</v>
      </c>
    </row>
    <row r="766" spans="1:3" x14ac:dyDescent="0.3">
      <c r="A766" t="s">
        <v>1659</v>
      </c>
      <c r="B766">
        <v>7</v>
      </c>
      <c r="C766" t="str">
        <f>HYPERLINK("C:\Users\Admin\desktop\GL_extraction\Data\SiteSearches\5-site_html_data\reddit\reddit787.txt")</f>
        <v>C:\Users\Admin\desktop\GL_extraction\Data\SiteSearches\5-site_html_data\reddit\reddit787.txt</v>
      </c>
    </row>
    <row r="767" spans="1:3" x14ac:dyDescent="0.3">
      <c r="A767" t="s">
        <v>1660</v>
      </c>
      <c r="B767">
        <v>7</v>
      </c>
      <c r="C767" t="str">
        <f>HYPERLINK("C:\Users\Admin\desktop\GL_extraction\Data\SiteSearches\5-site_html_data\reddit\reddit788.txt")</f>
        <v>C:\Users\Admin\desktop\GL_extraction\Data\SiteSearches\5-site_html_data\reddit\reddit788.txt</v>
      </c>
    </row>
    <row r="768" spans="1:3" x14ac:dyDescent="0.3">
      <c r="A768" t="s">
        <v>1661</v>
      </c>
      <c r="B768">
        <v>7</v>
      </c>
      <c r="C768" t="str">
        <f>HYPERLINK("C:\Users\Admin\desktop\GL_extraction\Data\SiteSearches\5-site_html_data\reddit\reddit789.txt")</f>
        <v>C:\Users\Admin\desktop\GL_extraction\Data\SiteSearches\5-site_html_data\reddit\reddit789.txt</v>
      </c>
    </row>
    <row r="769" spans="1:3" x14ac:dyDescent="0.3">
      <c r="A769" t="s">
        <v>1662</v>
      </c>
      <c r="B769">
        <v>7</v>
      </c>
      <c r="C769" t="str">
        <f>HYPERLINK("C:\Users\Admin\desktop\GL_extraction\Data\SiteSearches\5-site_html_data\reddit\reddit79.txt")</f>
        <v>C:\Users\Admin\desktop\GL_extraction\Data\SiteSearches\5-site_html_data\reddit\reddit79.txt</v>
      </c>
    </row>
    <row r="770" spans="1:3" x14ac:dyDescent="0.3">
      <c r="A770" t="s">
        <v>1663</v>
      </c>
      <c r="B770">
        <v>7</v>
      </c>
      <c r="C770" t="str">
        <f>HYPERLINK("C:\Users\Admin\desktop\GL_extraction\Data\SiteSearches\5-site_html_data\reddit\reddit790.txt")</f>
        <v>C:\Users\Admin\desktop\GL_extraction\Data\SiteSearches\5-site_html_data\reddit\reddit790.txt</v>
      </c>
    </row>
    <row r="771" spans="1:3" x14ac:dyDescent="0.3">
      <c r="A771" t="s">
        <v>1664</v>
      </c>
      <c r="B771">
        <v>7</v>
      </c>
      <c r="C771" t="str">
        <f>HYPERLINK("C:\Users\Admin\desktop\GL_extraction\Data\SiteSearches\5-site_html_data\reddit\reddit791.txt")</f>
        <v>C:\Users\Admin\desktop\GL_extraction\Data\SiteSearches\5-site_html_data\reddit\reddit791.txt</v>
      </c>
    </row>
    <row r="772" spans="1:3" x14ac:dyDescent="0.3">
      <c r="A772" t="s">
        <v>1665</v>
      </c>
      <c r="B772">
        <v>4</v>
      </c>
      <c r="C772" t="str">
        <f>HYPERLINK("C:\Users\Admin\desktop\GL_extraction\Data\SiteSearches\5-site_html_data\reddit\reddit792.txt")</f>
        <v>C:\Users\Admin\desktop\GL_extraction\Data\SiteSearches\5-site_html_data\reddit\reddit792.txt</v>
      </c>
    </row>
    <row r="773" spans="1:3" x14ac:dyDescent="0.3">
      <c r="A773" t="s">
        <v>1666</v>
      </c>
      <c r="B773">
        <v>7</v>
      </c>
      <c r="C773" t="str">
        <f>HYPERLINK("C:\Users\Admin\desktop\GL_extraction\Data\SiteSearches\5-site_html_data\reddit\reddit793.txt")</f>
        <v>C:\Users\Admin\desktop\GL_extraction\Data\SiteSearches\5-site_html_data\reddit\reddit793.txt</v>
      </c>
    </row>
    <row r="774" spans="1:3" x14ac:dyDescent="0.3">
      <c r="A774" t="s">
        <v>1667</v>
      </c>
      <c r="B774">
        <v>7</v>
      </c>
      <c r="C774" t="str">
        <f>HYPERLINK("C:\Users\Admin\desktop\GL_extraction\Data\SiteSearches\5-site_html_data\reddit\reddit794.txt")</f>
        <v>C:\Users\Admin\desktop\GL_extraction\Data\SiteSearches\5-site_html_data\reddit\reddit794.txt</v>
      </c>
    </row>
    <row r="775" spans="1:3" x14ac:dyDescent="0.3">
      <c r="A775" t="s">
        <v>1668</v>
      </c>
      <c r="B775">
        <v>7</v>
      </c>
      <c r="C775" t="str">
        <f>HYPERLINK("C:\Users\Admin\desktop\GL_extraction\Data\SiteSearches\5-site_html_data\reddit\reddit795.txt")</f>
        <v>C:\Users\Admin\desktop\GL_extraction\Data\SiteSearches\5-site_html_data\reddit\reddit795.txt</v>
      </c>
    </row>
    <row r="776" spans="1:3" x14ac:dyDescent="0.3">
      <c r="A776" t="s">
        <v>1669</v>
      </c>
      <c r="B776">
        <v>4</v>
      </c>
      <c r="C776" t="str">
        <f>HYPERLINK("C:\Users\Admin\desktop\GL_extraction\Data\SiteSearches\5-site_html_data\reddit\reddit796.txt")</f>
        <v>C:\Users\Admin\desktop\GL_extraction\Data\SiteSearches\5-site_html_data\reddit\reddit796.txt</v>
      </c>
    </row>
    <row r="777" spans="1:3" x14ac:dyDescent="0.3">
      <c r="A777" t="s">
        <v>1670</v>
      </c>
      <c r="B777">
        <v>7</v>
      </c>
      <c r="C777" t="str">
        <f>HYPERLINK("C:\Users\Admin\desktop\GL_extraction\Data\SiteSearches\5-site_html_data\reddit\reddit797.txt")</f>
        <v>C:\Users\Admin\desktop\GL_extraction\Data\SiteSearches\5-site_html_data\reddit\reddit797.txt</v>
      </c>
    </row>
    <row r="778" spans="1:3" x14ac:dyDescent="0.3">
      <c r="A778" t="s">
        <v>1671</v>
      </c>
      <c r="B778">
        <v>7</v>
      </c>
      <c r="C778" t="str">
        <f>HYPERLINK("C:\Users\Admin\desktop\GL_extraction\Data\SiteSearches\5-site_html_data\reddit\reddit798.txt")</f>
        <v>C:\Users\Admin\desktop\GL_extraction\Data\SiteSearches\5-site_html_data\reddit\reddit798.txt</v>
      </c>
    </row>
    <row r="779" spans="1:3" x14ac:dyDescent="0.3">
      <c r="A779" t="s">
        <v>1672</v>
      </c>
      <c r="B779">
        <v>7</v>
      </c>
      <c r="C779" t="str">
        <f>HYPERLINK("C:\Users\Admin\desktop\GL_extraction\Data\SiteSearches\5-site_html_data\reddit\reddit799.txt")</f>
        <v>C:\Users\Admin\desktop\GL_extraction\Data\SiteSearches\5-site_html_data\reddit\reddit799.txt</v>
      </c>
    </row>
    <row r="780" spans="1:3" x14ac:dyDescent="0.3">
      <c r="A780" t="s">
        <v>1673</v>
      </c>
      <c r="B780">
        <v>0</v>
      </c>
      <c r="C780" t="str">
        <f>HYPERLINK("C:\Users\Admin\desktop\GL_extraction\Data\SiteSearches\5-site_html_data\reddit\reddit8.txt")</f>
        <v>C:\Users\Admin\desktop\GL_extraction\Data\SiteSearches\5-site_html_data\reddit\reddit8.txt</v>
      </c>
    </row>
    <row r="781" spans="1:3" x14ac:dyDescent="0.3">
      <c r="A781" t="s">
        <v>1674</v>
      </c>
      <c r="B781">
        <v>7</v>
      </c>
      <c r="C781" t="str">
        <f>HYPERLINK("C:\Users\Admin\desktop\GL_extraction\Data\SiteSearches\5-site_html_data\reddit\reddit80.txt")</f>
        <v>C:\Users\Admin\desktop\GL_extraction\Data\SiteSearches\5-site_html_data\reddit\reddit80.txt</v>
      </c>
    </row>
    <row r="782" spans="1:3" x14ac:dyDescent="0.3">
      <c r="A782" t="s">
        <v>1675</v>
      </c>
      <c r="B782">
        <v>1</v>
      </c>
      <c r="C782" t="str">
        <f>HYPERLINK("C:\Users\Admin\desktop\GL_extraction\Data\SiteSearches\5-site_html_data\reddit\reddit800.txt")</f>
        <v>C:\Users\Admin\desktop\GL_extraction\Data\SiteSearches\5-site_html_data\reddit\reddit800.txt</v>
      </c>
    </row>
    <row r="783" spans="1:3" x14ac:dyDescent="0.3">
      <c r="A783" t="s">
        <v>1676</v>
      </c>
      <c r="B783">
        <v>7</v>
      </c>
      <c r="C783" t="str">
        <f>HYPERLINK("C:\Users\Admin\desktop\GL_extraction\Data\SiteSearches\5-site_html_data\reddit\reddit801.txt")</f>
        <v>C:\Users\Admin\desktop\GL_extraction\Data\SiteSearches\5-site_html_data\reddit\reddit801.txt</v>
      </c>
    </row>
    <row r="784" spans="1:3" x14ac:dyDescent="0.3">
      <c r="A784" t="s">
        <v>1677</v>
      </c>
      <c r="B784">
        <v>7</v>
      </c>
      <c r="C784" t="str">
        <f>HYPERLINK("C:\Users\Admin\desktop\GL_extraction\Data\SiteSearches\5-site_html_data\reddit\reddit802.txt")</f>
        <v>C:\Users\Admin\desktop\GL_extraction\Data\SiteSearches\5-site_html_data\reddit\reddit802.txt</v>
      </c>
    </row>
    <row r="785" spans="1:3" x14ac:dyDescent="0.3">
      <c r="A785" t="s">
        <v>1678</v>
      </c>
      <c r="B785">
        <v>7</v>
      </c>
      <c r="C785" t="str">
        <f>HYPERLINK("C:\Users\Admin\desktop\GL_extraction\Data\SiteSearches\5-site_html_data\reddit\reddit803.txt")</f>
        <v>C:\Users\Admin\desktop\GL_extraction\Data\SiteSearches\5-site_html_data\reddit\reddit803.txt</v>
      </c>
    </row>
    <row r="786" spans="1:3" x14ac:dyDescent="0.3">
      <c r="A786" t="s">
        <v>1679</v>
      </c>
      <c r="B786">
        <v>7</v>
      </c>
      <c r="C786" t="str">
        <f>HYPERLINK("C:\Users\Admin\desktop\GL_extraction\Data\SiteSearches\5-site_html_data\reddit\reddit804.txt")</f>
        <v>C:\Users\Admin\desktop\GL_extraction\Data\SiteSearches\5-site_html_data\reddit\reddit804.txt</v>
      </c>
    </row>
    <row r="787" spans="1:3" x14ac:dyDescent="0.3">
      <c r="A787" t="s">
        <v>1680</v>
      </c>
      <c r="B787">
        <v>7</v>
      </c>
      <c r="C787" t="str">
        <f>HYPERLINK("C:\Users\Admin\desktop\GL_extraction\Data\SiteSearches\5-site_html_data\reddit\reddit805.txt")</f>
        <v>C:\Users\Admin\desktop\GL_extraction\Data\SiteSearches\5-site_html_data\reddit\reddit805.txt</v>
      </c>
    </row>
    <row r="788" spans="1:3" x14ac:dyDescent="0.3">
      <c r="A788" t="s">
        <v>1681</v>
      </c>
      <c r="B788">
        <v>7</v>
      </c>
      <c r="C788" t="str">
        <f>HYPERLINK("C:\Users\Admin\desktop\GL_extraction\Data\SiteSearches\5-site_html_data\reddit\reddit806.txt")</f>
        <v>C:\Users\Admin\desktop\GL_extraction\Data\SiteSearches\5-site_html_data\reddit\reddit806.txt</v>
      </c>
    </row>
    <row r="789" spans="1:3" x14ac:dyDescent="0.3">
      <c r="A789" t="s">
        <v>1682</v>
      </c>
      <c r="B789">
        <v>7</v>
      </c>
      <c r="C789" t="str">
        <f>HYPERLINK("C:\Users\Admin\desktop\GL_extraction\Data\SiteSearches\5-site_html_data\reddit\reddit807.txt")</f>
        <v>C:\Users\Admin\desktop\GL_extraction\Data\SiteSearches\5-site_html_data\reddit\reddit807.txt</v>
      </c>
    </row>
    <row r="790" spans="1:3" x14ac:dyDescent="0.3">
      <c r="A790" t="s">
        <v>1683</v>
      </c>
      <c r="B790">
        <v>7</v>
      </c>
      <c r="C790" t="str">
        <f>HYPERLINK("C:\Users\Admin\desktop\GL_extraction\Data\SiteSearches\5-site_html_data\reddit\reddit808.txt")</f>
        <v>C:\Users\Admin\desktop\GL_extraction\Data\SiteSearches\5-site_html_data\reddit\reddit808.txt</v>
      </c>
    </row>
    <row r="791" spans="1:3" x14ac:dyDescent="0.3">
      <c r="A791" t="s">
        <v>1684</v>
      </c>
      <c r="B791">
        <v>4</v>
      </c>
      <c r="C791" t="str">
        <f>HYPERLINK("C:\Users\Admin\desktop\GL_extraction\Data\SiteSearches\5-site_html_data\reddit\reddit809.txt")</f>
        <v>C:\Users\Admin\desktop\GL_extraction\Data\SiteSearches\5-site_html_data\reddit\reddit809.txt</v>
      </c>
    </row>
    <row r="792" spans="1:3" x14ac:dyDescent="0.3">
      <c r="A792" t="s">
        <v>1685</v>
      </c>
      <c r="B792">
        <v>7</v>
      </c>
      <c r="C792" t="str">
        <f>HYPERLINK("C:\Users\Admin\desktop\GL_extraction\Data\SiteSearches\5-site_html_data\reddit\reddit81.txt")</f>
        <v>C:\Users\Admin\desktop\GL_extraction\Data\SiteSearches\5-site_html_data\reddit\reddit81.txt</v>
      </c>
    </row>
    <row r="793" spans="1:3" x14ac:dyDescent="0.3">
      <c r="A793" t="s">
        <v>1686</v>
      </c>
      <c r="B793">
        <v>7</v>
      </c>
      <c r="C793" t="str">
        <f>HYPERLINK("C:\Users\Admin\desktop\GL_extraction\Data\SiteSearches\5-site_html_data\reddit\reddit810.txt")</f>
        <v>C:\Users\Admin\desktop\GL_extraction\Data\SiteSearches\5-site_html_data\reddit\reddit810.txt</v>
      </c>
    </row>
    <row r="794" spans="1:3" x14ac:dyDescent="0.3">
      <c r="A794" t="s">
        <v>1687</v>
      </c>
      <c r="B794">
        <v>0</v>
      </c>
      <c r="C794" t="str">
        <f>HYPERLINK("C:\Users\Admin\desktop\GL_extraction\Data\SiteSearches\5-site_html_data\reddit\reddit811.txt")</f>
        <v>C:\Users\Admin\desktop\GL_extraction\Data\SiteSearches\5-site_html_data\reddit\reddit811.txt</v>
      </c>
    </row>
    <row r="795" spans="1:3" x14ac:dyDescent="0.3">
      <c r="A795" t="s">
        <v>1688</v>
      </c>
      <c r="B795">
        <v>7</v>
      </c>
      <c r="C795" t="str">
        <f>HYPERLINK("C:\Users\Admin\desktop\GL_extraction\Data\SiteSearches\5-site_html_data\reddit\reddit812.txt")</f>
        <v>C:\Users\Admin\desktop\GL_extraction\Data\SiteSearches\5-site_html_data\reddit\reddit812.txt</v>
      </c>
    </row>
    <row r="796" spans="1:3" x14ac:dyDescent="0.3">
      <c r="A796" t="s">
        <v>1689</v>
      </c>
      <c r="B796">
        <v>7</v>
      </c>
      <c r="C796" t="str">
        <f>HYPERLINK("C:\Users\Admin\desktop\GL_extraction\Data\SiteSearches\5-site_html_data\reddit\reddit813.txt")</f>
        <v>C:\Users\Admin\desktop\GL_extraction\Data\SiteSearches\5-site_html_data\reddit\reddit813.txt</v>
      </c>
    </row>
    <row r="797" spans="1:3" x14ac:dyDescent="0.3">
      <c r="A797" t="s">
        <v>1690</v>
      </c>
      <c r="B797">
        <v>7</v>
      </c>
      <c r="C797" t="str">
        <f>HYPERLINK("C:\Users\Admin\desktop\GL_extraction\Data\SiteSearches\5-site_html_data\reddit\reddit814.txt")</f>
        <v>C:\Users\Admin\desktop\GL_extraction\Data\SiteSearches\5-site_html_data\reddit\reddit814.txt</v>
      </c>
    </row>
    <row r="798" spans="1:3" x14ac:dyDescent="0.3">
      <c r="A798" t="s">
        <v>1691</v>
      </c>
      <c r="B798">
        <v>7</v>
      </c>
      <c r="C798" t="str">
        <f>HYPERLINK("C:\Users\Admin\desktop\GL_extraction\Data\SiteSearches\5-site_html_data\reddit\reddit815.txt")</f>
        <v>C:\Users\Admin\desktop\GL_extraction\Data\SiteSearches\5-site_html_data\reddit\reddit815.txt</v>
      </c>
    </row>
    <row r="799" spans="1:3" x14ac:dyDescent="0.3">
      <c r="A799" t="s">
        <v>1692</v>
      </c>
      <c r="B799">
        <v>0</v>
      </c>
      <c r="C799" t="str">
        <f>HYPERLINK("C:\Users\Admin\desktop\GL_extraction\Data\SiteSearches\5-site_html_data\reddit\reddit816.txt")</f>
        <v>C:\Users\Admin\desktop\GL_extraction\Data\SiteSearches\5-site_html_data\reddit\reddit816.txt</v>
      </c>
    </row>
    <row r="800" spans="1:3" x14ac:dyDescent="0.3">
      <c r="A800" t="s">
        <v>1693</v>
      </c>
      <c r="B800">
        <v>7</v>
      </c>
      <c r="C800" t="str">
        <f>HYPERLINK("C:\Users\Admin\desktop\GL_extraction\Data\SiteSearches\5-site_html_data\reddit\reddit817.txt")</f>
        <v>C:\Users\Admin\desktop\GL_extraction\Data\SiteSearches\5-site_html_data\reddit\reddit817.txt</v>
      </c>
    </row>
    <row r="801" spans="1:3" x14ac:dyDescent="0.3">
      <c r="A801" t="s">
        <v>1694</v>
      </c>
      <c r="B801">
        <v>7</v>
      </c>
      <c r="C801" t="str">
        <f>HYPERLINK("C:\Users\Admin\desktop\GL_extraction\Data\SiteSearches\5-site_html_data\reddit\reddit818.txt")</f>
        <v>C:\Users\Admin\desktop\GL_extraction\Data\SiteSearches\5-site_html_data\reddit\reddit818.txt</v>
      </c>
    </row>
    <row r="802" spans="1:3" x14ac:dyDescent="0.3">
      <c r="A802" t="s">
        <v>1695</v>
      </c>
      <c r="B802">
        <v>7</v>
      </c>
      <c r="C802" t="str">
        <f>HYPERLINK("C:\Users\Admin\desktop\GL_extraction\Data\SiteSearches\5-site_html_data\reddit\reddit819.txt")</f>
        <v>C:\Users\Admin\desktop\GL_extraction\Data\SiteSearches\5-site_html_data\reddit\reddit819.txt</v>
      </c>
    </row>
    <row r="803" spans="1:3" x14ac:dyDescent="0.3">
      <c r="A803" t="s">
        <v>1696</v>
      </c>
      <c r="B803">
        <v>7</v>
      </c>
      <c r="C803" t="str">
        <f>HYPERLINK("C:\Users\Admin\desktop\GL_extraction\Data\SiteSearches\5-site_html_data\reddit\reddit82.txt")</f>
        <v>C:\Users\Admin\desktop\GL_extraction\Data\SiteSearches\5-site_html_data\reddit\reddit82.txt</v>
      </c>
    </row>
    <row r="804" spans="1:3" x14ac:dyDescent="0.3">
      <c r="A804" t="s">
        <v>1697</v>
      </c>
      <c r="B804">
        <v>7</v>
      </c>
      <c r="C804" t="str">
        <f>HYPERLINK("C:\Users\Admin\desktop\GL_extraction\Data\SiteSearches\5-site_html_data\reddit\reddit820.txt")</f>
        <v>C:\Users\Admin\desktop\GL_extraction\Data\SiteSearches\5-site_html_data\reddit\reddit820.txt</v>
      </c>
    </row>
    <row r="805" spans="1:3" x14ac:dyDescent="0.3">
      <c r="A805" t="s">
        <v>1698</v>
      </c>
      <c r="B805">
        <v>7</v>
      </c>
      <c r="C805" t="str">
        <f>HYPERLINK("C:\Users\Admin\desktop\GL_extraction\Data\SiteSearches\5-site_html_data\reddit\reddit821.txt")</f>
        <v>C:\Users\Admin\desktop\GL_extraction\Data\SiteSearches\5-site_html_data\reddit\reddit821.txt</v>
      </c>
    </row>
    <row r="806" spans="1:3" x14ac:dyDescent="0.3">
      <c r="A806" t="s">
        <v>1699</v>
      </c>
      <c r="B806">
        <v>7</v>
      </c>
      <c r="C806" t="str">
        <f>HYPERLINK("C:\Users\Admin\desktop\GL_extraction\Data\SiteSearches\5-site_html_data\reddit\reddit822.txt")</f>
        <v>C:\Users\Admin\desktop\GL_extraction\Data\SiteSearches\5-site_html_data\reddit\reddit822.txt</v>
      </c>
    </row>
    <row r="807" spans="1:3" x14ac:dyDescent="0.3">
      <c r="A807" t="s">
        <v>1700</v>
      </c>
      <c r="B807">
        <v>7</v>
      </c>
      <c r="C807" t="str">
        <f>HYPERLINK("C:\Users\Admin\desktop\GL_extraction\Data\SiteSearches\5-site_html_data\reddit\reddit823.txt")</f>
        <v>C:\Users\Admin\desktop\GL_extraction\Data\SiteSearches\5-site_html_data\reddit\reddit823.txt</v>
      </c>
    </row>
    <row r="808" spans="1:3" x14ac:dyDescent="0.3">
      <c r="A808" t="s">
        <v>1701</v>
      </c>
      <c r="B808">
        <v>7</v>
      </c>
      <c r="C808" t="str">
        <f>HYPERLINK("C:\Users\Admin\desktop\GL_extraction\Data\SiteSearches\5-site_html_data\reddit\reddit824.txt")</f>
        <v>C:\Users\Admin\desktop\GL_extraction\Data\SiteSearches\5-site_html_data\reddit\reddit824.txt</v>
      </c>
    </row>
    <row r="809" spans="1:3" x14ac:dyDescent="0.3">
      <c r="A809" t="s">
        <v>1702</v>
      </c>
      <c r="B809">
        <v>0</v>
      </c>
      <c r="C809" t="str">
        <f>HYPERLINK("C:\Users\Admin\desktop\GL_extraction\Data\SiteSearches\5-site_html_data\reddit\reddit825.txt")</f>
        <v>C:\Users\Admin\desktop\GL_extraction\Data\SiteSearches\5-site_html_data\reddit\reddit825.txt</v>
      </c>
    </row>
    <row r="810" spans="1:3" x14ac:dyDescent="0.3">
      <c r="A810" t="s">
        <v>1703</v>
      </c>
      <c r="B810">
        <v>7</v>
      </c>
      <c r="C810" t="str">
        <f>HYPERLINK("C:\Users\Admin\desktop\GL_extraction\Data\SiteSearches\5-site_html_data\reddit\reddit826.txt")</f>
        <v>C:\Users\Admin\desktop\GL_extraction\Data\SiteSearches\5-site_html_data\reddit\reddit826.txt</v>
      </c>
    </row>
    <row r="811" spans="1:3" x14ac:dyDescent="0.3">
      <c r="A811" t="s">
        <v>1704</v>
      </c>
      <c r="B811">
        <v>4</v>
      </c>
      <c r="C811" t="str">
        <f>HYPERLINK("C:\Users\Admin\desktop\GL_extraction\Data\SiteSearches\5-site_html_data\reddit\reddit827.txt")</f>
        <v>C:\Users\Admin\desktop\GL_extraction\Data\SiteSearches\5-site_html_data\reddit\reddit827.txt</v>
      </c>
    </row>
    <row r="812" spans="1:3" x14ac:dyDescent="0.3">
      <c r="A812" t="s">
        <v>1705</v>
      </c>
      <c r="B812">
        <v>7</v>
      </c>
      <c r="C812" t="str">
        <f>HYPERLINK("C:\Users\Admin\desktop\GL_extraction\Data\SiteSearches\5-site_html_data\reddit\reddit828.txt")</f>
        <v>C:\Users\Admin\desktop\GL_extraction\Data\SiteSearches\5-site_html_data\reddit\reddit828.txt</v>
      </c>
    </row>
    <row r="813" spans="1:3" x14ac:dyDescent="0.3">
      <c r="A813" t="s">
        <v>1706</v>
      </c>
      <c r="B813">
        <v>7</v>
      </c>
      <c r="C813" t="str">
        <f>HYPERLINK("C:\Users\Admin\desktop\GL_extraction\Data\SiteSearches\5-site_html_data\reddit\reddit829.txt")</f>
        <v>C:\Users\Admin\desktop\GL_extraction\Data\SiteSearches\5-site_html_data\reddit\reddit829.txt</v>
      </c>
    </row>
    <row r="814" spans="1:3" x14ac:dyDescent="0.3">
      <c r="A814" t="s">
        <v>1707</v>
      </c>
      <c r="B814">
        <v>7</v>
      </c>
      <c r="C814" t="str">
        <f>HYPERLINK("C:\Users\Admin\desktop\GL_extraction\Data\SiteSearches\5-site_html_data\reddit\reddit83.txt")</f>
        <v>C:\Users\Admin\desktop\GL_extraction\Data\SiteSearches\5-site_html_data\reddit\reddit83.txt</v>
      </c>
    </row>
    <row r="815" spans="1:3" x14ac:dyDescent="0.3">
      <c r="A815" t="s">
        <v>1708</v>
      </c>
      <c r="B815">
        <v>7</v>
      </c>
      <c r="C815" t="str">
        <f>HYPERLINK("C:\Users\Admin\desktop\GL_extraction\Data\SiteSearches\5-site_html_data\reddit\reddit830.txt")</f>
        <v>C:\Users\Admin\desktop\GL_extraction\Data\SiteSearches\5-site_html_data\reddit\reddit830.txt</v>
      </c>
    </row>
    <row r="816" spans="1:3" x14ac:dyDescent="0.3">
      <c r="A816" t="s">
        <v>1709</v>
      </c>
      <c r="B816">
        <v>7</v>
      </c>
      <c r="C816" t="str">
        <f>HYPERLINK("C:\Users\Admin\desktop\GL_extraction\Data\SiteSearches\5-site_html_data\reddit\reddit831.txt")</f>
        <v>C:\Users\Admin\desktop\GL_extraction\Data\SiteSearches\5-site_html_data\reddit\reddit831.txt</v>
      </c>
    </row>
    <row r="817" spans="1:3" x14ac:dyDescent="0.3">
      <c r="A817" t="s">
        <v>1710</v>
      </c>
      <c r="B817">
        <v>7</v>
      </c>
      <c r="C817" t="str">
        <f>HYPERLINK("C:\Users\Admin\desktop\GL_extraction\Data\SiteSearches\5-site_html_data\reddit\reddit832.txt")</f>
        <v>C:\Users\Admin\desktop\GL_extraction\Data\SiteSearches\5-site_html_data\reddit\reddit832.txt</v>
      </c>
    </row>
    <row r="818" spans="1:3" x14ac:dyDescent="0.3">
      <c r="A818" t="s">
        <v>1711</v>
      </c>
      <c r="B818">
        <v>7</v>
      </c>
      <c r="C818" t="str">
        <f>HYPERLINK("C:\Users\Admin\desktop\GL_extraction\Data\SiteSearches\5-site_html_data\reddit\reddit833.txt")</f>
        <v>C:\Users\Admin\desktop\GL_extraction\Data\SiteSearches\5-site_html_data\reddit\reddit833.txt</v>
      </c>
    </row>
    <row r="819" spans="1:3" x14ac:dyDescent="0.3">
      <c r="A819" t="s">
        <v>1712</v>
      </c>
      <c r="B819">
        <v>7</v>
      </c>
      <c r="C819" t="str">
        <f>HYPERLINK("C:\Users\Admin\desktop\GL_extraction\Data\SiteSearches\5-site_html_data\reddit\reddit834.txt")</f>
        <v>C:\Users\Admin\desktop\GL_extraction\Data\SiteSearches\5-site_html_data\reddit\reddit834.txt</v>
      </c>
    </row>
    <row r="820" spans="1:3" x14ac:dyDescent="0.3">
      <c r="A820" t="s">
        <v>1713</v>
      </c>
      <c r="B820">
        <v>7</v>
      </c>
      <c r="C820" t="str">
        <f>HYPERLINK("C:\Users\Admin\desktop\GL_extraction\Data\SiteSearches\5-site_html_data\reddit\reddit84.txt")</f>
        <v>C:\Users\Admin\desktop\GL_extraction\Data\SiteSearches\5-site_html_data\reddit\reddit84.txt</v>
      </c>
    </row>
    <row r="821" spans="1:3" x14ac:dyDescent="0.3">
      <c r="A821" t="s">
        <v>1714</v>
      </c>
      <c r="B821">
        <v>7</v>
      </c>
      <c r="C821" t="str">
        <f>HYPERLINK("C:\Users\Admin\desktop\GL_extraction\Data\SiteSearches\5-site_html_data\reddit\reddit85.txt")</f>
        <v>C:\Users\Admin\desktop\GL_extraction\Data\SiteSearches\5-site_html_data\reddit\reddit85.txt</v>
      </c>
    </row>
    <row r="822" spans="1:3" x14ac:dyDescent="0.3">
      <c r="A822" t="s">
        <v>1715</v>
      </c>
      <c r="B822">
        <v>7</v>
      </c>
      <c r="C822" t="str">
        <f>HYPERLINK("C:\Users\Admin\desktop\GL_extraction\Data\SiteSearches\5-site_html_data\reddit\reddit86.txt")</f>
        <v>C:\Users\Admin\desktop\GL_extraction\Data\SiteSearches\5-site_html_data\reddit\reddit86.txt</v>
      </c>
    </row>
    <row r="823" spans="1:3" x14ac:dyDescent="0.3">
      <c r="A823" t="s">
        <v>1716</v>
      </c>
      <c r="B823">
        <v>2</v>
      </c>
      <c r="C823" t="str">
        <f>HYPERLINK("C:\Users\Admin\desktop\GL_extraction\Data\SiteSearches\5-site_html_data\reddit\reddit87.txt")</f>
        <v>C:\Users\Admin\desktop\GL_extraction\Data\SiteSearches\5-site_html_data\reddit\reddit87.txt</v>
      </c>
    </row>
    <row r="824" spans="1:3" x14ac:dyDescent="0.3">
      <c r="A824" t="s">
        <v>1717</v>
      </c>
      <c r="B824">
        <v>7</v>
      </c>
      <c r="C824" t="str">
        <f>HYPERLINK("C:\Users\Admin\desktop\GL_extraction\Data\SiteSearches\5-site_html_data\reddit\reddit88.txt")</f>
        <v>C:\Users\Admin\desktop\GL_extraction\Data\SiteSearches\5-site_html_data\reddit\reddit88.txt</v>
      </c>
    </row>
    <row r="825" spans="1:3" x14ac:dyDescent="0.3">
      <c r="A825" t="s">
        <v>1718</v>
      </c>
      <c r="B825">
        <v>7</v>
      </c>
      <c r="C825" t="str">
        <f>HYPERLINK("C:\Users\Admin\desktop\GL_extraction\Data\SiteSearches\5-site_html_data\reddit\reddit89.txt")</f>
        <v>C:\Users\Admin\desktop\GL_extraction\Data\SiteSearches\5-site_html_data\reddit\reddit89.txt</v>
      </c>
    </row>
    <row r="826" spans="1:3" x14ac:dyDescent="0.3">
      <c r="A826" t="s">
        <v>1719</v>
      </c>
      <c r="B826">
        <v>7</v>
      </c>
      <c r="C826" t="str">
        <f>HYPERLINK("C:\Users\Admin\desktop\GL_extraction\Data\SiteSearches\5-site_html_data\reddit\reddit9.txt")</f>
        <v>C:\Users\Admin\desktop\GL_extraction\Data\SiteSearches\5-site_html_data\reddit\reddit9.txt</v>
      </c>
    </row>
    <row r="827" spans="1:3" x14ac:dyDescent="0.3">
      <c r="A827" t="s">
        <v>1720</v>
      </c>
      <c r="B827">
        <v>7</v>
      </c>
      <c r="C827" t="str">
        <f>HYPERLINK("C:\Users\Admin\desktop\GL_extraction\Data\SiteSearches\5-site_html_data\reddit\reddit90.txt")</f>
        <v>C:\Users\Admin\desktop\GL_extraction\Data\SiteSearches\5-site_html_data\reddit\reddit90.txt</v>
      </c>
    </row>
    <row r="828" spans="1:3" x14ac:dyDescent="0.3">
      <c r="A828" t="s">
        <v>1721</v>
      </c>
      <c r="B828">
        <v>7</v>
      </c>
      <c r="C828" t="str">
        <f>HYPERLINK("C:\Users\Admin\desktop\GL_extraction\Data\SiteSearches\5-site_html_data\reddit\reddit91.txt")</f>
        <v>C:\Users\Admin\desktop\GL_extraction\Data\SiteSearches\5-site_html_data\reddit\reddit91.txt</v>
      </c>
    </row>
    <row r="829" spans="1:3" x14ac:dyDescent="0.3">
      <c r="A829" t="s">
        <v>1722</v>
      </c>
      <c r="B829">
        <v>7</v>
      </c>
      <c r="C829" t="str">
        <f>HYPERLINK("C:\Users\Admin\desktop\GL_extraction\Data\SiteSearches\5-site_html_data\reddit\reddit92.txt")</f>
        <v>C:\Users\Admin\desktop\GL_extraction\Data\SiteSearches\5-site_html_data\reddit\reddit92.txt</v>
      </c>
    </row>
    <row r="830" spans="1:3" x14ac:dyDescent="0.3">
      <c r="A830" t="s">
        <v>1723</v>
      </c>
      <c r="B830">
        <v>7</v>
      </c>
      <c r="C830" t="str">
        <f>HYPERLINK("C:\Users\Admin\desktop\GL_extraction\Data\SiteSearches\5-site_html_data\reddit\reddit93.txt")</f>
        <v>C:\Users\Admin\desktop\GL_extraction\Data\SiteSearches\5-site_html_data\reddit\reddit93.txt</v>
      </c>
    </row>
    <row r="831" spans="1:3" x14ac:dyDescent="0.3">
      <c r="A831" t="s">
        <v>1724</v>
      </c>
      <c r="B831">
        <v>7</v>
      </c>
      <c r="C831" t="str">
        <f>HYPERLINK("C:\Users\Admin\desktop\GL_extraction\Data\SiteSearches\5-site_html_data\reddit\reddit94.txt")</f>
        <v>C:\Users\Admin\desktop\GL_extraction\Data\SiteSearches\5-site_html_data\reddit\reddit94.txt</v>
      </c>
    </row>
    <row r="832" spans="1:3" x14ac:dyDescent="0.3">
      <c r="A832" t="s">
        <v>1725</v>
      </c>
      <c r="B832">
        <v>7</v>
      </c>
      <c r="C832" t="str">
        <f>HYPERLINK("C:\Users\Admin\desktop\GL_extraction\Data\SiteSearches\5-site_html_data\reddit\reddit95.txt")</f>
        <v>C:\Users\Admin\desktop\GL_extraction\Data\SiteSearches\5-site_html_data\reddit\reddit95.txt</v>
      </c>
    </row>
    <row r="833" spans="1:3" x14ac:dyDescent="0.3">
      <c r="A833" t="s">
        <v>1726</v>
      </c>
      <c r="B833">
        <v>7</v>
      </c>
      <c r="C833" t="str">
        <f>HYPERLINK("C:\Users\Admin\desktop\GL_extraction\Data\SiteSearches\5-site_html_data\reddit\reddit96.txt")</f>
        <v>C:\Users\Admin\desktop\GL_extraction\Data\SiteSearches\5-site_html_data\reddit\reddit96.txt</v>
      </c>
    </row>
    <row r="834" spans="1:3" x14ac:dyDescent="0.3">
      <c r="A834" t="s">
        <v>1727</v>
      </c>
      <c r="B834">
        <v>7</v>
      </c>
      <c r="C834" t="str">
        <f>HYPERLINK("C:\Users\Admin\desktop\GL_extraction\Data\SiteSearches\5-site_html_data\reddit\reddit97.txt")</f>
        <v>C:\Users\Admin\desktop\GL_extraction\Data\SiteSearches\5-site_html_data\reddit\reddit97.txt</v>
      </c>
    </row>
    <row r="835" spans="1:3" x14ac:dyDescent="0.3">
      <c r="A835" t="s">
        <v>1728</v>
      </c>
      <c r="B835">
        <v>7</v>
      </c>
      <c r="C835" t="str">
        <f>HYPERLINK("C:\Users\Admin\desktop\GL_extraction\Data\SiteSearches\5-site_html_data\reddit\reddit98.txt")</f>
        <v>C:\Users\Admin\desktop\GL_extraction\Data\SiteSearches\5-site_html_data\reddit\reddit98.txt</v>
      </c>
    </row>
    <row r="836" spans="1:3" x14ac:dyDescent="0.3">
      <c r="A836" t="s">
        <v>1729</v>
      </c>
      <c r="B836">
        <v>8</v>
      </c>
      <c r="C836" t="str">
        <f>HYPERLINK("C:\Users\Admin\desktop\GL_extraction\Data\SiteSearches\5-site_html_data\reddit\reddit99.txt")</f>
        <v>C:\Users\Admin\desktop\GL_extraction\Data\SiteSearches\5-site_html_data\reddit\reddit99.txt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8F14-B521-4705-A812-58537A02F249}">
  <dimension ref="A1:F930"/>
  <sheetViews>
    <sheetView topLeftCell="A913" workbookViewId="0">
      <selection activeCell="G1" sqref="G1"/>
    </sheetView>
  </sheetViews>
  <sheetFormatPr defaultColWidth="8.77734375" defaultRowHeight="15.05" x14ac:dyDescent="0.3"/>
  <cols>
    <col min="1" max="1" width="19.109375" customWidth="1"/>
    <col min="2" max="2" width="27.6640625" customWidth="1"/>
    <col min="3" max="3" width="102.44140625" customWidth="1"/>
    <col min="4" max="4" width="19.44140625" customWidth="1"/>
    <col min="5" max="5" width="16" customWidth="1"/>
    <col min="6" max="6" width="17.44140625" customWidth="1"/>
  </cols>
  <sheetData>
    <row r="1" spans="1:6" x14ac:dyDescent="0.3">
      <c r="A1" t="s">
        <v>0</v>
      </c>
      <c r="B1" t="s">
        <v>1</v>
      </c>
      <c r="C1" t="s">
        <v>2</v>
      </c>
      <c r="D1" t="s">
        <v>3</v>
      </c>
      <c r="E1" t="s">
        <v>893</v>
      </c>
      <c r="F1" t="s">
        <v>894</v>
      </c>
    </row>
    <row r="2" spans="1:6" x14ac:dyDescent="0.3">
      <c r="A2" t="s">
        <v>1730</v>
      </c>
      <c r="B2">
        <v>3</v>
      </c>
      <c r="C2" t="str">
        <f>HYPERLINK("C:\Users\Admin\desktop\GL_extraction\Data\SiteSearches\5-site_html_data\medium\medium0.txt")</f>
        <v>C:\Users\Admin\desktop\GL_extraction\Data\SiteSearches\5-site_html_data\medium\medium0.txt</v>
      </c>
    </row>
    <row r="3" spans="1:6" x14ac:dyDescent="0.3">
      <c r="A3" t="s">
        <v>1731</v>
      </c>
      <c r="B3">
        <v>8</v>
      </c>
      <c r="C3" t="str">
        <f>HYPERLINK("C:\Users\Admin\desktop\GL_extraction\Data\SiteSearches\5-site_html_data\medium\medium1.txt")</f>
        <v>C:\Users\Admin\desktop\GL_extraction\Data\SiteSearches\5-site_html_data\medium\medium1.txt</v>
      </c>
    </row>
    <row r="4" spans="1:6" x14ac:dyDescent="0.3">
      <c r="A4" t="s">
        <v>1732</v>
      </c>
      <c r="B4">
        <v>3</v>
      </c>
      <c r="C4" t="str">
        <f>HYPERLINK("C:\Users\Admin\desktop\GL_extraction\Data\SiteSearches\5-site_html_data\medium\medium10.txt")</f>
        <v>C:\Users\Admin\desktop\GL_extraction\Data\SiteSearches\5-site_html_data\medium\medium10.txt</v>
      </c>
    </row>
    <row r="5" spans="1:6" x14ac:dyDescent="0.3">
      <c r="A5" t="s">
        <v>1733</v>
      </c>
      <c r="B5">
        <v>3</v>
      </c>
      <c r="C5" t="str">
        <f>HYPERLINK("C:\Users\Admin\desktop\GL_extraction\Data\SiteSearches\5-site_html_data\medium\medium100.txt")</f>
        <v>C:\Users\Admin\desktop\GL_extraction\Data\SiteSearches\5-site_html_data\medium\medium100.txt</v>
      </c>
    </row>
    <row r="6" spans="1:6" x14ac:dyDescent="0.3">
      <c r="A6" t="s">
        <v>1734</v>
      </c>
      <c r="B6">
        <v>3</v>
      </c>
      <c r="C6" t="str">
        <f>HYPERLINK("C:\Users\Admin\desktop\GL_extraction\Data\SiteSearches\5-site_html_data\medium\medium101.txt")</f>
        <v>C:\Users\Admin\desktop\GL_extraction\Data\SiteSearches\5-site_html_data\medium\medium101.txt</v>
      </c>
    </row>
    <row r="7" spans="1:6" x14ac:dyDescent="0.3">
      <c r="A7" t="s">
        <v>1735</v>
      </c>
      <c r="B7">
        <v>3</v>
      </c>
      <c r="C7" t="str">
        <f>HYPERLINK("C:\Users\Admin\desktop\GL_extraction\Data\SiteSearches\5-site_html_data\medium\medium102.txt")</f>
        <v>C:\Users\Admin\desktop\GL_extraction\Data\SiteSearches\5-site_html_data\medium\medium102.txt</v>
      </c>
    </row>
    <row r="8" spans="1:6" x14ac:dyDescent="0.3">
      <c r="A8" t="s">
        <v>1736</v>
      </c>
      <c r="B8">
        <v>4</v>
      </c>
      <c r="C8" t="str">
        <f>HYPERLINK("C:\Users\Admin\desktop\GL_extraction\Data\SiteSearches\5-site_html_data\medium\medium103.txt")</f>
        <v>C:\Users\Admin\desktop\GL_extraction\Data\SiteSearches\5-site_html_data\medium\medium103.txt</v>
      </c>
    </row>
    <row r="9" spans="1:6" x14ac:dyDescent="0.3">
      <c r="A9" t="s">
        <v>1737</v>
      </c>
      <c r="B9">
        <v>0</v>
      </c>
      <c r="C9" t="str">
        <f>HYPERLINK("C:\Users\Admin\desktop\GL_extraction\Data\SiteSearches\5-site_html_data\medium\medium104.txt")</f>
        <v>C:\Users\Admin\desktop\GL_extraction\Data\SiteSearches\5-site_html_data\medium\medium104.txt</v>
      </c>
    </row>
    <row r="10" spans="1:6" x14ac:dyDescent="0.3">
      <c r="A10" t="s">
        <v>1738</v>
      </c>
      <c r="B10">
        <v>3</v>
      </c>
      <c r="C10" t="str">
        <f>HYPERLINK("C:\Users\Admin\desktop\GL_extraction\Data\SiteSearches\5-site_html_data\medium\medium105.txt")</f>
        <v>C:\Users\Admin\desktop\GL_extraction\Data\SiteSearches\5-site_html_data\medium\medium105.txt</v>
      </c>
    </row>
    <row r="11" spans="1:6" x14ac:dyDescent="0.3">
      <c r="A11" t="s">
        <v>1739</v>
      </c>
      <c r="B11">
        <v>3</v>
      </c>
      <c r="C11" t="str">
        <f>HYPERLINK("C:\Users\Admin\desktop\GL_extraction\Data\SiteSearches\5-site_html_data\medium\medium106.txt")</f>
        <v>C:\Users\Admin\desktop\GL_extraction\Data\SiteSearches\5-site_html_data\medium\medium106.txt</v>
      </c>
    </row>
    <row r="12" spans="1:6" x14ac:dyDescent="0.3">
      <c r="A12" t="s">
        <v>1740</v>
      </c>
      <c r="B12">
        <v>3</v>
      </c>
      <c r="C12" t="str">
        <f>HYPERLINK("C:\Users\Admin\desktop\GL_extraction\Data\SiteSearches\5-site_html_data\medium\medium107.txt")</f>
        <v>C:\Users\Admin\desktop\GL_extraction\Data\SiteSearches\5-site_html_data\medium\medium107.txt</v>
      </c>
    </row>
    <row r="13" spans="1:6" x14ac:dyDescent="0.3">
      <c r="A13" t="s">
        <v>1741</v>
      </c>
      <c r="B13">
        <v>5</v>
      </c>
      <c r="C13" t="str">
        <f>HYPERLINK("C:\Users\Admin\desktop\GL_extraction\Data\SiteSearches\5-site_html_data\medium\medium108.txt")</f>
        <v>C:\Users\Admin\desktop\GL_extraction\Data\SiteSearches\5-site_html_data\medium\medium108.txt</v>
      </c>
    </row>
    <row r="14" spans="1:6" x14ac:dyDescent="0.3">
      <c r="A14" t="s">
        <v>1742</v>
      </c>
      <c r="B14">
        <v>3</v>
      </c>
      <c r="C14" t="str">
        <f>HYPERLINK("C:\Users\Admin\desktop\GL_extraction\Data\SiteSearches\5-site_html_data\medium\medium109.txt")</f>
        <v>C:\Users\Admin\desktop\GL_extraction\Data\SiteSearches\5-site_html_data\medium\medium109.txt</v>
      </c>
    </row>
    <row r="15" spans="1:6" x14ac:dyDescent="0.3">
      <c r="A15" t="s">
        <v>1743</v>
      </c>
      <c r="B15">
        <v>7</v>
      </c>
      <c r="C15" t="str">
        <f>HYPERLINK("C:\Users\Admin\desktop\GL_extraction\Data\SiteSearches\5-site_html_data\medium\medium11.txt")</f>
        <v>C:\Users\Admin\desktop\GL_extraction\Data\SiteSearches\5-site_html_data\medium\medium11.txt</v>
      </c>
    </row>
    <row r="16" spans="1:6" x14ac:dyDescent="0.3">
      <c r="A16" t="s">
        <v>1744</v>
      </c>
      <c r="B16">
        <v>3</v>
      </c>
      <c r="C16" t="str">
        <f>HYPERLINK("C:\Users\Admin\desktop\GL_extraction\Data\SiteSearches\5-site_html_data\medium\medium110.txt")</f>
        <v>C:\Users\Admin\desktop\GL_extraction\Data\SiteSearches\5-site_html_data\medium\medium110.txt</v>
      </c>
    </row>
    <row r="17" spans="1:3" x14ac:dyDescent="0.3">
      <c r="A17" t="s">
        <v>1745</v>
      </c>
      <c r="B17">
        <v>3</v>
      </c>
      <c r="C17" t="str">
        <f>HYPERLINK("C:\Users\Admin\desktop\GL_extraction\Data\SiteSearches\5-site_html_data\medium\medium111.txt")</f>
        <v>C:\Users\Admin\desktop\GL_extraction\Data\SiteSearches\5-site_html_data\medium\medium111.txt</v>
      </c>
    </row>
    <row r="18" spans="1:3" x14ac:dyDescent="0.3">
      <c r="A18" t="s">
        <v>1746</v>
      </c>
      <c r="B18">
        <v>5</v>
      </c>
      <c r="C18" t="str">
        <f>HYPERLINK("C:\Users\Admin\desktop\GL_extraction\Data\SiteSearches\5-site_html_data\medium\medium112.txt")</f>
        <v>C:\Users\Admin\desktop\GL_extraction\Data\SiteSearches\5-site_html_data\medium\medium112.txt</v>
      </c>
    </row>
    <row r="19" spans="1:3" x14ac:dyDescent="0.3">
      <c r="A19" t="s">
        <v>1747</v>
      </c>
      <c r="B19">
        <v>3</v>
      </c>
      <c r="C19" t="str">
        <f>HYPERLINK("C:\Users\Admin\desktop\GL_extraction\Data\SiteSearches\5-site_html_data\medium\medium113.txt")</f>
        <v>C:\Users\Admin\desktop\GL_extraction\Data\SiteSearches\5-site_html_data\medium\medium113.txt</v>
      </c>
    </row>
    <row r="20" spans="1:3" x14ac:dyDescent="0.3">
      <c r="A20" t="s">
        <v>1748</v>
      </c>
      <c r="B20">
        <v>3</v>
      </c>
      <c r="C20" t="str">
        <f>HYPERLINK("C:\Users\Admin\desktop\GL_extraction\Data\SiteSearches\5-site_html_data\medium\medium114.txt")</f>
        <v>C:\Users\Admin\desktop\GL_extraction\Data\SiteSearches\5-site_html_data\medium\medium114.txt</v>
      </c>
    </row>
    <row r="21" spans="1:3" x14ac:dyDescent="0.3">
      <c r="A21" t="s">
        <v>1749</v>
      </c>
      <c r="B21">
        <v>3</v>
      </c>
      <c r="C21" t="str">
        <f>HYPERLINK("C:\Users\Admin\desktop\GL_extraction\Data\SiteSearches\5-site_html_data\medium\medium115.txt")</f>
        <v>C:\Users\Admin\desktop\GL_extraction\Data\SiteSearches\5-site_html_data\medium\medium115.txt</v>
      </c>
    </row>
    <row r="22" spans="1:3" x14ac:dyDescent="0.3">
      <c r="A22" t="s">
        <v>1750</v>
      </c>
      <c r="B22">
        <v>9</v>
      </c>
      <c r="C22" t="str">
        <f>HYPERLINK("C:\Users\Admin\desktop\GL_extraction\Data\SiteSearches\5-site_html_data\medium\medium116.txt")</f>
        <v>C:\Users\Admin\desktop\GL_extraction\Data\SiteSearches\5-site_html_data\medium\medium116.txt</v>
      </c>
    </row>
    <row r="23" spans="1:3" x14ac:dyDescent="0.3">
      <c r="A23" t="s">
        <v>1751</v>
      </c>
      <c r="B23">
        <v>8</v>
      </c>
      <c r="C23" t="str">
        <f>HYPERLINK("C:\Users\Admin\desktop\GL_extraction\Data\SiteSearches\5-site_html_data\medium\medium117.txt")</f>
        <v>C:\Users\Admin\desktop\GL_extraction\Data\SiteSearches\5-site_html_data\medium\medium117.txt</v>
      </c>
    </row>
    <row r="24" spans="1:3" x14ac:dyDescent="0.3">
      <c r="A24" t="s">
        <v>1752</v>
      </c>
      <c r="B24">
        <v>3</v>
      </c>
      <c r="C24" t="str">
        <f>HYPERLINK("C:\Users\Admin\desktop\GL_extraction\Data\SiteSearches\5-site_html_data\medium\medium118.txt")</f>
        <v>C:\Users\Admin\desktop\GL_extraction\Data\SiteSearches\5-site_html_data\medium\medium118.txt</v>
      </c>
    </row>
    <row r="25" spans="1:3" x14ac:dyDescent="0.3">
      <c r="A25" t="s">
        <v>1753</v>
      </c>
      <c r="B25">
        <v>3</v>
      </c>
      <c r="C25" t="str">
        <f>HYPERLINK("C:\Users\Admin\desktop\GL_extraction\Data\SiteSearches\5-site_html_data\medium\medium119.txt")</f>
        <v>C:\Users\Admin\desktop\GL_extraction\Data\SiteSearches\5-site_html_data\medium\medium119.txt</v>
      </c>
    </row>
    <row r="26" spans="1:3" x14ac:dyDescent="0.3">
      <c r="A26" t="s">
        <v>1754</v>
      </c>
      <c r="B26">
        <v>3</v>
      </c>
      <c r="C26" t="str">
        <f>HYPERLINK("C:\Users\Admin\desktop\GL_extraction\Data\SiteSearches\5-site_html_data\medium\medium12.txt")</f>
        <v>C:\Users\Admin\desktop\GL_extraction\Data\SiteSearches\5-site_html_data\medium\medium12.txt</v>
      </c>
    </row>
    <row r="27" spans="1:3" x14ac:dyDescent="0.3">
      <c r="A27" t="s">
        <v>1755</v>
      </c>
      <c r="B27">
        <v>3</v>
      </c>
      <c r="C27" t="str">
        <f>HYPERLINK("C:\Users\Admin\desktop\GL_extraction\Data\SiteSearches\5-site_html_data\medium\medium120.txt")</f>
        <v>C:\Users\Admin\desktop\GL_extraction\Data\SiteSearches\5-site_html_data\medium\medium120.txt</v>
      </c>
    </row>
    <row r="28" spans="1:3" x14ac:dyDescent="0.3">
      <c r="A28" t="s">
        <v>1756</v>
      </c>
      <c r="B28">
        <v>4</v>
      </c>
      <c r="C28" t="str">
        <f>HYPERLINK("C:\Users\Admin\desktop\GL_extraction\Data\SiteSearches\5-site_html_data\medium\medium121.txt")</f>
        <v>C:\Users\Admin\desktop\GL_extraction\Data\SiteSearches\5-site_html_data\medium\medium121.txt</v>
      </c>
    </row>
    <row r="29" spans="1:3" x14ac:dyDescent="0.3">
      <c r="A29" t="s">
        <v>1757</v>
      </c>
      <c r="B29">
        <v>4</v>
      </c>
      <c r="C29" t="str">
        <f>HYPERLINK("C:\Users\Admin\desktop\GL_extraction\Data\SiteSearches\5-site_html_data\medium\medium122.txt")</f>
        <v>C:\Users\Admin\desktop\GL_extraction\Data\SiteSearches\5-site_html_data\medium\medium122.txt</v>
      </c>
    </row>
    <row r="30" spans="1:3" x14ac:dyDescent="0.3">
      <c r="A30" t="s">
        <v>1758</v>
      </c>
      <c r="B30">
        <v>9</v>
      </c>
      <c r="C30" t="str">
        <f>HYPERLINK("C:\Users\Admin\desktop\GL_extraction\Data\SiteSearches\5-site_html_data\medium\medium123.txt")</f>
        <v>C:\Users\Admin\desktop\GL_extraction\Data\SiteSearches\5-site_html_data\medium\medium123.txt</v>
      </c>
    </row>
    <row r="31" spans="1:3" x14ac:dyDescent="0.3">
      <c r="A31" t="s">
        <v>1759</v>
      </c>
      <c r="B31">
        <v>7</v>
      </c>
      <c r="C31" t="str">
        <f>HYPERLINK("C:\Users\Admin\desktop\GL_extraction\Data\SiteSearches\5-site_html_data\medium\medium124.txt")</f>
        <v>C:\Users\Admin\desktop\GL_extraction\Data\SiteSearches\5-site_html_data\medium\medium124.txt</v>
      </c>
    </row>
    <row r="32" spans="1:3" x14ac:dyDescent="0.3">
      <c r="A32" t="s">
        <v>1760</v>
      </c>
      <c r="B32">
        <v>0</v>
      </c>
      <c r="C32" t="str">
        <f>HYPERLINK("C:\Users\Admin\desktop\GL_extraction\Data\SiteSearches\5-site_html_data\medium\medium125.txt")</f>
        <v>C:\Users\Admin\desktop\GL_extraction\Data\SiteSearches\5-site_html_data\medium\medium125.txt</v>
      </c>
    </row>
    <row r="33" spans="1:3" x14ac:dyDescent="0.3">
      <c r="A33" t="s">
        <v>1761</v>
      </c>
      <c r="B33">
        <v>3</v>
      </c>
      <c r="C33" t="str">
        <f>HYPERLINK("C:\Users\Admin\desktop\GL_extraction\Data\SiteSearches\5-site_html_data\medium\medium126.txt")</f>
        <v>C:\Users\Admin\desktop\GL_extraction\Data\SiteSearches\5-site_html_data\medium\medium126.txt</v>
      </c>
    </row>
    <row r="34" spans="1:3" x14ac:dyDescent="0.3">
      <c r="A34" t="s">
        <v>1762</v>
      </c>
      <c r="B34">
        <v>9</v>
      </c>
      <c r="C34" t="str">
        <f>HYPERLINK("C:\Users\Admin\desktop\GL_extraction\Data\SiteSearches\5-site_html_data\medium\medium127.txt")</f>
        <v>C:\Users\Admin\desktop\GL_extraction\Data\SiteSearches\5-site_html_data\medium\medium127.txt</v>
      </c>
    </row>
    <row r="35" spans="1:3" x14ac:dyDescent="0.3">
      <c r="A35" t="s">
        <v>1763</v>
      </c>
      <c r="B35">
        <v>3</v>
      </c>
      <c r="C35" t="str">
        <f>HYPERLINK("C:\Users\Admin\desktop\GL_extraction\Data\SiteSearches\5-site_html_data\medium\medium128.txt")</f>
        <v>C:\Users\Admin\desktop\GL_extraction\Data\SiteSearches\5-site_html_data\medium\medium128.txt</v>
      </c>
    </row>
    <row r="36" spans="1:3" x14ac:dyDescent="0.3">
      <c r="A36" t="s">
        <v>1764</v>
      </c>
      <c r="B36">
        <v>3</v>
      </c>
      <c r="C36" t="str">
        <f>HYPERLINK("C:\Users\Admin\desktop\GL_extraction\Data\SiteSearches\5-site_html_data\medium\medium129.txt")</f>
        <v>C:\Users\Admin\desktop\GL_extraction\Data\SiteSearches\5-site_html_data\medium\medium129.txt</v>
      </c>
    </row>
    <row r="37" spans="1:3" x14ac:dyDescent="0.3">
      <c r="A37" t="s">
        <v>1765</v>
      </c>
      <c r="B37">
        <v>3</v>
      </c>
      <c r="C37" t="str">
        <f>HYPERLINK("C:\Users\Admin\desktop\GL_extraction\Data\SiteSearches\5-site_html_data\medium\medium13.txt")</f>
        <v>C:\Users\Admin\desktop\GL_extraction\Data\SiteSearches\5-site_html_data\medium\medium13.txt</v>
      </c>
    </row>
    <row r="38" spans="1:3" x14ac:dyDescent="0.3">
      <c r="A38" t="s">
        <v>1766</v>
      </c>
      <c r="B38">
        <v>3</v>
      </c>
      <c r="C38" t="str">
        <f>HYPERLINK("C:\Users\Admin\desktop\GL_extraction\Data\SiteSearches\5-site_html_data\medium\medium130.txt")</f>
        <v>C:\Users\Admin\desktop\GL_extraction\Data\SiteSearches\5-site_html_data\medium\medium130.txt</v>
      </c>
    </row>
    <row r="39" spans="1:3" x14ac:dyDescent="0.3">
      <c r="A39" t="s">
        <v>1767</v>
      </c>
      <c r="B39">
        <v>4</v>
      </c>
      <c r="C39" t="str">
        <f>HYPERLINK("C:\Users\Admin\desktop\GL_extraction\Data\SiteSearches\5-site_html_data\medium\medium131.txt")</f>
        <v>C:\Users\Admin\desktop\GL_extraction\Data\SiteSearches\5-site_html_data\medium\medium131.txt</v>
      </c>
    </row>
    <row r="40" spans="1:3" x14ac:dyDescent="0.3">
      <c r="A40" t="s">
        <v>1768</v>
      </c>
      <c r="B40">
        <v>4</v>
      </c>
      <c r="C40" t="str">
        <f>HYPERLINK("C:\Users\Admin\desktop\GL_extraction\Data\SiteSearches\5-site_html_data\medium\medium132.txt")</f>
        <v>C:\Users\Admin\desktop\GL_extraction\Data\SiteSearches\5-site_html_data\medium\medium132.txt</v>
      </c>
    </row>
    <row r="41" spans="1:3" x14ac:dyDescent="0.3">
      <c r="A41" t="s">
        <v>1769</v>
      </c>
      <c r="B41">
        <v>4</v>
      </c>
      <c r="C41" t="str">
        <f>HYPERLINK("C:\Users\Admin\desktop\GL_extraction\Data\SiteSearches\5-site_html_data\medium\medium133.txt")</f>
        <v>C:\Users\Admin\desktop\GL_extraction\Data\SiteSearches\5-site_html_data\medium\medium133.txt</v>
      </c>
    </row>
    <row r="42" spans="1:3" x14ac:dyDescent="0.3">
      <c r="A42" t="s">
        <v>1770</v>
      </c>
      <c r="B42">
        <v>4</v>
      </c>
      <c r="C42" t="str">
        <f>HYPERLINK("C:\Users\Admin\desktop\GL_extraction\Data\SiteSearches\5-site_html_data\medium\medium134.txt")</f>
        <v>C:\Users\Admin\desktop\GL_extraction\Data\SiteSearches\5-site_html_data\medium\medium134.txt</v>
      </c>
    </row>
    <row r="43" spans="1:3" x14ac:dyDescent="0.3">
      <c r="A43" t="s">
        <v>1771</v>
      </c>
      <c r="B43">
        <v>0</v>
      </c>
      <c r="C43" t="str">
        <f>HYPERLINK("C:\Users\Admin\desktop\GL_extraction\Data\SiteSearches\5-site_html_data\medium\medium135.txt")</f>
        <v>C:\Users\Admin\desktop\GL_extraction\Data\SiteSearches\5-site_html_data\medium\medium135.txt</v>
      </c>
    </row>
    <row r="44" spans="1:3" x14ac:dyDescent="0.3">
      <c r="A44" t="s">
        <v>1772</v>
      </c>
      <c r="B44">
        <v>4</v>
      </c>
      <c r="C44" t="str">
        <f>HYPERLINK("C:\Users\Admin\desktop\GL_extraction\Data\SiteSearches\5-site_html_data\medium\medium136.txt")</f>
        <v>C:\Users\Admin\desktop\GL_extraction\Data\SiteSearches\5-site_html_data\medium\medium136.txt</v>
      </c>
    </row>
    <row r="45" spans="1:3" x14ac:dyDescent="0.3">
      <c r="A45" t="s">
        <v>1773</v>
      </c>
      <c r="B45">
        <v>5</v>
      </c>
      <c r="C45" t="str">
        <f>HYPERLINK("C:\Users\Admin\desktop\GL_extraction\Data\SiteSearches\5-site_html_data\medium\medium137.txt")</f>
        <v>C:\Users\Admin\desktop\GL_extraction\Data\SiteSearches\5-site_html_data\medium\medium137.txt</v>
      </c>
    </row>
    <row r="46" spans="1:3" x14ac:dyDescent="0.3">
      <c r="A46" t="s">
        <v>1774</v>
      </c>
      <c r="B46">
        <v>3</v>
      </c>
      <c r="C46" t="str">
        <f>HYPERLINK("C:\Users\Admin\desktop\GL_extraction\Data\SiteSearches\5-site_html_data\medium\medium138.txt")</f>
        <v>C:\Users\Admin\desktop\GL_extraction\Data\SiteSearches\5-site_html_data\medium\medium138.txt</v>
      </c>
    </row>
    <row r="47" spans="1:3" x14ac:dyDescent="0.3">
      <c r="A47" t="s">
        <v>1775</v>
      </c>
      <c r="B47">
        <v>4</v>
      </c>
      <c r="C47" t="str">
        <f>HYPERLINK("C:\Users\Admin\desktop\GL_extraction\Data\SiteSearches\5-site_html_data\medium\medium139.txt")</f>
        <v>C:\Users\Admin\desktop\GL_extraction\Data\SiteSearches\5-site_html_data\medium\medium139.txt</v>
      </c>
    </row>
    <row r="48" spans="1:3" x14ac:dyDescent="0.3">
      <c r="A48" t="s">
        <v>1776</v>
      </c>
      <c r="B48">
        <v>3</v>
      </c>
      <c r="C48" t="str">
        <f>HYPERLINK("C:\Users\Admin\desktop\GL_extraction\Data\SiteSearches\5-site_html_data\medium\medium14.txt")</f>
        <v>C:\Users\Admin\desktop\GL_extraction\Data\SiteSearches\5-site_html_data\medium\medium14.txt</v>
      </c>
    </row>
    <row r="49" spans="1:3" x14ac:dyDescent="0.3">
      <c r="A49" t="s">
        <v>1777</v>
      </c>
      <c r="B49">
        <v>5</v>
      </c>
      <c r="C49" t="str">
        <f>HYPERLINK("C:\Users\Admin\desktop\GL_extraction\Data\SiteSearches\5-site_html_data\medium\medium140.txt")</f>
        <v>C:\Users\Admin\desktop\GL_extraction\Data\SiteSearches\5-site_html_data\medium\medium140.txt</v>
      </c>
    </row>
    <row r="50" spans="1:3" x14ac:dyDescent="0.3">
      <c r="A50" t="s">
        <v>1778</v>
      </c>
      <c r="B50">
        <v>6</v>
      </c>
      <c r="C50" t="str">
        <f>HYPERLINK("C:\Users\Admin\desktop\GL_extraction\Data\SiteSearches\5-site_html_data\medium\medium141.txt")</f>
        <v>C:\Users\Admin\desktop\GL_extraction\Data\SiteSearches\5-site_html_data\medium\medium141.txt</v>
      </c>
    </row>
    <row r="51" spans="1:3" x14ac:dyDescent="0.3">
      <c r="A51" t="s">
        <v>1779</v>
      </c>
      <c r="B51">
        <v>7</v>
      </c>
      <c r="C51" t="str">
        <f>HYPERLINK("C:\Users\Admin\desktop\GL_extraction\Data\SiteSearches\5-site_html_data\medium\medium142.txt")</f>
        <v>C:\Users\Admin\desktop\GL_extraction\Data\SiteSearches\5-site_html_data\medium\medium142.txt</v>
      </c>
    </row>
    <row r="52" spans="1:3" x14ac:dyDescent="0.3">
      <c r="A52" t="s">
        <v>1780</v>
      </c>
      <c r="B52">
        <v>3</v>
      </c>
      <c r="C52" t="str">
        <f>HYPERLINK("C:\Users\Admin\desktop\GL_extraction\Data\SiteSearches\5-site_html_data\medium\medium143.txt")</f>
        <v>C:\Users\Admin\desktop\GL_extraction\Data\SiteSearches\5-site_html_data\medium\medium143.txt</v>
      </c>
    </row>
    <row r="53" spans="1:3" x14ac:dyDescent="0.3">
      <c r="A53" t="s">
        <v>1781</v>
      </c>
      <c r="B53">
        <v>5</v>
      </c>
      <c r="C53" t="str">
        <f>HYPERLINK("C:\Users\Admin\desktop\GL_extraction\Data\SiteSearches\5-site_html_data\medium\medium144.txt")</f>
        <v>C:\Users\Admin\desktop\GL_extraction\Data\SiteSearches\5-site_html_data\medium\medium144.txt</v>
      </c>
    </row>
    <row r="54" spans="1:3" x14ac:dyDescent="0.3">
      <c r="A54" t="s">
        <v>1782</v>
      </c>
      <c r="B54">
        <v>4</v>
      </c>
      <c r="C54" t="str">
        <f>HYPERLINK("C:\Users\Admin\desktop\GL_extraction\Data\SiteSearches\5-site_html_data\medium\medium145.txt")</f>
        <v>C:\Users\Admin\desktop\GL_extraction\Data\SiteSearches\5-site_html_data\medium\medium145.txt</v>
      </c>
    </row>
    <row r="55" spans="1:3" x14ac:dyDescent="0.3">
      <c r="A55" t="s">
        <v>1783</v>
      </c>
      <c r="B55">
        <v>4</v>
      </c>
      <c r="C55" t="str">
        <f>HYPERLINK("C:\Users\Admin\desktop\GL_extraction\Data\SiteSearches\5-site_html_data\medium\medium146.txt")</f>
        <v>C:\Users\Admin\desktop\GL_extraction\Data\SiteSearches\5-site_html_data\medium\medium146.txt</v>
      </c>
    </row>
    <row r="56" spans="1:3" x14ac:dyDescent="0.3">
      <c r="A56" t="s">
        <v>1784</v>
      </c>
      <c r="B56">
        <v>6</v>
      </c>
      <c r="C56" t="str">
        <f>HYPERLINK("C:\Users\Admin\desktop\GL_extraction\Data\SiteSearches\5-site_html_data\medium\medium147.txt")</f>
        <v>C:\Users\Admin\desktop\GL_extraction\Data\SiteSearches\5-site_html_data\medium\medium147.txt</v>
      </c>
    </row>
    <row r="57" spans="1:3" x14ac:dyDescent="0.3">
      <c r="A57" t="s">
        <v>1785</v>
      </c>
      <c r="B57">
        <v>5</v>
      </c>
      <c r="C57" t="str">
        <f>HYPERLINK("C:\Users\Admin\desktop\GL_extraction\Data\SiteSearches\5-site_html_data\medium\medium148.txt")</f>
        <v>C:\Users\Admin\desktop\GL_extraction\Data\SiteSearches\5-site_html_data\medium\medium148.txt</v>
      </c>
    </row>
    <row r="58" spans="1:3" x14ac:dyDescent="0.3">
      <c r="A58" t="s">
        <v>1786</v>
      </c>
      <c r="B58">
        <v>0</v>
      </c>
      <c r="C58" t="str">
        <f>HYPERLINK("C:\Users\Admin\desktop\GL_extraction\Data\SiteSearches\5-site_html_data\medium\medium149.txt")</f>
        <v>C:\Users\Admin\desktop\GL_extraction\Data\SiteSearches\5-site_html_data\medium\medium149.txt</v>
      </c>
    </row>
    <row r="59" spans="1:3" x14ac:dyDescent="0.3">
      <c r="A59" t="s">
        <v>1787</v>
      </c>
      <c r="B59">
        <v>7</v>
      </c>
      <c r="C59" t="str">
        <f>HYPERLINK("C:\Users\Admin\desktop\GL_extraction\Data\SiteSearches\5-site_html_data\medium\medium15.txt")</f>
        <v>C:\Users\Admin\desktop\GL_extraction\Data\SiteSearches\5-site_html_data\medium\medium15.txt</v>
      </c>
    </row>
    <row r="60" spans="1:3" x14ac:dyDescent="0.3">
      <c r="A60" t="s">
        <v>1788</v>
      </c>
      <c r="B60">
        <v>3</v>
      </c>
      <c r="C60" t="str">
        <f>HYPERLINK("C:\Users\Admin\desktop\GL_extraction\Data\SiteSearches\5-site_html_data\medium\medium150.txt")</f>
        <v>C:\Users\Admin\desktop\GL_extraction\Data\SiteSearches\5-site_html_data\medium\medium150.txt</v>
      </c>
    </row>
    <row r="61" spans="1:3" x14ac:dyDescent="0.3">
      <c r="A61" t="s">
        <v>1789</v>
      </c>
      <c r="B61">
        <v>4</v>
      </c>
      <c r="C61" t="str">
        <f>HYPERLINK("C:\Users\Admin\desktop\GL_extraction\Data\SiteSearches\5-site_html_data\medium\medium151.txt")</f>
        <v>C:\Users\Admin\desktop\GL_extraction\Data\SiteSearches\5-site_html_data\medium\medium151.txt</v>
      </c>
    </row>
    <row r="62" spans="1:3" x14ac:dyDescent="0.3">
      <c r="A62" t="s">
        <v>1790</v>
      </c>
      <c r="B62">
        <v>4</v>
      </c>
      <c r="C62" t="str">
        <f>HYPERLINK("C:\Users\Admin\desktop\GL_extraction\Data\SiteSearches\5-site_html_data\medium\medium152.txt")</f>
        <v>C:\Users\Admin\desktop\GL_extraction\Data\SiteSearches\5-site_html_data\medium\medium152.txt</v>
      </c>
    </row>
    <row r="63" spans="1:3" x14ac:dyDescent="0.3">
      <c r="A63" t="s">
        <v>1791</v>
      </c>
      <c r="B63">
        <v>4</v>
      </c>
      <c r="C63" t="str">
        <f>HYPERLINK("C:\Users\Admin\desktop\GL_extraction\Data\SiteSearches\5-site_html_data\medium\medium153.txt")</f>
        <v>C:\Users\Admin\desktop\GL_extraction\Data\SiteSearches\5-site_html_data\medium\medium153.txt</v>
      </c>
    </row>
    <row r="64" spans="1:3" x14ac:dyDescent="0.3">
      <c r="A64" t="s">
        <v>1792</v>
      </c>
      <c r="B64">
        <v>0</v>
      </c>
      <c r="C64" t="str">
        <f>HYPERLINK("C:\Users\Admin\desktop\GL_extraction\Data\SiteSearches\5-site_html_data\medium\medium154.txt")</f>
        <v>C:\Users\Admin\desktop\GL_extraction\Data\SiteSearches\5-site_html_data\medium\medium154.txt</v>
      </c>
    </row>
    <row r="65" spans="1:3" x14ac:dyDescent="0.3">
      <c r="A65" t="s">
        <v>1793</v>
      </c>
      <c r="B65">
        <v>3</v>
      </c>
      <c r="C65" t="str">
        <f>HYPERLINK("C:\Users\Admin\desktop\GL_extraction\Data\SiteSearches\5-site_html_data\medium\medium155.txt")</f>
        <v>C:\Users\Admin\desktop\GL_extraction\Data\SiteSearches\5-site_html_data\medium\medium155.txt</v>
      </c>
    </row>
    <row r="66" spans="1:3" x14ac:dyDescent="0.3">
      <c r="A66" t="s">
        <v>1794</v>
      </c>
      <c r="B66">
        <v>0</v>
      </c>
      <c r="C66" t="str">
        <f>HYPERLINK("C:\Users\Admin\desktop\GL_extraction\Data\SiteSearches\5-site_html_data\medium\medium156.txt")</f>
        <v>C:\Users\Admin\desktop\GL_extraction\Data\SiteSearches\5-site_html_data\medium\medium156.txt</v>
      </c>
    </row>
    <row r="67" spans="1:3" x14ac:dyDescent="0.3">
      <c r="A67" t="s">
        <v>1795</v>
      </c>
      <c r="B67">
        <v>4</v>
      </c>
      <c r="C67" t="str">
        <f>HYPERLINK("C:\Users\Admin\desktop\GL_extraction\Data\SiteSearches\5-site_html_data\medium\medium157.txt")</f>
        <v>C:\Users\Admin\desktop\GL_extraction\Data\SiteSearches\5-site_html_data\medium\medium157.txt</v>
      </c>
    </row>
    <row r="68" spans="1:3" x14ac:dyDescent="0.3">
      <c r="A68" t="s">
        <v>1796</v>
      </c>
      <c r="B68">
        <v>4</v>
      </c>
      <c r="C68" t="str">
        <f>HYPERLINK("C:\Users\Admin\desktop\GL_extraction\Data\SiteSearches\5-site_html_data\medium\medium158.txt")</f>
        <v>C:\Users\Admin\desktop\GL_extraction\Data\SiteSearches\5-site_html_data\medium\medium158.txt</v>
      </c>
    </row>
    <row r="69" spans="1:3" x14ac:dyDescent="0.3">
      <c r="A69" t="s">
        <v>1797</v>
      </c>
      <c r="B69">
        <v>3</v>
      </c>
      <c r="C69" t="str">
        <f>HYPERLINK("C:\Users\Admin\desktop\GL_extraction\Data\SiteSearches\5-site_html_data\medium\medium159.txt")</f>
        <v>C:\Users\Admin\desktop\GL_extraction\Data\SiteSearches\5-site_html_data\medium\medium159.txt</v>
      </c>
    </row>
    <row r="70" spans="1:3" x14ac:dyDescent="0.3">
      <c r="A70" t="s">
        <v>1798</v>
      </c>
      <c r="B70">
        <v>3</v>
      </c>
      <c r="C70" t="str">
        <f>HYPERLINK("C:\Users\Admin\desktop\GL_extraction\Data\SiteSearches\5-site_html_data\medium\medium16.txt")</f>
        <v>C:\Users\Admin\desktop\GL_extraction\Data\SiteSearches\5-site_html_data\medium\medium16.txt</v>
      </c>
    </row>
    <row r="71" spans="1:3" x14ac:dyDescent="0.3">
      <c r="A71" t="s">
        <v>1799</v>
      </c>
      <c r="B71">
        <v>9</v>
      </c>
      <c r="C71" t="str">
        <f>HYPERLINK("C:\Users\Admin\desktop\GL_extraction\Data\SiteSearches\5-site_html_data\medium\medium160.txt")</f>
        <v>C:\Users\Admin\desktop\GL_extraction\Data\SiteSearches\5-site_html_data\medium\medium160.txt</v>
      </c>
    </row>
    <row r="72" spans="1:3" x14ac:dyDescent="0.3">
      <c r="A72" t="s">
        <v>1800</v>
      </c>
      <c r="B72">
        <v>3</v>
      </c>
      <c r="C72" t="str">
        <f>HYPERLINK("C:\Users\Admin\desktop\GL_extraction\Data\SiteSearches\5-site_html_data\medium\medium161.txt")</f>
        <v>C:\Users\Admin\desktop\GL_extraction\Data\SiteSearches\5-site_html_data\medium\medium161.txt</v>
      </c>
    </row>
    <row r="73" spans="1:3" x14ac:dyDescent="0.3">
      <c r="A73" t="s">
        <v>1801</v>
      </c>
      <c r="B73">
        <v>4</v>
      </c>
      <c r="C73" t="str">
        <f>HYPERLINK("C:\Users\Admin\desktop\GL_extraction\Data\SiteSearches\5-site_html_data\medium\medium162.txt")</f>
        <v>C:\Users\Admin\desktop\GL_extraction\Data\SiteSearches\5-site_html_data\medium\medium162.txt</v>
      </c>
    </row>
    <row r="74" spans="1:3" x14ac:dyDescent="0.3">
      <c r="A74" t="s">
        <v>1802</v>
      </c>
      <c r="B74">
        <v>3</v>
      </c>
      <c r="C74" t="str">
        <f>HYPERLINK("C:\Users\Admin\desktop\GL_extraction\Data\SiteSearches\5-site_html_data\medium\medium163.txt")</f>
        <v>C:\Users\Admin\desktop\GL_extraction\Data\SiteSearches\5-site_html_data\medium\medium163.txt</v>
      </c>
    </row>
    <row r="75" spans="1:3" x14ac:dyDescent="0.3">
      <c r="A75" t="s">
        <v>1803</v>
      </c>
      <c r="B75">
        <v>5</v>
      </c>
      <c r="C75" t="str">
        <f>HYPERLINK("C:\Users\Admin\desktop\GL_extraction\Data\SiteSearches\5-site_html_data\medium\medium164.txt")</f>
        <v>C:\Users\Admin\desktop\GL_extraction\Data\SiteSearches\5-site_html_data\medium\medium164.txt</v>
      </c>
    </row>
    <row r="76" spans="1:3" x14ac:dyDescent="0.3">
      <c r="A76" t="s">
        <v>1804</v>
      </c>
      <c r="B76">
        <v>4</v>
      </c>
      <c r="C76" t="str">
        <f>HYPERLINK("C:\Users\Admin\desktop\GL_extraction\Data\SiteSearches\5-site_html_data\medium\medium165.txt")</f>
        <v>C:\Users\Admin\desktop\GL_extraction\Data\SiteSearches\5-site_html_data\medium\medium165.txt</v>
      </c>
    </row>
    <row r="77" spans="1:3" x14ac:dyDescent="0.3">
      <c r="A77" t="s">
        <v>1805</v>
      </c>
      <c r="B77">
        <v>4</v>
      </c>
      <c r="C77" t="str">
        <f>HYPERLINK("C:\Users\Admin\desktop\GL_extraction\Data\SiteSearches\5-site_html_data\medium\medium166.txt")</f>
        <v>C:\Users\Admin\desktop\GL_extraction\Data\SiteSearches\5-site_html_data\medium\medium166.txt</v>
      </c>
    </row>
    <row r="78" spans="1:3" x14ac:dyDescent="0.3">
      <c r="A78" t="s">
        <v>1806</v>
      </c>
      <c r="B78">
        <v>3</v>
      </c>
      <c r="C78" t="str">
        <f>HYPERLINK("C:\Users\Admin\desktop\GL_extraction\Data\SiteSearches\5-site_html_data\medium\medium167.txt")</f>
        <v>C:\Users\Admin\desktop\GL_extraction\Data\SiteSearches\5-site_html_data\medium\medium167.txt</v>
      </c>
    </row>
    <row r="79" spans="1:3" x14ac:dyDescent="0.3">
      <c r="A79" t="s">
        <v>1807</v>
      </c>
      <c r="B79">
        <v>7</v>
      </c>
      <c r="C79" t="str">
        <f>HYPERLINK("C:\Users\Admin\desktop\GL_extraction\Data\SiteSearches\5-site_html_data\medium\medium168.txt")</f>
        <v>C:\Users\Admin\desktop\GL_extraction\Data\SiteSearches\5-site_html_data\medium\medium168.txt</v>
      </c>
    </row>
    <row r="80" spans="1:3" x14ac:dyDescent="0.3">
      <c r="A80" t="s">
        <v>1808</v>
      </c>
      <c r="B80">
        <v>3</v>
      </c>
      <c r="C80" t="str">
        <f>HYPERLINK("C:\Users\Admin\desktop\GL_extraction\Data\SiteSearches\5-site_html_data\medium\medium169.txt")</f>
        <v>C:\Users\Admin\desktop\GL_extraction\Data\SiteSearches\5-site_html_data\medium\medium169.txt</v>
      </c>
    </row>
    <row r="81" spans="1:3" x14ac:dyDescent="0.3">
      <c r="A81" t="s">
        <v>1809</v>
      </c>
      <c r="B81">
        <v>6</v>
      </c>
      <c r="C81" t="str">
        <f>HYPERLINK("C:\Users\Admin\desktop\GL_extraction\Data\SiteSearches\5-site_html_data\medium\medium17.txt")</f>
        <v>C:\Users\Admin\desktop\GL_extraction\Data\SiteSearches\5-site_html_data\medium\medium17.txt</v>
      </c>
    </row>
    <row r="82" spans="1:3" x14ac:dyDescent="0.3">
      <c r="A82" t="s">
        <v>1810</v>
      </c>
      <c r="B82">
        <v>2</v>
      </c>
      <c r="C82" t="str">
        <f>HYPERLINK("C:\Users\Admin\desktop\GL_extraction\Data\SiteSearches\5-site_html_data\medium\medium170.txt")</f>
        <v>C:\Users\Admin\desktop\GL_extraction\Data\SiteSearches\5-site_html_data\medium\medium170.txt</v>
      </c>
    </row>
    <row r="83" spans="1:3" x14ac:dyDescent="0.3">
      <c r="A83" t="s">
        <v>1811</v>
      </c>
      <c r="B83">
        <v>0</v>
      </c>
      <c r="C83" t="str">
        <f>HYPERLINK("C:\Users\Admin\desktop\GL_extraction\Data\SiteSearches\5-site_html_data\medium\medium171.txt")</f>
        <v>C:\Users\Admin\desktop\GL_extraction\Data\SiteSearches\5-site_html_data\medium\medium171.txt</v>
      </c>
    </row>
    <row r="84" spans="1:3" x14ac:dyDescent="0.3">
      <c r="A84" t="s">
        <v>1812</v>
      </c>
      <c r="B84">
        <v>6</v>
      </c>
      <c r="C84" t="str">
        <f>HYPERLINK("C:\Users\Admin\desktop\GL_extraction\Data\SiteSearches\5-site_html_data\medium\medium172.txt")</f>
        <v>C:\Users\Admin\desktop\GL_extraction\Data\SiteSearches\5-site_html_data\medium\medium172.txt</v>
      </c>
    </row>
    <row r="85" spans="1:3" x14ac:dyDescent="0.3">
      <c r="A85" t="s">
        <v>1813</v>
      </c>
      <c r="B85">
        <v>0</v>
      </c>
      <c r="C85" t="str">
        <f>HYPERLINK("C:\Users\Admin\desktop\GL_extraction\Data\SiteSearches\5-site_html_data\medium\medium173.txt")</f>
        <v>C:\Users\Admin\desktop\GL_extraction\Data\SiteSearches\5-site_html_data\medium\medium173.txt</v>
      </c>
    </row>
    <row r="86" spans="1:3" x14ac:dyDescent="0.3">
      <c r="A86" t="s">
        <v>1814</v>
      </c>
      <c r="B86">
        <v>6</v>
      </c>
      <c r="C86" t="str">
        <f>HYPERLINK("C:\Users\Admin\desktop\GL_extraction\Data\SiteSearches\5-site_html_data\medium\medium174.txt")</f>
        <v>C:\Users\Admin\desktop\GL_extraction\Data\SiteSearches\5-site_html_data\medium\medium174.txt</v>
      </c>
    </row>
    <row r="87" spans="1:3" x14ac:dyDescent="0.3">
      <c r="A87" t="s">
        <v>1815</v>
      </c>
      <c r="B87">
        <v>8</v>
      </c>
      <c r="C87" t="str">
        <f>HYPERLINK("C:\Users\Admin\desktop\GL_extraction\Data\SiteSearches\5-site_html_data\medium\medium175.txt")</f>
        <v>C:\Users\Admin\desktop\GL_extraction\Data\SiteSearches\5-site_html_data\medium\medium175.txt</v>
      </c>
    </row>
    <row r="88" spans="1:3" x14ac:dyDescent="0.3">
      <c r="A88" t="s">
        <v>1816</v>
      </c>
      <c r="B88">
        <v>1</v>
      </c>
      <c r="C88" t="str">
        <f>HYPERLINK("C:\Users\Admin\desktop\GL_extraction\Data\SiteSearches\5-site_html_data\medium\medium176.txt")</f>
        <v>C:\Users\Admin\desktop\GL_extraction\Data\SiteSearches\5-site_html_data\medium\medium176.txt</v>
      </c>
    </row>
    <row r="89" spans="1:3" x14ac:dyDescent="0.3">
      <c r="A89" t="s">
        <v>1817</v>
      </c>
      <c r="B89">
        <v>2</v>
      </c>
      <c r="C89" t="str">
        <f>HYPERLINK("C:\Users\Admin\desktop\GL_extraction\Data\SiteSearches\5-site_html_data\medium\medium177.txt")</f>
        <v>C:\Users\Admin\desktop\GL_extraction\Data\SiteSearches\5-site_html_data\medium\medium177.txt</v>
      </c>
    </row>
    <row r="90" spans="1:3" x14ac:dyDescent="0.3">
      <c r="A90" t="s">
        <v>1818</v>
      </c>
      <c r="B90">
        <v>4</v>
      </c>
      <c r="C90" t="str">
        <f>HYPERLINK("C:\Users\Admin\desktop\GL_extraction\Data\SiteSearches\5-site_html_data\medium\medium178.txt")</f>
        <v>C:\Users\Admin\desktop\GL_extraction\Data\SiteSearches\5-site_html_data\medium\medium178.txt</v>
      </c>
    </row>
    <row r="91" spans="1:3" x14ac:dyDescent="0.3">
      <c r="A91" t="s">
        <v>1819</v>
      </c>
      <c r="B91">
        <v>2</v>
      </c>
      <c r="C91" t="str">
        <f>HYPERLINK("C:\Users\Admin\desktop\GL_extraction\Data\SiteSearches\5-site_html_data\medium\medium179.txt")</f>
        <v>C:\Users\Admin\desktop\GL_extraction\Data\SiteSearches\5-site_html_data\medium\medium179.txt</v>
      </c>
    </row>
    <row r="92" spans="1:3" x14ac:dyDescent="0.3">
      <c r="A92" t="s">
        <v>1820</v>
      </c>
      <c r="B92">
        <v>3</v>
      </c>
      <c r="C92" t="str">
        <f>HYPERLINK("C:\Users\Admin\desktop\GL_extraction\Data\SiteSearches\5-site_html_data\medium\medium18.txt")</f>
        <v>C:\Users\Admin\desktop\GL_extraction\Data\SiteSearches\5-site_html_data\medium\medium18.txt</v>
      </c>
    </row>
    <row r="93" spans="1:3" x14ac:dyDescent="0.3">
      <c r="A93" t="s">
        <v>1821</v>
      </c>
      <c r="B93">
        <v>3</v>
      </c>
      <c r="C93" t="str">
        <f>HYPERLINK("C:\Users\Admin\desktop\GL_extraction\Data\SiteSearches\5-site_html_data\medium\medium180.txt")</f>
        <v>C:\Users\Admin\desktop\GL_extraction\Data\SiteSearches\5-site_html_data\medium\medium180.txt</v>
      </c>
    </row>
    <row r="94" spans="1:3" x14ac:dyDescent="0.3">
      <c r="A94" t="s">
        <v>1822</v>
      </c>
      <c r="B94">
        <v>3</v>
      </c>
      <c r="C94" t="str">
        <f>HYPERLINK("C:\Users\Admin\desktop\GL_extraction\Data\SiteSearches\5-site_html_data\medium\medium181.txt")</f>
        <v>C:\Users\Admin\desktop\GL_extraction\Data\SiteSearches\5-site_html_data\medium\medium181.txt</v>
      </c>
    </row>
    <row r="95" spans="1:3" x14ac:dyDescent="0.3">
      <c r="A95" t="s">
        <v>1823</v>
      </c>
      <c r="B95">
        <v>5</v>
      </c>
      <c r="C95" t="str">
        <f>HYPERLINK("C:\Users\Admin\desktop\GL_extraction\Data\SiteSearches\5-site_html_data\medium\medium182.txt")</f>
        <v>C:\Users\Admin\desktop\GL_extraction\Data\SiteSearches\5-site_html_data\medium\medium182.txt</v>
      </c>
    </row>
    <row r="96" spans="1:3" x14ac:dyDescent="0.3">
      <c r="A96" t="s">
        <v>1824</v>
      </c>
      <c r="B96">
        <v>3</v>
      </c>
      <c r="C96" t="str">
        <f>HYPERLINK("C:\Users\Admin\desktop\GL_extraction\Data\SiteSearches\5-site_html_data\medium\medium183.txt")</f>
        <v>C:\Users\Admin\desktop\GL_extraction\Data\SiteSearches\5-site_html_data\medium\medium183.txt</v>
      </c>
    </row>
    <row r="97" spans="1:3" x14ac:dyDescent="0.3">
      <c r="A97" t="s">
        <v>1825</v>
      </c>
      <c r="B97">
        <v>7</v>
      </c>
      <c r="C97" t="str">
        <f>HYPERLINK("C:\Users\Admin\desktop\GL_extraction\Data\SiteSearches\5-site_html_data\medium\medium184.txt")</f>
        <v>C:\Users\Admin\desktop\GL_extraction\Data\SiteSearches\5-site_html_data\medium\medium184.txt</v>
      </c>
    </row>
    <row r="98" spans="1:3" x14ac:dyDescent="0.3">
      <c r="A98" t="s">
        <v>1826</v>
      </c>
      <c r="B98">
        <v>0</v>
      </c>
      <c r="C98" t="str">
        <f>HYPERLINK("C:\Users\Admin\desktop\GL_extraction\Data\SiteSearches\5-site_html_data\medium\medium185.txt")</f>
        <v>C:\Users\Admin\desktop\GL_extraction\Data\SiteSearches\5-site_html_data\medium\medium185.txt</v>
      </c>
    </row>
    <row r="99" spans="1:3" x14ac:dyDescent="0.3">
      <c r="A99" t="s">
        <v>1827</v>
      </c>
      <c r="B99">
        <v>0</v>
      </c>
      <c r="C99" t="str">
        <f>HYPERLINK("C:\Users\Admin\desktop\GL_extraction\Data\SiteSearches\5-site_html_data\medium\medium186.txt")</f>
        <v>C:\Users\Admin\desktop\GL_extraction\Data\SiteSearches\5-site_html_data\medium\medium186.txt</v>
      </c>
    </row>
    <row r="100" spans="1:3" x14ac:dyDescent="0.3">
      <c r="A100" t="s">
        <v>1828</v>
      </c>
      <c r="B100">
        <v>3</v>
      </c>
      <c r="C100" t="str">
        <f>HYPERLINK("C:\Users\Admin\desktop\GL_extraction\Data\SiteSearches\5-site_html_data\medium\medium187.txt")</f>
        <v>C:\Users\Admin\desktop\GL_extraction\Data\SiteSearches\5-site_html_data\medium\medium187.txt</v>
      </c>
    </row>
    <row r="101" spans="1:3" x14ac:dyDescent="0.3">
      <c r="A101" t="s">
        <v>1829</v>
      </c>
      <c r="B101">
        <v>2</v>
      </c>
      <c r="C101" t="str">
        <f>HYPERLINK("C:\Users\Admin\desktop\GL_extraction\Data\SiteSearches\5-site_html_data\medium\medium188.txt")</f>
        <v>C:\Users\Admin\desktop\GL_extraction\Data\SiteSearches\5-site_html_data\medium\medium188.txt</v>
      </c>
    </row>
    <row r="102" spans="1:3" x14ac:dyDescent="0.3">
      <c r="A102" t="s">
        <v>1830</v>
      </c>
      <c r="B102">
        <v>9</v>
      </c>
      <c r="C102" t="str">
        <f>HYPERLINK("C:\Users\Admin\desktop\GL_extraction\Data\SiteSearches\5-site_html_data\medium\medium189.txt")</f>
        <v>C:\Users\Admin\desktop\GL_extraction\Data\SiteSearches\5-site_html_data\medium\medium189.txt</v>
      </c>
    </row>
    <row r="103" spans="1:3" x14ac:dyDescent="0.3">
      <c r="A103" t="s">
        <v>1831</v>
      </c>
      <c r="B103">
        <v>3</v>
      </c>
      <c r="C103" t="str">
        <f>HYPERLINK("C:\Users\Admin\desktop\GL_extraction\Data\SiteSearches\5-site_html_data\medium\medium19.txt")</f>
        <v>C:\Users\Admin\desktop\GL_extraction\Data\SiteSearches\5-site_html_data\medium\medium19.txt</v>
      </c>
    </row>
    <row r="104" spans="1:3" x14ac:dyDescent="0.3">
      <c r="A104" t="s">
        <v>1832</v>
      </c>
      <c r="B104">
        <v>2</v>
      </c>
      <c r="C104" t="str">
        <f>HYPERLINK("C:\Users\Admin\desktop\GL_extraction\Data\SiteSearches\5-site_html_data\medium\medium190.txt")</f>
        <v>C:\Users\Admin\desktop\GL_extraction\Data\SiteSearches\5-site_html_data\medium\medium190.txt</v>
      </c>
    </row>
    <row r="105" spans="1:3" x14ac:dyDescent="0.3">
      <c r="A105" t="s">
        <v>1833</v>
      </c>
      <c r="B105">
        <v>0</v>
      </c>
      <c r="C105" t="str">
        <f>HYPERLINK("C:\Users\Admin\desktop\GL_extraction\Data\SiteSearches\5-site_html_data\medium\medium191.txt")</f>
        <v>C:\Users\Admin\desktop\GL_extraction\Data\SiteSearches\5-site_html_data\medium\medium191.txt</v>
      </c>
    </row>
    <row r="106" spans="1:3" x14ac:dyDescent="0.3">
      <c r="A106" t="s">
        <v>1834</v>
      </c>
      <c r="B106">
        <v>2</v>
      </c>
      <c r="C106" t="str">
        <f>HYPERLINK("C:\Users\Admin\desktop\GL_extraction\Data\SiteSearches\5-site_html_data\medium\medium192.txt")</f>
        <v>C:\Users\Admin\desktop\GL_extraction\Data\SiteSearches\5-site_html_data\medium\medium192.txt</v>
      </c>
    </row>
    <row r="107" spans="1:3" x14ac:dyDescent="0.3">
      <c r="A107" t="s">
        <v>1835</v>
      </c>
      <c r="B107">
        <v>4</v>
      </c>
      <c r="C107" t="str">
        <f>HYPERLINK("C:\Users\Admin\desktop\GL_extraction\Data\SiteSearches\5-site_html_data\medium\medium193.txt")</f>
        <v>C:\Users\Admin\desktop\GL_extraction\Data\SiteSearches\5-site_html_data\medium\medium193.txt</v>
      </c>
    </row>
    <row r="108" spans="1:3" x14ac:dyDescent="0.3">
      <c r="A108" t="s">
        <v>1836</v>
      </c>
      <c r="B108">
        <v>8</v>
      </c>
      <c r="C108" t="str">
        <f>HYPERLINK("C:\Users\Admin\desktop\GL_extraction\Data\SiteSearches\5-site_html_data\medium\medium194.txt")</f>
        <v>C:\Users\Admin\desktop\GL_extraction\Data\SiteSearches\5-site_html_data\medium\medium194.txt</v>
      </c>
    </row>
    <row r="109" spans="1:3" x14ac:dyDescent="0.3">
      <c r="A109" t="s">
        <v>1837</v>
      </c>
      <c r="B109">
        <v>3</v>
      </c>
      <c r="C109" t="str">
        <f>HYPERLINK("C:\Users\Admin\desktop\GL_extraction\Data\SiteSearches\5-site_html_data\medium\medium195.txt")</f>
        <v>C:\Users\Admin\desktop\GL_extraction\Data\SiteSearches\5-site_html_data\medium\medium195.txt</v>
      </c>
    </row>
    <row r="110" spans="1:3" x14ac:dyDescent="0.3">
      <c r="A110" t="s">
        <v>1838</v>
      </c>
      <c r="B110">
        <v>5</v>
      </c>
      <c r="C110" t="str">
        <f>HYPERLINK("C:\Users\Admin\desktop\GL_extraction\Data\SiteSearches\5-site_html_data\medium\medium196.txt")</f>
        <v>C:\Users\Admin\desktop\GL_extraction\Data\SiteSearches\5-site_html_data\medium\medium196.txt</v>
      </c>
    </row>
    <row r="111" spans="1:3" x14ac:dyDescent="0.3">
      <c r="A111" t="s">
        <v>1839</v>
      </c>
      <c r="B111">
        <v>4</v>
      </c>
      <c r="C111" t="str">
        <f>HYPERLINK("C:\Users\Admin\desktop\GL_extraction\Data\SiteSearches\5-site_html_data\medium\medium197.txt")</f>
        <v>C:\Users\Admin\desktop\GL_extraction\Data\SiteSearches\5-site_html_data\medium\medium197.txt</v>
      </c>
    </row>
    <row r="112" spans="1:3" x14ac:dyDescent="0.3">
      <c r="A112" t="s">
        <v>1840</v>
      </c>
      <c r="B112">
        <v>2</v>
      </c>
      <c r="C112" t="str">
        <f>HYPERLINK("C:\Users\Admin\desktop\GL_extraction\Data\SiteSearches\5-site_html_data\medium\medium198.txt")</f>
        <v>C:\Users\Admin\desktop\GL_extraction\Data\SiteSearches\5-site_html_data\medium\medium198.txt</v>
      </c>
    </row>
    <row r="113" spans="1:3" x14ac:dyDescent="0.3">
      <c r="A113" t="s">
        <v>1841</v>
      </c>
      <c r="B113">
        <v>5</v>
      </c>
      <c r="C113" t="str">
        <f>HYPERLINK("C:\Users\Admin\desktop\GL_extraction\Data\SiteSearches\5-site_html_data\medium\medium199.txt")</f>
        <v>C:\Users\Admin\desktop\GL_extraction\Data\SiteSearches\5-site_html_data\medium\medium199.txt</v>
      </c>
    </row>
    <row r="114" spans="1:3" x14ac:dyDescent="0.3">
      <c r="A114" t="s">
        <v>1842</v>
      </c>
      <c r="B114">
        <v>3</v>
      </c>
      <c r="C114" t="str">
        <f>HYPERLINK("C:\Users\Admin\desktop\GL_extraction\Data\SiteSearches\5-site_html_data\medium\medium2.txt")</f>
        <v>C:\Users\Admin\desktop\GL_extraction\Data\SiteSearches\5-site_html_data\medium\medium2.txt</v>
      </c>
    </row>
    <row r="115" spans="1:3" x14ac:dyDescent="0.3">
      <c r="A115" t="s">
        <v>1843</v>
      </c>
      <c r="B115">
        <v>3</v>
      </c>
      <c r="C115" t="str">
        <f>HYPERLINK("C:\Users\Admin\desktop\GL_extraction\Data\SiteSearches\5-site_html_data\medium\medium20.txt")</f>
        <v>C:\Users\Admin\desktop\GL_extraction\Data\SiteSearches\5-site_html_data\medium\medium20.txt</v>
      </c>
    </row>
    <row r="116" spans="1:3" x14ac:dyDescent="0.3">
      <c r="A116" t="s">
        <v>1844</v>
      </c>
      <c r="B116">
        <v>6</v>
      </c>
      <c r="C116" t="str">
        <f>HYPERLINK("C:\Users\Admin\desktop\GL_extraction\Data\SiteSearches\5-site_html_data\medium\medium200.txt")</f>
        <v>C:\Users\Admin\desktop\GL_extraction\Data\SiteSearches\5-site_html_data\medium\medium200.txt</v>
      </c>
    </row>
    <row r="117" spans="1:3" x14ac:dyDescent="0.3">
      <c r="A117" t="s">
        <v>1845</v>
      </c>
      <c r="B117">
        <v>2</v>
      </c>
      <c r="C117" t="str">
        <f>HYPERLINK("C:\Users\Admin\desktop\GL_extraction\Data\SiteSearches\5-site_html_data\medium\medium201.txt")</f>
        <v>C:\Users\Admin\desktop\GL_extraction\Data\SiteSearches\5-site_html_data\medium\medium201.txt</v>
      </c>
    </row>
    <row r="118" spans="1:3" x14ac:dyDescent="0.3">
      <c r="A118" t="s">
        <v>1846</v>
      </c>
      <c r="B118">
        <v>5</v>
      </c>
      <c r="C118" t="str">
        <f>HYPERLINK("C:\Users\Admin\desktop\GL_extraction\Data\SiteSearches\5-site_html_data\medium\medium202.txt")</f>
        <v>C:\Users\Admin\desktop\GL_extraction\Data\SiteSearches\5-site_html_data\medium\medium202.txt</v>
      </c>
    </row>
    <row r="119" spans="1:3" x14ac:dyDescent="0.3">
      <c r="A119" t="s">
        <v>1847</v>
      </c>
      <c r="B119">
        <v>4</v>
      </c>
      <c r="C119" t="str">
        <f>HYPERLINK("C:\Users\Admin\desktop\GL_extraction\Data\SiteSearches\5-site_html_data\medium\medium203.txt")</f>
        <v>C:\Users\Admin\desktop\GL_extraction\Data\SiteSearches\5-site_html_data\medium\medium203.txt</v>
      </c>
    </row>
    <row r="120" spans="1:3" x14ac:dyDescent="0.3">
      <c r="A120" t="s">
        <v>1848</v>
      </c>
      <c r="B120">
        <v>3</v>
      </c>
      <c r="C120" t="str">
        <f>HYPERLINK("C:\Users\Admin\desktop\GL_extraction\Data\SiteSearches\5-site_html_data\medium\medium204.txt")</f>
        <v>C:\Users\Admin\desktop\GL_extraction\Data\SiteSearches\5-site_html_data\medium\medium204.txt</v>
      </c>
    </row>
    <row r="121" spans="1:3" x14ac:dyDescent="0.3">
      <c r="A121" t="s">
        <v>1849</v>
      </c>
      <c r="B121">
        <v>3</v>
      </c>
      <c r="C121" t="str">
        <f>HYPERLINK("C:\Users\Admin\desktop\GL_extraction\Data\SiteSearches\5-site_html_data\medium\medium205.txt")</f>
        <v>C:\Users\Admin\desktop\GL_extraction\Data\SiteSearches\5-site_html_data\medium\medium205.txt</v>
      </c>
    </row>
    <row r="122" spans="1:3" x14ac:dyDescent="0.3">
      <c r="A122" t="s">
        <v>1850</v>
      </c>
      <c r="B122">
        <v>4</v>
      </c>
      <c r="C122" t="str">
        <f>HYPERLINK("C:\Users\Admin\desktop\GL_extraction\Data\SiteSearches\5-site_html_data\medium\medium206.txt")</f>
        <v>C:\Users\Admin\desktop\GL_extraction\Data\SiteSearches\5-site_html_data\medium\medium206.txt</v>
      </c>
    </row>
    <row r="123" spans="1:3" x14ac:dyDescent="0.3">
      <c r="A123" t="s">
        <v>1851</v>
      </c>
      <c r="B123">
        <v>9</v>
      </c>
      <c r="C123" t="str">
        <f>HYPERLINK("C:\Users\Admin\desktop\GL_extraction\Data\SiteSearches\5-site_html_data\medium\medium207.txt")</f>
        <v>C:\Users\Admin\desktop\GL_extraction\Data\SiteSearches\5-site_html_data\medium\medium207.txt</v>
      </c>
    </row>
    <row r="124" spans="1:3" x14ac:dyDescent="0.3">
      <c r="A124" t="s">
        <v>1852</v>
      </c>
      <c r="B124">
        <v>4</v>
      </c>
      <c r="C124" t="str">
        <f>HYPERLINK("C:\Users\Admin\desktop\GL_extraction\Data\SiteSearches\5-site_html_data\medium\medium208.txt")</f>
        <v>C:\Users\Admin\desktop\GL_extraction\Data\SiteSearches\5-site_html_data\medium\medium208.txt</v>
      </c>
    </row>
    <row r="125" spans="1:3" x14ac:dyDescent="0.3">
      <c r="A125" t="s">
        <v>1853</v>
      </c>
      <c r="B125">
        <v>2</v>
      </c>
      <c r="C125" t="str">
        <f>HYPERLINK("C:\Users\Admin\desktop\GL_extraction\Data\SiteSearches\5-site_html_data\medium\medium209.txt")</f>
        <v>C:\Users\Admin\desktop\GL_extraction\Data\SiteSearches\5-site_html_data\medium\medium209.txt</v>
      </c>
    </row>
    <row r="126" spans="1:3" x14ac:dyDescent="0.3">
      <c r="A126" t="s">
        <v>1854</v>
      </c>
      <c r="B126">
        <v>7</v>
      </c>
      <c r="C126" t="str">
        <f>HYPERLINK("C:\Users\Admin\desktop\GL_extraction\Data\SiteSearches\5-site_html_data\medium\medium21.txt")</f>
        <v>C:\Users\Admin\desktop\GL_extraction\Data\SiteSearches\5-site_html_data\medium\medium21.txt</v>
      </c>
    </row>
    <row r="127" spans="1:3" x14ac:dyDescent="0.3">
      <c r="A127" t="s">
        <v>1855</v>
      </c>
      <c r="B127">
        <v>2</v>
      </c>
      <c r="C127" t="str">
        <f>HYPERLINK("C:\Users\Admin\desktop\GL_extraction\Data\SiteSearches\5-site_html_data\medium\medium210.txt")</f>
        <v>C:\Users\Admin\desktop\GL_extraction\Data\SiteSearches\5-site_html_data\medium\medium210.txt</v>
      </c>
    </row>
    <row r="128" spans="1:3" x14ac:dyDescent="0.3">
      <c r="A128" t="s">
        <v>1856</v>
      </c>
      <c r="B128">
        <v>2</v>
      </c>
      <c r="C128" t="str">
        <f>HYPERLINK("C:\Users\Admin\desktop\GL_extraction\Data\SiteSearches\5-site_html_data\medium\medium211.txt")</f>
        <v>C:\Users\Admin\desktop\GL_extraction\Data\SiteSearches\5-site_html_data\medium\medium211.txt</v>
      </c>
    </row>
    <row r="129" spans="1:3" x14ac:dyDescent="0.3">
      <c r="A129" t="s">
        <v>1857</v>
      </c>
      <c r="B129">
        <v>4</v>
      </c>
      <c r="C129" t="str">
        <f>HYPERLINK("C:\Users\Admin\desktop\GL_extraction\Data\SiteSearches\5-site_html_data\medium\medium212.txt")</f>
        <v>C:\Users\Admin\desktop\GL_extraction\Data\SiteSearches\5-site_html_data\medium\medium212.txt</v>
      </c>
    </row>
    <row r="130" spans="1:3" x14ac:dyDescent="0.3">
      <c r="A130" t="s">
        <v>1858</v>
      </c>
      <c r="B130">
        <v>3</v>
      </c>
      <c r="C130" t="str">
        <f>HYPERLINK("C:\Users\Admin\desktop\GL_extraction\Data\SiteSearches\5-site_html_data\medium\medium213.txt")</f>
        <v>C:\Users\Admin\desktop\GL_extraction\Data\SiteSearches\5-site_html_data\medium\medium213.txt</v>
      </c>
    </row>
    <row r="131" spans="1:3" x14ac:dyDescent="0.3">
      <c r="A131" t="s">
        <v>1859</v>
      </c>
      <c r="B131">
        <v>2</v>
      </c>
      <c r="C131" t="str">
        <f>HYPERLINK("C:\Users\Admin\desktop\GL_extraction\Data\SiteSearches\5-site_html_data\medium\medium214.txt")</f>
        <v>C:\Users\Admin\desktop\GL_extraction\Data\SiteSearches\5-site_html_data\medium\medium214.txt</v>
      </c>
    </row>
    <row r="132" spans="1:3" x14ac:dyDescent="0.3">
      <c r="A132" t="s">
        <v>1860</v>
      </c>
      <c r="B132">
        <v>5</v>
      </c>
      <c r="C132" t="str">
        <f>HYPERLINK("C:\Users\Admin\desktop\GL_extraction\Data\SiteSearches\5-site_html_data\medium\medium215.txt")</f>
        <v>C:\Users\Admin\desktop\GL_extraction\Data\SiteSearches\5-site_html_data\medium\medium215.txt</v>
      </c>
    </row>
    <row r="133" spans="1:3" x14ac:dyDescent="0.3">
      <c r="A133" t="s">
        <v>1861</v>
      </c>
      <c r="B133">
        <v>5</v>
      </c>
      <c r="C133" t="str">
        <f>HYPERLINK("C:\Users\Admin\desktop\GL_extraction\Data\SiteSearches\5-site_html_data\medium\medium216.txt")</f>
        <v>C:\Users\Admin\desktop\GL_extraction\Data\SiteSearches\5-site_html_data\medium\medium216.txt</v>
      </c>
    </row>
    <row r="134" spans="1:3" x14ac:dyDescent="0.3">
      <c r="A134" t="s">
        <v>1862</v>
      </c>
      <c r="B134">
        <v>4</v>
      </c>
      <c r="C134" t="str">
        <f>HYPERLINK("C:\Users\Admin\desktop\GL_extraction\Data\SiteSearches\5-site_html_data\medium\medium217.txt")</f>
        <v>C:\Users\Admin\desktop\GL_extraction\Data\SiteSearches\5-site_html_data\medium\medium217.txt</v>
      </c>
    </row>
    <row r="135" spans="1:3" x14ac:dyDescent="0.3">
      <c r="A135" t="s">
        <v>1863</v>
      </c>
      <c r="B135">
        <v>3</v>
      </c>
      <c r="C135" t="str">
        <f>HYPERLINK("C:\Users\Admin\desktop\GL_extraction\Data\SiteSearches\5-site_html_data\medium\medium218.txt")</f>
        <v>C:\Users\Admin\desktop\GL_extraction\Data\SiteSearches\5-site_html_data\medium\medium218.txt</v>
      </c>
    </row>
    <row r="136" spans="1:3" x14ac:dyDescent="0.3">
      <c r="A136" t="s">
        <v>1864</v>
      </c>
      <c r="B136">
        <v>3</v>
      </c>
      <c r="C136" t="str">
        <f>HYPERLINK("C:\Users\Admin\desktop\GL_extraction\Data\SiteSearches\5-site_html_data\medium\medium219.txt")</f>
        <v>C:\Users\Admin\desktop\GL_extraction\Data\SiteSearches\5-site_html_data\medium\medium219.txt</v>
      </c>
    </row>
    <row r="137" spans="1:3" x14ac:dyDescent="0.3">
      <c r="A137" t="s">
        <v>1865</v>
      </c>
      <c r="B137">
        <v>3</v>
      </c>
      <c r="C137" t="str">
        <f>HYPERLINK("C:\Users\Admin\desktop\GL_extraction\Data\SiteSearches\5-site_html_data\medium\medium22.txt")</f>
        <v>C:\Users\Admin\desktop\GL_extraction\Data\SiteSearches\5-site_html_data\medium\medium22.txt</v>
      </c>
    </row>
    <row r="138" spans="1:3" x14ac:dyDescent="0.3">
      <c r="A138" t="s">
        <v>1866</v>
      </c>
      <c r="B138">
        <v>4</v>
      </c>
      <c r="C138" t="str">
        <f>HYPERLINK("C:\Users\Admin\desktop\GL_extraction\Data\SiteSearches\5-site_html_data\medium\medium220.txt")</f>
        <v>C:\Users\Admin\desktop\GL_extraction\Data\SiteSearches\5-site_html_data\medium\medium220.txt</v>
      </c>
    </row>
    <row r="139" spans="1:3" x14ac:dyDescent="0.3">
      <c r="A139" t="s">
        <v>1867</v>
      </c>
      <c r="B139">
        <v>4</v>
      </c>
      <c r="C139" t="str">
        <f>HYPERLINK("C:\Users\Admin\desktop\GL_extraction\Data\SiteSearches\5-site_html_data\medium\medium221.txt")</f>
        <v>C:\Users\Admin\desktop\GL_extraction\Data\SiteSearches\5-site_html_data\medium\medium221.txt</v>
      </c>
    </row>
    <row r="140" spans="1:3" x14ac:dyDescent="0.3">
      <c r="A140" t="s">
        <v>1868</v>
      </c>
      <c r="B140">
        <v>7</v>
      </c>
      <c r="C140" t="str">
        <f>HYPERLINK("C:\Users\Admin\desktop\GL_extraction\Data\SiteSearches\5-site_html_data\medium\medium222.txt")</f>
        <v>C:\Users\Admin\desktop\GL_extraction\Data\SiteSearches\5-site_html_data\medium\medium222.txt</v>
      </c>
    </row>
    <row r="141" spans="1:3" x14ac:dyDescent="0.3">
      <c r="A141" t="s">
        <v>1869</v>
      </c>
      <c r="B141">
        <v>3</v>
      </c>
      <c r="C141" t="str">
        <f>HYPERLINK("C:\Users\Admin\desktop\GL_extraction\Data\SiteSearches\5-site_html_data\medium\medium223.txt")</f>
        <v>C:\Users\Admin\desktop\GL_extraction\Data\SiteSearches\5-site_html_data\medium\medium223.txt</v>
      </c>
    </row>
    <row r="142" spans="1:3" x14ac:dyDescent="0.3">
      <c r="A142" t="s">
        <v>1870</v>
      </c>
      <c r="B142">
        <v>2</v>
      </c>
      <c r="C142" t="str">
        <f>HYPERLINK("C:\Users\Admin\desktop\GL_extraction\Data\SiteSearches\5-site_html_data\medium\medium224.txt")</f>
        <v>C:\Users\Admin\desktop\GL_extraction\Data\SiteSearches\5-site_html_data\medium\medium224.txt</v>
      </c>
    </row>
    <row r="143" spans="1:3" x14ac:dyDescent="0.3">
      <c r="A143" t="s">
        <v>1871</v>
      </c>
      <c r="B143">
        <v>4</v>
      </c>
      <c r="C143" t="str">
        <f>HYPERLINK("C:\Users\Admin\desktop\GL_extraction\Data\SiteSearches\5-site_html_data\medium\medium225.txt")</f>
        <v>C:\Users\Admin\desktop\GL_extraction\Data\SiteSearches\5-site_html_data\medium\medium225.txt</v>
      </c>
    </row>
    <row r="144" spans="1:3" x14ac:dyDescent="0.3">
      <c r="A144" t="s">
        <v>1872</v>
      </c>
      <c r="B144">
        <v>9</v>
      </c>
      <c r="C144" t="str">
        <f>HYPERLINK("C:\Users\Admin\desktop\GL_extraction\Data\SiteSearches\5-site_html_data\medium\medium226.txt")</f>
        <v>C:\Users\Admin\desktop\GL_extraction\Data\SiteSearches\5-site_html_data\medium\medium226.txt</v>
      </c>
    </row>
    <row r="145" spans="1:3" x14ac:dyDescent="0.3">
      <c r="A145" t="s">
        <v>1873</v>
      </c>
      <c r="B145">
        <v>3</v>
      </c>
      <c r="C145" t="str">
        <f>HYPERLINK("C:\Users\Admin\desktop\GL_extraction\Data\SiteSearches\5-site_html_data\medium\medium227.txt")</f>
        <v>C:\Users\Admin\desktop\GL_extraction\Data\SiteSearches\5-site_html_data\medium\medium227.txt</v>
      </c>
    </row>
    <row r="146" spans="1:3" x14ac:dyDescent="0.3">
      <c r="A146" t="s">
        <v>1874</v>
      </c>
      <c r="B146">
        <v>4</v>
      </c>
      <c r="C146" t="str">
        <f>HYPERLINK("C:\Users\Admin\desktop\GL_extraction\Data\SiteSearches\5-site_html_data\medium\medium228.txt")</f>
        <v>C:\Users\Admin\desktop\GL_extraction\Data\SiteSearches\5-site_html_data\medium\medium228.txt</v>
      </c>
    </row>
    <row r="147" spans="1:3" x14ac:dyDescent="0.3">
      <c r="A147" t="s">
        <v>1875</v>
      </c>
      <c r="B147">
        <v>9</v>
      </c>
      <c r="C147" t="str">
        <f>HYPERLINK("C:\Users\Admin\desktop\GL_extraction\Data\SiteSearches\5-site_html_data\medium\medium229.txt")</f>
        <v>C:\Users\Admin\desktop\GL_extraction\Data\SiteSearches\5-site_html_data\medium\medium229.txt</v>
      </c>
    </row>
    <row r="148" spans="1:3" x14ac:dyDescent="0.3">
      <c r="A148" t="s">
        <v>1876</v>
      </c>
      <c r="B148">
        <v>3</v>
      </c>
      <c r="C148" t="str">
        <f>HYPERLINK("C:\Users\Admin\desktop\GL_extraction\Data\SiteSearches\5-site_html_data\medium\medium23.txt")</f>
        <v>C:\Users\Admin\desktop\GL_extraction\Data\SiteSearches\5-site_html_data\medium\medium23.txt</v>
      </c>
    </row>
    <row r="149" spans="1:3" x14ac:dyDescent="0.3">
      <c r="A149" t="s">
        <v>1877</v>
      </c>
      <c r="B149">
        <v>3</v>
      </c>
      <c r="C149" t="str">
        <f>HYPERLINK("C:\Users\Admin\desktop\GL_extraction\Data\SiteSearches\5-site_html_data\medium\medium230.txt")</f>
        <v>C:\Users\Admin\desktop\GL_extraction\Data\SiteSearches\5-site_html_data\medium\medium230.txt</v>
      </c>
    </row>
    <row r="150" spans="1:3" x14ac:dyDescent="0.3">
      <c r="A150" t="s">
        <v>1878</v>
      </c>
      <c r="B150">
        <v>8</v>
      </c>
      <c r="C150" t="str">
        <f>HYPERLINK("C:\Users\Admin\desktop\GL_extraction\Data\SiteSearches\5-site_html_data\medium\medium231.txt")</f>
        <v>C:\Users\Admin\desktop\GL_extraction\Data\SiteSearches\5-site_html_data\medium\medium231.txt</v>
      </c>
    </row>
    <row r="151" spans="1:3" x14ac:dyDescent="0.3">
      <c r="A151" t="s">
        <v>1879</v>
      </c>
      <c r="B151">
        <v>8</v>
      </c>
      <c r="C151" t="str">
        <f>HYPERLINK("C:\Users\Admin\desktop\GL_extraction\Data\SiteSearches\5-site_html_data\medium\medium232.txt")</f>
        <v>C:\Users\Admin\desktop\GL_extraction\Data\SiteSearches\5-site_html_data\medium\medium232.txt</v>
      </c>
    </row>
    <row r="152" spans="1:3" x14ac:dyDescent="0.3">
      <c r="A152" t="s">
        <v>1880</v>
      </c>
      <c r="B152">
        <v>4</v>
      </c>
      <c r="C152" t="str">
        <f>HYPERLINK("C:\Users\Admin\desktop\GL_extraction\Data\SiteSearches\5-site_html_data\medium\medium233.txt")</f>
        <v>C:\Users\Admin\desktop\GL_extraction\Data\SiteSearches\5-site_html_data\medium\medium233.txt</v>
      </c>
    </row>
    <row r="153" spans="1:3" x14ac:dyDescent="0.3">
      <c r="A153" t="s">
        <v>1881</v>
      </c>
      <c r="B153">
        <v>7</v>
      </c>
      <c r="C153" t="str">
        <f>HYPERLINK("C:\Users\Admin\desktop\GL_extraction\Data\SiteSearches\5-site_html_data\medium\medium234.txt")</f>
        <v>C:\Users\Admin\desktop\GL_extraction\Data\SiteSearches\5-site_html_data\medium\medium234.txt</v>
      </c>
    </row>
    <row r="154" spans="1:3" x14ac:dyDescent="0.3">
      <c r="A154" t="s">
        <v>1882</v>
      </c>
      <c r="B154">
        <v>3</v>
      </c>
      <c r="C154" t="str">
        <f>HYPERLINK("C:\Users\Admin\desktop\GL_extraction\Data\SiteSearches\5-site_html_data\medium\medium235.txt")</f>
        <v>C:\Users\Admin\desktop\GL_extraction\Data\SiteSearches\5-site_html_data\medium\medium235.txt</v>
      </c>
    </row>
    <row r="155" spans="1:3" x14ac:dyDescent="0.3">
      <c r="A155" t="s">
        <v>1883</v>
      </c>
      <c r="B155">
        <v>4</v>
      </c>
      <c r="C155" t="str">
        <f>HYPERLINK("C:\Users\Admin\desktop\GL_extraction\Data\SiteSearches\5-site_html_data\medium\medium236.txt")</f>
        <v>C:\Users\Admin\desktop\GL_extraction\Data\SiteSearches\5-site_html_data\medium\medium236.txt</v>
      </c>
    </row>
    <row r="156" spans="1:3" x14ac:dyDescent="0.3">
      <c r="A156" t="s">
        <v>1884</v>
      </c>
      <c r="B156">
        <v>5</v>
      </c>
      <c r="C156" t="str">
        <f>HYPERLINK("C:\Users\Admin\desktop\GL_extraction\Data\SiteSearches\5-site_html_data\medium\medium237.txt")</f>
        <v>C:\Users\Admin\desktop\GL_extraction\Data\SiteSearches\5-site_html_data\medium\medium237.txt</v>
      </c>
    </row>
    <row r="157" spans="1:3" x14ac:dyDescent="0.3">
      <c r="A157" t="s">
        <v>1885</v>
      </c>
      <c r="B157">
        <v>0</v>
      </c>
      <c r="C157" t="str">
        <f>HYPERLINK("C:\Users\Admin\desktop\GL_extraction\Data\SiteSearches\5-site_html_data\medium\medium238.txt")</f>
        <v>C:\Users\Admin\desktop\GL_extraction\Data\SiteSearches\5-site_html_data\medium\medium238.txt</v>
      </c>
    </row>
    <row r="158" spans="1:3" x14ac:dyDescent="0.3">
      <c r="A158" t="s">
        <v>1886</v>
      </c>
      <c r="B158">
        <v>7</v>
      </c>
      <c r="C158" t="str">
        <f>HYPERLINK("C:\Users\Admin\desktop\GL_extraction\Data\SiteSearches\5-site_html_data\medium\medium239.txt")</f>
        <v>C:\Users\Admin\desktop\GL_extraction\Data\SiteSearches\5-site_html_data\medium\medium239.txt</v>
      </c>
    </row>
    <row r="159" spans="1:3" x14ac:dyDescent="0.3">
      <c r="A159" t="s">
        <v>1887</v>
      </c>
      <c r="B159">
        <v>3</v>
      </c>
      <c r="C159" t="str">
        <f>HYPERLINK("C:\Users\Admin\desktop\GL_extraction\Data\SiteSearches\5-site_html_data\medium\medium24.txt")</f>
        <v>C:\Users\Admin\desktop\GL_extraction\Data\SiteSearches\5-site_html_data\medium\medium24.txt</v>
      </c>
    </row>
    <row r="160" spans="1:3" x14ac:dyDescent="0.3">
      <c r="A160" t="s">
        <v>1888</v>
      </c>
      <c r="B160">
        <v>4</v>
      </c>
      <c r="C160" t="str">
        <f>HYPERLINK("C:\Users\Admin\desktop\GL_extraction\Data\SiteSearches\5-site_html_data\medium\medium240.txt")</f>
        <v>C:\Users\Admin\desktop\GL_extraction\Data\SiteSearches\5-site_html_data\medium\medium240.txt</v>
      </c>
    </row>
    <row r="161" spans="1:3" x14ac:dyDescent="0.3">
      <c r="A161" t="s">
        <v>1889</v>
      </c>
      <c r="B161">
        <v>0</v>
      </c>
      <c r="C161" t="str">
        <f>HYPERLINK("C:\Users\Admin\desktop\GL_extraction\Data\SiteSearches\5-site_html_data\medium\medium241.txt")</f>
        <v>C:\Users\Admin\desktop\GL_extraction\Data\SiteSearches\5-site_html_data\medium\medium241.txt</v>
      </c>
    </row>
    <row r="162" spans="1:3" x14ac:dyDescent="0.3">
      <c r="A162" t="s">
        <v>1890</v>
      </c>
      <c r="B162">
        <v>4</v>
      </c>
      <c r="C162" t="str">
        <f>HYPERLINK("C:\Users\Admin\desktop\GL_extraction\Data\SiteSearches\5-site_html_data\medium\medium242.txt")</f>
        <v>C:\Users\Admin\desktop\GL_extraction\Data\SiteSearches\5-site_html_data\medium\medium242.txt</v>
      </c>
    </row>
    <row r="163" spans="1:3" x14ac:dyDescent="0.3">
      <c r="A163" t="s">
        <v>1891</v>
      </c>
      <c r="B163">
        <v>4</v>
      </c>
      <c r="C163" t="str">
        <f>HYPERLINK("C:\Users\Admin\desktop\GL_extraction\Data\SiteSearches\5-site_html_data\medium\medium243.txt")</f>
        <v>C:\Users\Admin\desktop\GL_extraction\Data\SiteSearches\5-site_html_data\medium\medium243.txt</v>
      </c>
    </row>
    <row r="164" spans="1:3" x14ac:dyDescent="0.3">
      <c r="A164" t="s">
        <v>1892</v>
      </c>
      <c r="B164">
        <v>4</v>
      </c>
      <c r="C164" t="str">
        <f>HYPERLINK("C:\Users\Admin\desktop\GL_extraction\Data\SiteSearches\5-site_html_data\medium\medium244.txt")</f>
        <v>C:\Users\Admin\desktop\GL_extraction\Data\SiteSearches\5-site_html_data\medium\medium244.txt</v>
      </c>
    </row>
    <row r="165" spans="1:3" x14ac:dyDescent="0.3">
      <c r="A165" t="s">
        <v>1893</v>
      </c>
      <c r="B165">
        <v>0</v>
      </c>
      <c r="C165" t="str">
        <f>HYPERLINK("C:\Users\Admin\desktop\GL_extraction\Data\SiteSearches\5-site_html_data\medium\medium245.txt")</f>
        <v>C:\Users\Admin\desktop\GL_extraction\Data\SiteSearches\5-site_html_data\medium\medium245.txt</v>
      </c>
    </row>
    <row r="166" spans="1:3" x14ac:dyDescent="0.3">
      <c r="A166" t="s">
        <v>1894</v>
      </c>
      <c r="B166">
        <v>4</v>
      </c>
      <c r="C166" t="str">
        <f>HYPERLINK("C:\Users\Admin\desktop\GL_extraction\Data\SiteSearches\5-site_html_data\medium\medium246.txt")</f>
        <v>C:\Users\Admin\desktop\GL_extraction\Data\SiteSearches\5-site_html_data\medium\medium246.txt</v>
      </c>
    </row>
    <row r="167" spans="1:3" x14ac:dyDescent="0.3">
      <c r="A167" t="s">
        <v>1895</v>
      </c>
      <c r="B167">
        <v>4</v>
      </c>
      <c r="C167" t="str">
        <f>HYPERLINK("C:\Users\Admin\desktop\GL_extraction\Data\SiteSearches\5-site_html_data\medium\medium247.txt")</f>
        <v>C:\Users\Admin\desktop\GL_extraction\Data\SiteSearches\5-site_html_data\medium\medium247.txt</v>
      </c>
    </row>
    <row r="168" spans="1:3" x14ac:dyDescent="0.3">
      <c r="A168" t="s">
        <v>1896</v>
      </c>
      <c r="B168">
        <v>4</v>
      </c>
      <c r="C168" t="str">
        <f>HYPERLINK("C:\Users\Admin\desktop\GL_extraction\Data\SiteSearches\5-site_html_data\medium\medium248.txt")</f>
        <v>C:\Users\Admin\desktop\GL_extraction\Data\SiteSearches\5-site_html_data\medium\medium248.txt</v>
      </c>
    </row>
    <row r="169" spans="1:3" x14ac:dyDescent="0.3">
      <c r="A169" t="s">
        <v>1897</v>
      </c>
      <c r="B169">
        <v>4</v>
      </c>
      <c r="C169" t="str">
        <f>HYPERLINK("C:\Users\Admin\desktop\GL_extraction\Data\SiteSearches\5-site_html_data\medium\medium249.txt")</f>
        <v>C:\Users\Admin\desktop\GL_extraction\Data\SiteSearches\5-site_html_data\medium\medium249.txt</v>
      </c>
    </row>
    <row r="170" spans="1:3" x14ac:dyDescent="0.3">
      <c r="A170" t="s">
        <v>1898</v>
      </c>
      <c r="B170">
        <v>3</v>
      </c>
      <c r="C170" t="str">
        <f>HYPERLINK("C:\Users\Admin\desktop\GL_extraction\Data\SiteSearches\5-site_html_data\medium\medium25.txt")</f>
        <v>C:\Users\Admin\desktop\GL_extraction\Data\SiteSearches\5-site_html_data\medium\medium25.txt</v>
      </c>
    </row>
    <row r="171" spans="1:3" x14ac:dyDescent="0.3">
      <c r="A171" t="s">
        <v>1899</v>
      </c>
      <c r="B171">
        <v>4</v>
      </c>
      <c r="C171" t="str">
        <f>HYPERLINK("C:\Users\Admin\desktop\GL_extraction\Data\SiteSearches\5-site_html_data\medium\medium250.txt")</f>
        <v>C:\Users\Admin\desktop\GL_extraction\Data\SiteSearches\5-site_html_data\medium\medium250.txt</v>
      </c>
    </row>
    <row r="172" spans="1:3" x14ac:dyDescent="0.3">
      <c r="A172" t="s">
        <v>1900</v>
      </c>
      <c r="B172">
        <v>9</v>
      </c>
      <c r="C172" t="str">
        <f>HYPERLINK("C:\Users\Admin\desktop\GL_extraction\Data\SiteSearches\5-site_html_data\medium\medium251.txt")</f>
        <v>C:\Users\Admin\desktop\GL_extraction\Data\SiteSearches\5-site_html_data\medium\medium251.txt</v>
      </c>
    </row>
    <row r="173" spans="1:3" x14ac:dyDescent="0.3">
      <c r="A173" t="s">
        <v>1901</v>
      </c>
      <c r="B173">
        <v>4</v>
      </c>
      <c r="C173" t="str">
        <f>HYPERLINK("C:\Users\Admin\desktop\GL_extraction\Data\SiteSearches\5-site_html_data\medium\medium252.txt")</f>
        <v>C:\Users\Admin\desktop\GL_extraction\Data\SiteSearches\5-site_html_data\medium\medium252.txt</v>
      </c>
    </row>
    <row r="174" spans="1:3" x14ac:dyDescent="0.3">
      <c r="A174" t="s">
        <v>1902</v>
      </c>
      <c r="B174">
        <v>2</v>
      </c>
      <c r="C174" t="str">
        <f>HYPERLINK("C:\Users\Admin\desktop\GL_extraction\Data\SiteSearches\5-site_html_data\medium\medium253.txt")</f>
        <v>C:\Users\Admin\desktop\GL_extraction\Data\SiteSearches\5-site_html_data\medium\medium253.txt</v>
      </c>
    </row>
    <row r="175" spans="1:3" x14ac:dyDescent="0.3">
      <c r="A175" t="s">
        <v>1903</v>
      </c>
      <c r="B175">
        <v>4</v>
      </c>
      <c r="C175" t="str">
        <f>HYPERLINK("C:\Users\Admin\desktop\GL_extraction\Data\SiteSearches\5-site_html_data\medium\medium254.txt")</f>
        <v>C:\Users\Admin\desktop\GL_extraction\Data\SiteSearches\5-site_html_data\medium\medium254.txt</v>
      </c>
    </row>
    <row r="176" spans="1:3" x14ac:dyDescent="0.3">
      <c r="A176" t="s">
        <v>1904</v>
      </c>
      <c r="B176">
        <v>6</v>
      </c>
      <c r="C176" t="str">
        <f>HYPERLINK("C:\Users\Admin\desktop\GL_extraction\Data\SiteSearches\5-site_html_data\medium\medium255.txt")</f>
        <v>C:\Users\Admin\desktop\GL_extraction\Data\SiteSearches\5-site_html_data\medium\medium255.txt</v>
      </c>
    </row>
    <row r="177" spans="1:3" x14ac:dyDescent="0.3">
      <c r="A177" t="s">
        <v>1905</v>
      </c>
      <c r="B177">
        <v>2</v>
      </c>
      <c r="C177" t="str">
        <f>HYPERLINK("C:\Users\Admin\desktop\GL_extraction\Data\SiteSearches\5-site_html_data\medium\medium256.txt")</f>
        <v>C:\Users\Admin\desktop\GL_extraction\Data\SiteSearches\5-site_html_data\medium\medium256.txt</v>
      </c>
    </row>
    <row r="178" spans="1:3" x14ac:dyDescent="0.3">
      <c r="A178" t="s">
        <v>1906</v>
      </c>
      <c r="B178">
        <v>9</v>
      </c>
      <c r="C178" t="str">
        <f>HYPERLINK("C:\Users\Admin\desktop\GL_extraction\Data\SiteSearches\5-site_html_data\medium\medium257.txt")</f>
        <v>C:\Users\Admin\desktop\GL_extraction\Data\SiteSearches\5-site_html_data\medium\medium257.txt</v>
      </c>
    </row>
    <row r="179" spans="1:3" x14ac:dyDescent="0.3">
      <c r="A179" t="s">
        <v>1907</v>
      </c>
      <c r="B179">
        <v>5</v>
      </c>
      <c r="C179" t="str">
        <f>HYPERLINK("C:\Users\Admin\desktop\GL_extraction\Data\SiteSearches\5-site_html_data\medium\medium258.txt")</f>
        <v>C:\Users\Admin\desktop\GL_extraction\Data\SiteSearches\5-site_html_data\medium\medium258.txt</v>
      </c>
    </row>
    <row r="180" spans="1:3" x14ac:dyDescent="0.3">
      <c r="A180" t="s">
        <v>1908</v>
      </c>
      <c r="B180">
        <v>2</v>
      </c>
      <c r="C180" t="str">
        <f>HYPERLINK("C:\Users\Admin\desktop\GL_extraction\Data\SiteSearches\5-site_html_data\medium\medium259.txt")</f>
        <v>C:\Users\Admin\desktop\GL_extraction\Data\SiteSearches\5-site_html_data\medium\medium259.txt</v>
      </c>
    </row>
    <row r="181" spans="1:3" x14ac:dyDescent="0.3">
      <c r="A181" t="s">
        <v>1909</v>
      </c>
      <c r="B181">
        <v>3</v>
      </c>
      <c r="C181" t="str">
        <f>HYPERLINK("C:\Users\Admin\desktop\GL_extraction\Data\SiteSearches\5-site_html_data\medium\medium26.txt")</f>
        <v>C:\Users\Admin\desktop\GL_extraction\Data\SiteSearches\5-site_html_data\medium\medium26.txt</v>
      </c>
    </row>
    <row r="182" spans="1:3" x14ac:dyDescent="0.3">
      <c r="A182" t="s">
        <v>1910</v>
      </c>
      <c r="B182">
        <v>4</v>
      </c>
      <c r="C182" t="str">
        <f>HYPERLINK("C:\Users\Admin\desktop\GL_extraction\Data\SiteSearches\5-site_html_data\medium\medium260.txt")</f>
        <v>C:\Users\Admin\desktop\GL_extraction\Data\SiteSearches\5-site_html_data\medium\medium260.txt</v>
      </c>
    </row>
    <row r="183" spans="1:3" x14ac:dyDescent="0.3">
      <c r="A183" t="s">
        <v>1911</v>
      </c>
      <c r="B183">
        <v>4</v>
      </c>
      <c r="C183" t="str">
        <f>HYPERLINK("C:\Users\Admin\desktop\GL_extraction\Data\SiteSearches\5-site_html_data\medium\medium261.txt")</f>
        <v>C:\Users\Admin\desktop\GL_extraction\Data\SiteSearches\5-site_html_data\medium\medium261.txt</v>
      </c>
    </row>
    <row r="184" spans="1:3" x14ac:dyDescent="0.3">
      <c r="A184" t="s">
        <v>1912</v>
      </c>
      <c r="B184">
        <v>9</v>
      </c>
      <c r="C184" t="str">
        <f>HYPERLINK("C:\Users\Admin\desktop\GL_extraction\Data\SiteSearches\5-site_html_data\medium\medium262.txt")</f>
        <v>C:\Users\Admin\desktop\GL_extraction\Data\SiteSearches\5-site_html_data\medium\medium262.txt</v>
      </c>
    </row>
    <row r="185" spans="1:3" x14ac:dyDescent="0.3">
      <c r="A185" t="s">
        <v>1913</v>
      </c>
      <c r="B185">
        <v>0</v>
      </c>
      <c r="C185" t="str">
        <f>HYPERLINK("C:\Users\Admin\desktop\GL_extraction\Data\SiteSearches\5-site_html_data\medium\medium263.txt")</f>
        <v>C:\Users\Admin\desktop\GL_extraction\Data\SiteSearches\5-site_html_data\medium\medium263.txt</v>
      </c>
    </row>
    <row r="186" spans="1:3" x14ac:dyDescent="0.3">
      <c r="A186" t="s">
        <v>1914</v>
      </c>
      <c r="B186">
        <v>4</v>
      </c>
      <c r="C186" t="str">
        <f>HYPERLINK("C:\Users\Admin\desktop\GL_extraction\Data\SiteSearches\5-site_html_data\medium\medium264.txt")</f>
        <v>C:\Users\Admin\desktop\GL_extraction\Data\SiteSearches\5-site_html_data\medium\medium264.txt</v>
      </c>
    </row>
    <row r="187" spans="1:3" x14ac:dyDescent="0.3">
      <c r="A187" t="s">
        <v>1915</v>
      </c>
      <c r="B187">
        <v>4</v>
      </c>
      <c r="C187" t="str">
        <f>HYPERLINK("C:\Users\Admin\desktop\GL_extraction\Data\SiteSearches\5-site_html_data\medium\medium265.txt")</f>
        <v>C:\Users\Admin\desktop\GL_extraction\Data\SiteSearches\5-site_html_data\medium\medium265.txt</v>
      </c>
    </row>
    <row r="188" spans="1:3" x14ac:dyDescent="0.3">
      <c r="A188" t="s">
        <v>1916</v>
      </c>
      <c r="B188">
        <v>4</v>
      </c>
      <c r="C188" t="str">
        <f>HYPERLINK("C:\Users\Admin\desktop\GL_extraction\Data\SiteSearches\5-site_html_data\medium\medium266.txt")</f>
        <v>C:\Users\Admin\desktop\GL_extraction\Data\SiteSearches\5-site_html_data\medium\medium266.txt</v>
      </c>
    </row>
    <row r="189" spans="1:3" x14ac:dyDescent="0.3">
      <c r="A189" t="s">
        <v>1917</v>
      </c>
      <c r="B189">
        <v>6</v>
      </c>
      <c r="C189" t="str">
        <f>HYPERLINK("C:\Users\Admin\desktop\GL_extraction\Data\SiteSearches\5-site_html_data\medium\medium267.txt")</f>
        <v>C:\Users\Admin\desktop\GL_extraction\Data\SiteSearches\5-site_html_data\medium\medium267.txt</v>
      </c>
    </row>
    <row r="190" spans="1:3" x14ac:dyDescent="0.3">
      <c r="A190" t="s">
        <v>1918</v>
      </c>
      <c r="B190">
        <v>2</v>
      </c>
      <c r="C190" t="str">
        <f>HYPERLINK("C:\Users\Admin\desktop\GL_extraction\Data\SiteSearches\5-site_html_data\medium\medium268.txt")</f>
        <v>C:\Users\Admin\desktop\GL_extraction\Data\SiteSearches\5-site_html_data\medium\medium268.txt</v>
      </c>
    </row>
    <row r="191" spans="1:3" x14ac:dyDescent="0.3">
      <c r="A191" t="s">
        <v>1919</v>
      </c>
      <c r="B191">
        <v>4</v>
      </c>
      <c r="C191" t="str">
        <f>HYPERLINK("C:\Users\Admin\desktop\GL_extraction\Data\SiteSearches\5-site_html_data\medium\medium269.txt")</f>
        <v>C:\Users\Admin\desktop\GL_extraction\Data\SiteSearches\5-site_html_data\medium\medium269.txt</v>
      </c>
    </row>
    <row r="192" spans="1:3" x14ac:dyDescent="0.3">
      <c r="A192" t="s">
        <v>1920</v>
      </c>
      <c r="B192">
        <v>8</v>
      </c>
      <c r="C192" t="str">
        <f>HYPERLINK("C:\Users\Admin\desktop\GL_extraction\Data\SiteSearches\5-site_html_data\medium\medium27.txt")</f>
        <v>C:\Users\Admin\desktop\GL_extraction\Data\SiteSearches\5-site_html_data\medium\medium27.txt</v>
      </c>
    </row>
    <row r="193" spans="1:3" x14ac:dyDescent="0.3">
      <c r="A193" t="s">
        <v>1921</v>
      </c>
      <c r="B193">
        <v>4</v>
      </c>
      <c r="C193" t="str">
        <f>HYPERLINK("C:\Users\Admin\desktop\GL_extraction\Data\SiteSearches\5-site_html_data\medium\medium270.txt")</f>
        <v>C:\Users\Admin\desktop\GL_extraction\Data\SiteSearches\5-site_html_data\medium\medium270.txt</v>
      </c>
    </row>
    <row r="194" spans="1:3" x14ac:dyDescent="0.3">
      <c r="A194" t="s">
        <v>1922</v>
      </c>
      <c r="B194">
        <v>4</v>
      </c>
      <c r="C194" t="str">
        <f>HYPERLINK("C:\Users\Admin\desktop\GL_extraction\Data\SiteSearches\5-site_html_data\medium\medium271.txt")</f>
        <v>C:\Users\Admin\desktop\GL_extraction\Data\SiteSearches\5-site_html_data\medium\medium271.txt</v>
      </c>
    </row>
    <row r="195" spans="1:3" x14ac:dyDescent="0.3">
      <c r="A195" t="s">
        <v>1923</v>
      </c>
      <c r="B195">
        <v>6</v>
      </c>
      <c r="C195" t="str">
        <f>HYPERLINK("C:\Users\Admin\desktop\GL_extraction\Data\SiteSearches\5-site_html_data\medium\medium272.txt")</f>
        <v>C:\Users\Admin\desktop\GL_extraction\Data\SiteSearches\5-site_html_data\medium\medium272.txt</v>
      </c>
    </row>
    <row r="196" spans="1:3" x14ac:dyDescent="0.3">
      <c r="A196" t="s">
        <v>1924</v>
      </c>
      <c r="B196">
        <v>4</v>
      </c>
      <c r="C196" t="str">
        <f>HYPERLINK("C:\Users\Admin\desktop\GL_extraction\Data\SiteSearches\5-site_html_data\medium\medium273.txt")</f>
        <v>C:\Users\Admin\desktop\GL_extraction\Data\SiteSearches\5-site_html_data\medium\medium273.txt</v>
      </c>
    </row>
    <row r="197" spans="1:3" x14ac:dyDescent="0.3">
      <c r="A197" t="s">
        <v>1925</v>
      </c>
      <c r="B197">
        <v>8</v>
      </c>
      <c r="C197" t="str">
        <f>HYPERLINK("C:\Users\Admin\desktop\GL_extraction\Data\SiteSearches\5-site_html_data\medium\medium274.txt")</f>
        <v>C:\Users\Admin\desktop\GL_extraction\Data\SiteSearches\5-site_html_data\medium\medium274.txt</v>
      </c>
    </row>
    <row r="198" spans="1:3" x14ac:dyDescent="0.3">
      <c r="A198" t="s">
        <v>1926</v>
      </c>
      <c r="B198">
        <v>4</v>
      </c>
      <c r="C198" t="str">
        <f>HYPERLINK("C:\Users\Admin\desktop\GL_extraction\Data\SiteSearches\5-site_html_data\medium\medium275.txt")</f>
        <v>C:\Users\Admin\desktop\GL_extraction\Data\SiteSearches\5-site_html_data\medium\medium275.txt</v>
      </c>
    </row>
    <row r="199" spans="1:3" x14ac:dyDescent="0.3">
      <c r="A199" t="s">
        <v>1927</v>
      </c>
      <c r="B199">
        <v>6</v>
      </c>
      <c r="C199" t="str">
        <f>HYPERLINK("C:\Users\Admin\desktop\GL_extraction\Data\SiteSearches\5-site_html_data\medium\medium276.txt")</f>
        <v>C:\Users\Admin\desktop\GL_extraction\Data\SiteSearches\5-site_html_data\medium\medium276.txt</v>
      </c>
    </row>
    <row r="200" spans="1:3" x14ac:dyDescent="0.3">
      <c r="A200" t="s">
        <v>1928</v>
      </c>
      <c r="B200">
        <v>4</v>
      </c>
      <c r="C200" t="str">
        <f>HYPERLINK("C:\Users\Admin\desktop\GL_extraction\Data\SiteSearches\5-site_html_data\medium\medium277.txt")</f>
        <v>C:\Users\Admin\desktop\GL_extraction\Data\SiteSearches\5-site_html_data\medium\medium277.txt</v>
      </c>
    </row>
    <row r="201" spans="1:3" x14ac:dyDescent="0.3">
      <c r="A201" t="s">
        <v>1929</v>
      </c>
      <c r="B201">
        <v>4</v>
      </c>
      <c r="C201" t="str">
        <f>HYPERLINK("C:\Users\Admin\desktop\GL_extraction\Data\SiteSearches\5-site_html_data\medium\medium278.txt")</f>
        <v>C:\Users\Admin\desktop\GL_extraction\Data\SiteSearches\5-site_html_data\medium\medium278.txt</v>
      </c>
    </row>
    <row r="202" spans="1:3" x14ac:dyDescent="0.3">
      <c r="A202" t="s">
        <v>1930</v>
      </c>
      <c r="B202">
        <v>4</v>
      </c>
      <c r="C202" t="str">
        <f>HYPERLINK("C:\Users\Admin\desktop\GL_extraction\Data\SiteSearches\5-site_html_data\medium\medium279.txt")</f>
        <v>C:\Users\Admin\desktop\GL_extraction\Data\SiteSearches\5-site_html_data\medium\medium279.txt</v>
      </c>
    </row>
    <row r="203" spans="1:3" x14ac:dyDescent="0.3">
      <c r="A203" t="s">
        <v>1931</v>
      </c>
      <c r="B203">
        <v>3</v>
      </c>
      <c r="C203" t="str">
        <f>HYPERLINK("C:\Users\Admin\desktop\GL_extraction\Data\SiteSearches\5-site_html_data\medium\medium28.txt")</f>
        <v>C:\Users\Admin\desktop\GL_extraction\Data\SiteSearches\5-site_html_data\medium\medium28.txt</v>
      </c>
    </row>
    <row r="204" spans="1:3" x14ac:dyDescent="0.3">
      <c r="A204" t="s">
        <v>1932</v>
      </c>
      <c r="B204">
        <v>9</v>
      </c>
      <c r="C204" t="str">
        <f>HYPERLINK("C:\Users\Admin\desktop\GL_extraction\Data\SiteSearches\5-site_html_data\medium\medium280.txt")</f>
        <v>C:\Users\Admin\desktop\GL_extraction\Data\SiteSearches\5-site_html_data\medium\medium280.txt</v>
      </c>
    </row>
    <row r="205" spans="1:3" x14ac:dyDescent="0.3">
      <c r="A205" t="s">
        <v>1933</v>
      </c>
      <c r="B205">
        <v>6</v>
      </c>
      <c r="C205" t="str">
        <f>HYPERLINK("C:\Users\Admin\desktop\GL_extraction\Data\SiteSearches\5-site_html_data\medium\medium281.txt")</f>
        <v>C:\Users\Admin\desktop\GL_extraction\Data\SiteSearches\5-site_html_data\medium\medium281.txt</v>
      </c>
    </row>
    <row r="206" spans="1:3" x14ac:dyDescent="0.3">
      <c r="A206" t="s">
        <v>1934</v>
      </c>
      <c r="B206">
        <v>0</v>
      </c>
      <c r="C206" t="str">
        <f>HYPERLINK("C:\Users\Admin\desktop\GL_extraction\Data\SiteSearches\5-site_html_data\medium\medium282.txt")</f>
        <v>C:\Users\Admin\desktop\GL_extraction\Data\SiteSearches\5-site_html_data\medium\medium282.txt</v>
      </c>
    </row>
    <row r="207" spans="1:3" x14ac:dyDescent="0.3">
      <c r="A207" t="s">
        <v>1935</v>
      </c>
      <c r="B207">
        <v>0</v>
      </c>
      <c r="C207" t="str">
        <f>HYPERLINK("C:\Users\Admin\desktop\GL_extraction\Data\SiteSearches\5-site_html_data\medium\medium283.txt")</f>
        <v>C:\Users\Admin\desktop\GL_extraction\Data\SiteSearches\5-site_html_data\medium\medium283.txt</v>
      </c>
    </row>
    <row r="208" spans="1:3" x14ac:dyDescent="0.3">
      <c r="A208" t="s">
        <v>1936</v>
      </c>
      <c r="B208">
        <v>0</v>
      </c>
      <c r="C208" t="str">
        <f>HYPERLINK("C:\Users\Admin\desktop\GL_extraction\Data\SiteSearches\5-site_html_data\medium\medium284.txt")</f>
        <v>C:\Users\Admin\desktop\GL_extraction\Data\SiteSearches\5-site_html_data\medium\medium284.txt</v>
      </c>
    </row>
    <row r="209" spans="1:3" x14ac:dyDescent="0.3">
      <c r="A209" t="s">
        <v>1937</v>
      </c>
      <c r="B209">
        <v>4</v>
      </c>
      <c r="C209" t="str">
        <f>HYPERLINK("C:\Users\Admin\desktop\GL_extraction\Data\SiteSearches\5-site_html_data\medium\medium285.txt")</f>
        <v>C:\Users\Admin\desktop\GL_extraction\Data\SiteSearches\5-site_html_data\medium\medium285.txt</v>
      </c>
    </row>
    <row r="210" spans="1:3" x14ac:dyDescent="0.3">
      <c r="A210" t="s">
        <v>1938</v>
      </c>
      <c r="B210">
        <v>4</v>
      </c>
      <c r="C210" t="str">
        <f>HYPERLINK("C:\Users\Admin\desktop\GL_extraction\Data\SiteSearches\5-site_html_data\medium\medium286.txt")</f>
        <v>C:\Users\Admin\desktop\GL_extraction\Data\SiteSearches\5-site_html_data\medium\medium286.txt</v>
      </c>
    </row>
    <row r="211" spans="1:3" x14ac:dyDescent="0.3">
      <c r="A211" t="s">
        <v>1939</v>
      </c>
      <c r="B211">
        <v>3</v>
      </c>
      <c r="C211" t="str">
        <f>HYPERLINK("C:\Users\Admin\desktop\GL_extraction\Data\SiteSearches\5-site_html_data\medium\medium287.txt")</f>
        <v>C:\Users\Admin\desktop\GL_extraction\Data\SiteSearches\5-site_html_data\medium\medium287.txt</v>
      </c>
    </row>
    <row r="212" spans="1:3" x14ac:dyDescent="0.3">
      <c r="A212" t="s">
        <v>1940</v>
      </c>
      <c r="B212">
        <v>4</v>
      </c>
      <c r="C212" t="str">
        <f>HYPERLINK("C:\Users\Admin\desktop\GL_extraction\Data\SiteSearches\5-site_html_data\medium\medium288.txt")</f>
        <v>C:\Users\Admin\desktop\GL_extraction\Data\SiteSearches\5-site_html_data\medium\medium288.txt</v>
      </c>
    </row>
    <row r="213" spans="1:3" x14ac:dyDescent="0.3">
      <c r="A213" t="s">
        <v>1941</v>
      </c>
      <c r="B213">
        <v>8</v>
      </c>
      <c r="C213" t="str">
        <f>HYPERLINK("C:\Users\Admin\desktop\GL_extraction\Data\SiteSearches\5-site_html_data\medium\medium289.txt")</f>
        <v>C:\Users\Admin\desktop\GL_extraction\Data\SiteSearches\5-site_html_data\medium\medium289.txt</v>
      </c>
    </row>
    <row r="214" spans="1:3" x14ac:dyDescent="0.3">
      <c r="A214" t="s">
        <v>1942</v>
      </c>
      <c r="B214">
        <v>3</v>
      </c>
      <c r="C214" t="str">
        <f>HYPERLINK("C:\Users\Admin\desktop\GL_extraction\Data\SiteSearches\5-site_html_data\medium\medium29.txt")</f>
        <v>C:\Users\Admin\desktop\GL_extraction\Data\SiteSearches\5-site_html_data\medium\medium29.txt</v>
      </c>
    </row>
    <row r="215" spans="1:3" x14ac:dyDescent="0.3">
      <c r="A215" t="s">
        <v>1943</v>
      </c>
      <c r="B215">
        <v>4</v>
      </c>
      <c r="C215" t="str">
        <f>HYPERLINK("C:\Users\Admin\desktop\GL_extraction\Data\SiteSearches\5-site_html_data\medium\medium290.txt")</f>
        <v>C:\Users\Admin\desktop\GL_extraction\Data\SiteSearches\5-site_html_data\medium\medium290.txt</v>
      </c>
    </row>
    <row r="216" spans="1:3" x14ac:dyDescent="0.3">
      <c r="A216" t="s">
        <v>1944</v>
      </c>
      <c r="B216">
        <v>4</v>
      </c>
      <c r="C216" t="str">
        <f>HYPERLINK("C:\Users\Admin\desktop\GL_extraction\Data\SiteSearches\5-site_html_data\medium\medium291.txt")</f>
        <v>C:\Users\Admin\desktop\GL_extraction\Data\SiteSearches\5-site_html_data\medium\medium291.txt</v>
      </c>
    </row>
    <row r="217" spans="1:3" x14ac:dyDescent="0.3">
      <c r="A217" t="s">
        <v>1945</v>
      </c>
      <c r="B217">
        <v>5</v>
      </c>
      <c r="C217" t="str">
        <f>HYPERLINK("C:\Users\Admin\desktop\GL_extraction\Data\SiteSearches\5-site_html_data\medium\medium292.txt")</f>
        <v>C:\Users\Admin\desktop\GL_extraction\Data\SiteSearches\5-site_html_data\medium\medium292.txt</v>
      </c>
    </row>
    <row r="218" spans="1:3" x14ac:dyDescent="0.3">
      <c r="A218" t="s">
        <v>1946</v>
      </c>
      <c r="B218">
        <v>6</v>
      </c>
      <c r="C218" t="str">
        <f>HYPERLINK("C:\Users\Admin\desktop\GL_extraction\Data\SiteSearches\5-site_html_data\medium\medium293.txt")</f>
        <v>C:\Users\Admin\desktop\GL_extraction\Data\SiteSearches\5-site_html_data\medium\medium293.txt</v>
      </c>
    </row>
    <row r="219" spans="1:3" x14ac:dyDescent="0.3">
      <c r="A219" t="s">
        <v>1947</v>
      </c>
      <c r="B219">
        <v>2</v>
      </c>
      <c r="C219" t="str">
        <f>HYPERLINK("C:\Users\Admin\desktop\GL_extraction\Data\SiteSearches\5-site_html_data\medium\medium294.txt")</f>
        <v>C:\Users\Admin\desktop\GL_extraction\Data\SiteSearches\5-site_html_data\medium\medium294.txt</v>
      </c>
    </row>
    <row r="220" spans="1:3" x14ac:dyDescent="0.3">
      <c r="A220" t="s">
        <v>1948</v>
      </c>
      <c r="B220">
        <v>4</v>
      </c>
      <c r="C220" t="str">
        <f>HYPERLINK("C:\Users\Admin\desktop\GL_extraction\Data\SiteSearches\5-site_html_data\medium\medium295.txt")</f>
        <v>C:\Users\Admin\desktop\GL_extraction\Data\SiteSearches\5-site_html_data\medium\medium295.txt</v>
      </c>
    </row>
    <row r="221" spans="1:3" x14ac:dyDescent="0.3">
      <c r="A221" t="s">
        <v>1949</v>
      </c>
      <c r="B221">
        <v>6</v>
      </c>
      <c r="C221" t="str">
        <f>HYPERLINK("C:\Users\Admin\desktop\GL_extraction\Data\SiteSearches\5-site_html_data\medium\medium296.txt")</f>
        <v>C:\Users\Admin\desktop\GL_extraction\Data\SiteSearches\5-site_html_data\medium\medium296.txt</v>
      </c>
    </row>
    <row r="222" spans="1:3" x14ac:dyDescent="0.3">
      <c r="A222" t="s">
        <v>1950</v>
      </c>
      <c r="B222">
        <v>9</v>
      </c>
      <c r="C222" t="str">
        <f>HYPERLINK("C:\Users\Admin\desktop\GL_extraction\Data\SiteSearches\5-site_html_data\medium\medium297.txt")</f>
        <v>C:\Users\Admin\desktop\GL_extraction\Data\SiteSearches\5-site_html_data\medium\medium297.txt</v>
      </c>
    </row>
    <row r="223" spans="1:3" x14ac:dyDescent="0.3">
      <c r="A223" t="s">
        <v>1951</v>
      </c>
      <c r="B223">
        <v>4</v>
      </c>
      <c r="C223" t="str">
        <f>HYPERLINK("C:\Users\Admin\desktop\GL_extraction\Data\SiteSearches\5-site_html_data\medium\medium298.txt")</f>
        <v>C:\Users\Admin\desktop\GL_extraction\Data\SiteSearches\5-site_html_data\medium\medium298.txt</v>
      </c>
    </row>
    <row r="224" spans="1:3" x14ac:dyDescent="0.3">
      <c r="A224" t="s">
        <v>1952</v>
      </c>
      <c r="B224">
        <v>4</v>
      </c>
      <c r="C224" t="str">
        <f>HYPERLINK("C:\Users\Admin\desktop\GL_extraction\Data\SiteSearches\5-site_html_data\medium\medium299.txt")</f>
        <v>C:\Users\Admin\desktop\GL_extraction\Data\SiteSearches\5-site_html_data\medium\medium299.txt</v>
      </c>
    </row>
    <row r="225" spans="1:3" x14ac:dyDescent="0.3">
      <c r="A225" t="s">
        <v>1953</v>
      </c>
      <c r="B225">
        <v>3</v>
      </c>
      <c r="C225" t="str">
        <f>HYPERLINK("C:\Users\Admin\desktop\GL_extraction\Data\SiteSearches\5-site_html_data\medium\medium3.txt")</f>
        <v>C:\Users\Admin\desktop\GL_extraction\Data\SiteSearches\5-site_html_data\medium\medium3.txt</v>
      </c>
    </row>
    <row r="226" spans="1:3" x14ac:dyDescent="0.3">
      <c r="A226" t="s">
        <v>1954</v>
      </c>
      <c r="B226">
        <v>3</v>
      </c>
      <c r="C226" t="str">
        <f>HYPERLINK("C:\Users\Admin\desktop\GL_extraction\Data\SiteSearches\5-site_html_data\medium\medium30.txt")</f>
        <v>C:\Users\Admin\desktop\GL_extraction\Data\SiteSearches\5-site_html_data\medium\medium30.txt</v>
      </c>
    </row>
    <row r="227" spans="1:3" x14ac:dyDescent="0.3">
      <c r="A227" t="s">
        <v>1955</v>
      </c>
      <c r="B227">
        <v>9</v>
      </c>
      <c r="C227" t="str">
        <f>HYPERLINK("C:\Users\Admin\desktop\GL_extraction\Data\SiteSearches\5-site_html_data\medium\medium300.txt")</f>
        <v>C:\Users\Admin\desktop\GL_extraction\Data\SiteSearches\5-site_html_data\medium\medium300.txt</v>
      </c>
    </row>
    <row r="228" spans="1:3" x14ac:dyDescent="0.3">
      <c r="A228" t="s">
        <v>1956</v>
      </c>
      <c r="B228">
        <v>9</v>
      </c>
      <c r="C228" t="str">
        <f>HYPERLINK("C:\Users\Admin\desktop\GL_extraction\Data\SiteSearches\5-site_html_data\medium\medium301.txt")</f>
        <v>C:\Users\Admin\desktop\GL_extraction\Data\SiteSearches\5-site_html_data\medium\medium301.txt</v>
      </c>
    </row>
    <row r="229" spans="1:3" x14ac:dyDescent="0.3">
      <c r="A229" t="s">
        <v>1957</v>
      </c>
      <c r="B229">
        <v>3</v>
      </c>
      <c r="C229" t="str">
        <f>HYPERLINK("C:\Users\Admin\desktop\GL_extraction\Data\SiteSearches\5-site_html_data\medium\medium302.txt")</f>
        <v>C:\Users\Admin\desktop\GL_extraction\Data\SiteSearches\5-site_html_data\medium\medium302.txt</v>
      </c>
    </row>
    <row r="230" spans="1:3" x14ac:dyDescent="0.3">
      <c r="A230" t="s">
        <v>1958</v>
      </c>
      <c r="B230">
        <v>2</v>
      </c>
      <c r="C230" t="str">
        <f>HYPERLINK("C:\Users\Admin\desktop\GL_extraction\Data\SiteSearches\5-site_html_data\medium\medium303.txt")</f>
        <v>C:\Users\Admin\desktop\GL_extraction\Data\SiteSearches\5-site_html_data\medium\medium303.txt</v>
      </c>
    </row>
    <row r="231" spans="1:3" x14ac:dyDescent="0.3">
      <c r="A231" t="s">
        <v>1959</v>
      </c>
      <c r="B231">
        <v>0</v>
      </c>
      <c r="C231" t="str">
        <f>HYPERLINK("C:\Users\Admin\desktop\GL_extraction\Data\SiteSearches\5-site_html_data\medium\medium304.txt")</f>
        <v>C:\Users\Admin\desktop\GL_extraction\Data\SiteSearches\5-site_html_data\medium\medium304.txt</v>
      </c>
    </row>
    <row r="232" spans="1:3" x14ac:dyDescent="0.3">
      <c r="A232" t="s">
        <v>1960</v>
      </c>
      <c r="B232">
        <v>2</v>
      </c>
      <c r="C232" t="str">
        <f>HYPERLINK("C:\Users\Admin\desktop\GL_extraction\Data\SiteSearches\5-site_html_data\medium\medium305.txt")</f>
        <v>C:\Users\Admin\desktop\GL_extraction\Data\SiteSearches\5-site_html_data\medium\medium305.txt</v>
      </c>
    </row>
    <row r="233" spans="1:3" x14ac:dyDescent="0.3">
      <c r="A233" t="s">
        <v>1961</v>
      </c>
      <c r="B233">
        <v>4</v>
      </c>
      <c r="C233" t="str">
        <f>HYPERLINK("C:\Users\Admin\desktop\GL_extraction\Data\SiteSearches\5-site_html_data\medium\medium306.txt")</f>
        <v>C:\Users\Admin\desktop\GL_extraction\Data\SiteSearches\5-site_html_data\medium\medium306.txt</v>
      </c>
    </row>
    <row r="234" spans="1:3" x14ac:dyDescent="0.3">
      <c r="A234" t="s">
        <v>1962</v>
      </c>
      <c r="B234">
        <v>2</v>
      </c>
      <c r="C234" t="str">
        <f>HYPERLINK("C:\Users\Admin\desktop\GL_extraction\Data\SiteSearches\5-site_html_data\medium\medium307.txt")</f>
        <v>C:\Users\Admin\desktop\GL_extraction\Data\SiteSearches\5-site_html_data\medium\medium307.txt</v>
      </c>
    </row>
    <row r="235" spans="1:3" x14ac:dyDescent="0.3">
      <c r="A235" t="s">
        <v>1963</v>
      </c>
      <c r="B235">
        <v>0</v>
      </c>
      <c r="C235" t="str">
        <f>HYPERLINK("C:\Users\Admin\desktop\GL_extraction\Data\SiteSearches\5-site_html_data\medium\medium308.txt")</f>
        <v>C:\Users\Admin\desktop\GL_extraction\Data\SiteSearches\5-site_html_data\medium\medium308.txt</v>
      </c>
    </row>
    <row r="236" spans="1:3" x14ac:dyDescent="0.3">
      <c r="A236" t="s">
        <v>1964</v>
      </c>
      <c r="B236">
        <v>4</v>
      </c>
      <c r="C236" t="str">
        <f>HYPERLINK("C:\Users\Admin\desktop\GL_extraction\Data\SiteSearches\5-site_html_data\medium\medium309.txt")</f>
        <v>C:\Users\Admin\desktop\GL_extraction\Data\SiteSearches\5-site_html_data\medium\medium309.txt</v>
      </c>
    </row>
    <row r="237" spans="1:3" x14ac:dyDescent="0.3">
      <c r="A237" t="s">
        <v>1965</v>
      </c>
      <c r="B237">
        <v>3</v>
      </c>
      <c r="C237" t="str">
        <f>HYPERLINK("C:\Users\Admin\desktop\GL_extraction\Data\SiteSearches\5-site_html_data\medium\medium31.txt")</f>
        <v>C:\Users\Admin\desktop\GL_extraction\Data\SiteSearches\5-site_html_data\medium\medium31.txt</v>
      </c>
    </row>
    <row r="238" spans="1:3" x14ac:dyDescent="0.3">
      <c r="A238" t="s">
        <v>1966</v>
      </c>
      <c r="B238">
        <v>4</v>
      </c>
      <c r="C238" t="str">
        <f>HYPERLINK("C:\Users\Admin\desktop\GL_extraction\Data\SiteSearches\5-site_html_data\medium\medium310.txt")</f>
        <v>C:\Users\Admin\desktop\GL_extraction\Data\SiteSearches\5-site_html_data\medium\medium310.txt</v>
      </c>
    </row>
    <row r="239" spans="1:3" x14ac:dyDescent="0.3">
      <c r="A239" t="s">
        <v>1967</v>
      </c>
      <c r="B239">
        <v>0</v>
      </c>
      <c r="C239" t="str">
        <f>HYPERLINK("C:\Users\Admin\desktop\GL_extraction\Data\SiteSearches\5-site_html_data\medium\medium311.txt")</f>
        <v>C:\Users\Admin\desktop\GL_extraction\Data\SiteSearches\5-site_html_data\medium\medium311.txt</v>
      </c>
    </row>
    <row r="240" spans="1:3" x14ac:dyDescent="0.3">
      <c r="A240" t="s">
        <v>1968</v>
      </c>
      <c r="B240">
        <v>4</v>
      </c>
      <c r="C240" t="str">
        <f>HYPERLINK("C:\Users\Admin\desktop\GL_extraction\Data\SiteSearches\5-site_html_data\medium\medium312.txt")</f>
        <v>C:\Users\Admin\desktop\GL_extraction\Data\SiteSearches\5-site_html_data\medium\medium312.txt</v>
      </c>
    </row>
    <row r="241" spans="1:3" x14ac:dyDescent="0.3">
      <c r="A241" t="s">
        <v>1969</v>
      </c>
      <c r="B241">
        <v>4</v>
      </c>
      <c r="C241" t="str">
        <f>HYPERLINK("C:\Users\Admin\desktop\GL_extraction\Data\SiteSearches\5-site_html_data\medium\medium313.txt")</f>
        <v>C:\Users\Admin\desktop\GL_extraction\Data\SiteSearches\5-site_html_data\medium\medium313.txt</v>
      </c>
    </row>
    <row r="242" spans="1:3" x14ac:dyDescent="0.3">
      <c r="A242" t="s">
        <v>1970</v>
      </c>
      <c r="B242">
        <v>0</v>
      </c>
      <c r="C242" t="str">
        <f>HYPERLINK("C:\Users\Admin\desktop\GL_extraction\Data\SiteSearches\5-site_html_data\medium\medium314.txt")</f>
        <v>C:\Users\Admin\desktop\GL_extraction\Data\SiteSearches\5-site_html_data\medium\medium314.txt</v>
      </c>
    </row>
    <row r="243" spans="1:3" x14ac:dyDescent="0.3">
      <c r="A243" t="s">
        <v>1971</v>
      </c>
      <c r="B243">
        <v>4</v>
      </c>
      <c r="C243" t="str">
        <f>HYPERLINK("C:\Users\Admin\desktop\GL_extraction\Data\SiteSearches\5-site_html_data\medium\medium315.txt")</f>
        <v>C:\Users\Admin\desktop\GL_extraction\Data\SiteSearches\5-site_html_data\medium\medium315.txt</v>
      </c>
    </row>
    <row r="244" spans="1:3" x14ac:dyDescent="0.3">
      <c r="A244" t="s">
        <v>1972</v>
      </c>
      <c r="B244">
        <v>0</v>
      </c>
      <c r="C244" t="str">
        <f>HYPERLINK("C:\Users\Admin\desktop\GL_extraction\Data\SiteSearches\5-site_html_data\medium\medium316.txt")</f>
        <v>C:\Users\Admin\desktop\GL_extraction\Data\SiteSearches\5-site_html_data\medium\medium316.txt</v>
      </c>
    </row>
    <row r="245" spans="1:3" x14ac:dyDescent="0.3">
      <c r="A245" t="s">
        <v>1973</v>
      </c>
      <c r="B245">
        <v>4</v>
      </c>
      <c r="C245" t="str">
        <f>HYPERLINK("C:\Users\Admin\desktop\GL_extraction\Data\SiteSearches\5-site_html_data\medium\medium317.txt")</f>
        <v>C:\Users\Admin\desktop\GL_extraction\Data\SiteSearches\5-site_html_data\medium\medium317.txt</v>
      </c>
    </row>
    <row r="246" spans="1:3" x14ac:dyDescent="0.3">
      <c r="A246" t="s">
        <v>1974</v>
      </c>
      <c r="B246">
        <v>4</v>
      </c>
      <c r="C246" t="str">
        <f>HYPERLINK("C:\Users\Admin\desktop\GL_extraction\Data\SiteSearches\5-site_html_data\medium\medium318.txt")</f>
        <v>C:\Users\Admin\desktop\GL_extraction\Data\SiteSearches\5-site_html_data\medium\medium318.txt</v>
      </c>
    </row>
    <row r="247" spans="1:3" x14ac:dyDescent="0.3">
      <c r="A247" t="s">
        <v>1975</v>
      </c>
      <c r="B247">
        <v>9</v>
      </c>
      <c r="C247" t="str">
        <f>HYPERLINK("C:\Users\Admin\desktop\GL_extraction\Data\SiteSearches\5-site_html_data\medium\medium319.txt")</f>
        <v>C:\Users\Admin\desktop\GL_extraction\Data\SiteSearches\5-site_html_data\medium\medium319.txt</v>
      </c>
    </row>
    <row r="248" spans="1:3" x14ac:dyDescent="0.3">
      <c r="A248" t="s">
        <v>1976</v>
      </c>
      <c r="B248">
        <v>3</v>
      </c>
      <c r="C248" t="str">
        <f>HYPERLINK("C:\Users\Admin\desktop\GL_extraction\Data\SiteSearches\5-site_html_data\medium\medium32.txt")</f>
        <v>C:\Users\Admin\desktop\GL_extraction\Data\SiteSearches\5-site_html_data\medium\medium32.txt</v>
      </c>
    </row>
    <row r="249" spans="1:3" x14ac:dyDescent="0.3">
      <c r="A249" t="s">
        <v>1977</v>
      </c>
      <c r="B249">
        <v>0</v>
      </c>
      <c r="C249" t="str">
        <f>HYPERLINK("C:\Users\Admin\desktop\GL_extraction\Data\SiteSearches\5-site_html_data\medium\medium320.txt")</f>
        <v>C:\Users\Admin\desktop\GL_extraction\Data\SiteSearches\5-site_html_data\medium\medium320.txt</v>
      </c>
    </row>
    <row r="250" spans="1:3" x14ac:dyDescent="0.3">
      <c r="A250" t="s">
        <v>1978</v>
      </c>
      <c r="B250">
        <v>5</v>
      </c>
      <c r="C250" t="str">
        <f>HYPERLINK("C:\Users\Admin\desktop\GL_extraction\Data\SiteSearches\5-site_html_data\medium\medium322.txt")</f>
        <v>C:\Users\Admin\desktop\GL_extraction\Data\SiteSearches\5-site_html_data\medium\medium322.txt</v>
      </c>
    </row>
    <row r="251" spans="1:3" x14ac:dyDescent="0.3">
      <c r="A251" t="s">
        <v>1979</v>
      </c>
      <c r="B251">
        <v>8</v>
      </c>
      <c r="C251" t="str">
        <f>HYPERLINK("C:\Users\Admin\desktop\GL_extraction\Data\SiteSearches\5-site_html_data\medium\medium323.txt")</f>
        <v>C:\Users\Admin\desktop\GL_extraction\Data\SiteSearches\5-site_html_data\medium\medium323.txt</v>
      </c>
    </row>
    <row r="252" spans="1:3" x14ac:dyDescent="0.3">
      <c r="A252" t="s">
        <v>1980</v>
      </c>
      <c r="B252">
        <v>4</v>
      </c>
      <c r="C252" t="str">
        <f>HYPERLINK("C:\Users\Admin\desktop\GL_extraction\Data\SiteSearches\5-site_html_data\medium\medium324.txt")</f>
        <v>C:\Users\Admin\desktop\GL_extraction\Data\SiteSearches\5-site_html_data\medium\medium324.txt</v>
      </c>
    </row>
    <row r="253" spans="1:3" x14ac:dyDescent="0.3">
      <c r="A253" t="s">
        <v>1981</v>
      </c>
      <c r="B253">
        <v>6</v>
      </c>
      <c r="C253" t="str">
        <f>HYPERLINK("C:\Users\Admin\desktop\GL_extraction\Data\SiteSearches\5-site_html_data\medium\medium325.txt")</f>
        <v>C:\Users\Admin\desktop\GL_extraction\Data\SiteSearches\5-site_html_data\medium\medium325.txt</v>
      </c>
    </row>
    <row r="254" spans="1:3" x14ac:dyDescent="0.3">
      <c r="A254" t="s">
        <v>1982</v>
      </c>
      <c r="B254">
        <v>4</v>
      </c>
      <c r="C254" t="str">
        <f>HYPERLINK("C:\Users\Admin\desktop\GL_extraction\Data\SiteSearches\5-site_html_data\medium\medium326.txt")</f>
        <v>C:\Users\Admin\desktop\GL_extraction\Data\SiteSearches\5-site_html_data\medium\medium326.txt</v>
      </c>
    </row>
    <row r="255" spans="1:3" x14ac:dyDescent="0.3">
      <c r="A255" t="s">
        <v>1983</v>
      </c>
      <c r="B255">
        <v>9</v>
      </c>
      <c r="C255" t="str">
        <f>HYPERLINK("C:\Users\Admin\desktop\GL_extraction\Data\SiteSearches\5-site_html_data\medium\medium327.txt")</f>
        <v>C:\Users\Admin\desktop\GL_extraction\Data\SiteSearches\5-site_html_data\medium\medium327.txt</v>
      </c>
    </row>
    <row r="256" spans="1:3" x14ac:dyDescent="0.3">
      <c r="A256" t="s">
        <v>1984</v>
      </c>
      <c r="B256">
        <v>4</v>
      </c>
      <c r="C256" t="str">
        <f>HYPERLINK("C:\Users\Admin\desktop\GL_extraction\Data\SiteSearches\5-site_html_data\medium\medium328.txt")</f>
        <v>C:\Users\Admin\desktop\GL_extraction\Data\SiteSearches\5-site_html_data\medium\medium328.txt</v>
      </c>
    </row>
    <row r="257" spans="1:3" x14ac:dyDescent="0.3">
      <c r="A257" t="s">
        <v>1985</v>
      </c>
      <c r="B257">
        <v>4</v>
      </c>
      <c r="C257" t="str">
        <f>HYPERLINK("C:\Users\Admin\desktop\GL_extraction\Data\SiteSearches\5-site_html_data\medium\medium329.txt")</f>
        <v>C:\Users\Admin\desktop\GL_extraction\Data\SiteSearches\5-site_html_data\medium\medium329.txt</v>
      </c>
    </row>
    <row r="258" spans="1:3" x14ac:dyDescent="0.3">
      <c r="A258" t="s">
        <v>1986</v>
      </c>
      <c r="B258">
        <v>3</v>
      </c>
      <c r="C258" t="str">
        <f>HYPERLINK("C:\Users\Admin\desktop\GL_extraction\Data\SiteSearches\5-site_html_data\medium\medium33.txt")</f>
        <v>C:\Users\Admin\desktop\GL_extraction\Data\SiteSearches\5-site_html_data\medium\medium33.txt</v>
      </c>
    </row>
    <row r="259" spans="1:3" x14ac:dyDescent="0.3">
      <c r="A259" t="s">
        <v>1987</v>
      </c>
      <c r="B259">
        <v>4</v>
      </c>
      <c r="C259" t="str">
        <f>HYPERLINK("C:\Users\Admin\desktop\GL_extraction\Data\SiteSearches\5-site_html_data\medium\medium330.txt")</f>
        <v>C:\Users\Admin\desktop\GL_extraction\Data\SiteSearches\5-site_html_data\medium\medium330.txt</v>
      </c>
    </row>
    <row r="260" spans="1:3" x14ac:dyDescent="0.3">
      <c r="A260" t="s">
        <v>1988</v>
      </c>
      <c r="B260">
        <v>4</v>
      </c>
      <c r="C260" t="str">
        <f>HYPERLINK("C:\Users\Admin\desktop\GL_extraction\Data\SiteSearches\5-site_html_data\medium\medium331.txt")</f>
        <v>C:\Users\Admin\desktop\GL_extraction\Data\SiteSearches\5-site_html_data\medium\medium331.txt</v>
      </c>
    </row>
    <row r="261" spans="1:3" x14ac:dyDescent="0.3">
      <c r="A261" t="s">
        <v>1989</v>
      </c>
      <c r="B261">
        <v>4</v>
      </c>
      <c r="C261" t="str">
        <f>HYPERLINK("C:\Users\Admin\desktop\GL_extraction\Data\SiteSearches\5-site_html_data\medium\medium332.txt")</f>
        <v>C:\Users\Admin\desktop\GL_extraction\Data\SiteSearches\5-site_html_data\medium\medium332.txt</v>
      </c>
    </row>
    <row r="262" spans="1:3" x14ac:dyDescent="0.3">
      <c r="A262" t="s">
        <v>1990</v>
      </c>
      <c r="B262">
        <v>9</v>
      </c>
      <c r="C262" t="str">
        <f>HYPERLINK("C:\Users\Admin\desktop\GL_extraction\Data\SiteSearches\5-site_html_data\medium\medium333.txt")</f>
        <v>C:\Users\Admin\desktop\GL_extraction\Data\SiteSearches\5-site_html_data\medium\medium333.txt</v>
      </c>
    </row>
    <row r="263" spans="1:3" x14ac:dyDescent="0.3">
      <c r="A263" t="s">
        <v>1991</v>
      </c>
      <c r="B263">
        <v>2</v>
      </c>
      <c r="C263" t="str">
        <f>HYPERLINK("C:\Users\Admin\desktop\GL_extraction\Data\SiteSearches\5-site_html_data\medium\medium334.txt")</f>
        <v>C:\Users\Admin\desktop\GL_extraction\Data\SiteSearches\5-site_html_data\medium\medium334.txt</v>
      </c>
    </row>
    <row r="264" spans="1:3" x14ac:dyDescent="0.3">
      <c r="A264" t="s">
        <v>1992</v>
      </c>
      <c r="B264">
        <v>4</v>
      </c>
      <c r="C264" t="str">
        <f>HYPERLINK("C:\Users\Admin\desktop\GL_extraction\Data\SiteSearches\5-site_html_data\medium\medium335.txt")</f>
        <v>C:\Users\Admin\desktop\GL_extraction\Data\SiteSearches\5-site_html_data\medium\medium335.txt</v>
      </c>
    </row>
    <row r="265" spans="1:3" x14ac:dyDescent="0.3">
      <c r="A265" t="s">
        <v>1993</v>
      </c>
      <c r="B265">
        <v>4</v>
      </c>
      <c r="C265" t="str">
        <f>HYPERLINK("C:\Users\Admin\desktop\GL_extraction\Data\SiteSearches\5-site_html_data\medium\medium336.txt")</f>
        <v>C:\Users\Admin\desktop\GL_extraction\Data\SiteSearches\5-site_html_data\medium\medium336.txt</v>
      </c>
    </row>
    <row r="266" spans="1:3" x14ac:dyDescent="0.3">
      <c r="A266" t="s">
        <v>1994</v>
      </c>
      <c r="B266">
        <v>2</v>
      </c>
      <c r="C266" t="str">
        <f>HYPERLINK("C:\Users\Admin\desktop\GL_extraction\Data\SiteSearches\5-site_html_data\medium\medium337.txt")</f>
        <v>C:\Users\Admin\desktop\GL_extraction\Data\SiteSearches\5-site_html_data\medium\medium337.txt</v>
      </c>
    </row>
    <row r="267" spans="1:3" x14ac:dyDescent="0.3">
      <c r="A267" t="s">
        <v>1995</v>
      </c>
      <c r="B267">
        <v>4</v>
      </c>
      <c r="C267" t="str">
        <f>HYPERLINK("C:\Users\Admin\desktop\GL_extraction\Data\SiteSearches\5-site_html_data\medium\medium338.txt")</f>
        <v>C:\Users\Admin\desktop\GL_extraction\Data\SiteSearches\5-site_html_data\medium\medium338.txt</v>
      </c>
    </row>
    <row r="268" spans="1:3" x14ac:dyDescent="0.3">
      <c r="A268" t="s">
        <v>1996</v>
      </c>
      <c r="B268">
        <v>4</v>
      </c>
      <c r="C268" t="str">
        <f>HYPERLINK("C:\Users\Admin\desktop\GL_extraction\Data\SiteSearches\5-site_html_data\medium\medium339.txt")</f>
        <v>C:\Users\Admin\desktop\GL_extraction\Data\SiteSearches\5-site_html_data\medium\medium339.txt</v>
      </c>
    </row>
    <row r="269" spans="1:3" x14ac:dyDescent="0.3">
      <c r="A269" t="s">
        <v>1997</v>
      </c>
      <c r="B269">
        <v>2</v>
      </c>
      <c r="C269" t="str">
        <f>HYPERLINK("C:\Users\Admin\desktop\GL_extraction\Data\SiteSearches\5-site_html_data\medium\medium34.txt")</f>
        <v>C:\Users\Admin\desktop\GL_extraction\Data\SiteSearches\5-site_html_data\medium\medium34.txt</v>
      </c>
    </row>
    <row r="270" spans="1:3" x14ac:dyDescent="0.3">
      <c r="A270" t="s">
        <v>1998</v>
      </c>
      <c r="B270">
        <v>4</v>
      </c>
      <c r="C270" t="str">
        <f>HYPERLINK("C:\Users\Admin\desktop\GL_extraction\Data\SiteSearches\5-site_html_data\medium\medium340.txt")</f>
        <v>C:\Users\Admin\desktop\GL_extraction\Data\SiteSearches\5-site_html_data\medium\medium340.txt</v>
      </c>
    </row>
    <row r="271" spans="1:3" x14ac:dyDescent="0.3">
      <c r="A271" t="s">
        <v>1999</v>
      </c>
      <c r="B271">
        <v>4</v>
      </c>
      <c r="C271" t="str">
        <f>HYPERLINK("C:\Users\Admin\desktop\GL_extraction\Data\SiteSearches\5-site_html_data\medium\medium341.txt")</f>
        <v>C:\Users\Admin\desktop\GL_extraction\Data\SiteSearches\5-site_html_data\medium\medium341.txt</v>
      </c>
    </row>
    <row r="272" spans="1:3" x14ac:dyDescent="0.3">
      <c r="A272" t="s">
        <v>2000</v>
      </c>
      <c r="B272">
        <v>9</v>
      </c>
      <c r="C272" t="str">
        <f>HYPERLINK("C:\Users\Admin\desktop\GL_extraction\Data\SiteSearches\5-site_html_data\medium\medium342.txt")</f>
        <v>C:\Users\Admin\desktop\GL_extraction\Data\SiteSearches\5-site_html_data\medium\medium342.txt</v>
      </c>
    </row>
    <row r="273" spans="1:3" x14ac:dyDescent="0.3">
      <c r="A273" t="s">
        <v>2001</v>
      </c>
      <c r="B273">
        <v>6</v>
      </c>
      <c r="C273" t="str">
        <f>HYPERLINK("C:\Users\Admin\desktop\GL_extraction\Data\SiteSearches\5-site_html_data\medium\medium343.txt")</f>
        <v>C:\Users\Admin\desktop\GL_extraction\Data\SiteSearches\5-site_html_data\medium\medium343.txt</v>
      </c>
    </row>
    <row r="274" spans="1:3" x14ac:dyDescent="0.3">
      <c r="A274" t="s">
        <v>2002</v>
      </c>
      <c r="B274">
        <v>4</v>
      </c>
      <c r="C274" t="str">
        <f>HYPERLINK("C:\Users\Admin\desktop\GL_extraction\Data\SiteSearches\5-site_html_data\medium\medium344.txt")</f>
        <v>C:\Users\Admin\desktop\GL_extraction\Data\SiteSearches\5-site_html_data\medium\medium344.txt</v>
      </c>
    </row>
    <row r="275" spans="1:3" x14ac:dyDescent="0.3">
      <c r="A275" t="s">
        <v>2003</v>
      </c>
      <c r="B275">
        <v>6</v>
      </c>
      <c r="C275" t="str">
        <f>HYPERLINK("C:\Users\Admin\desktop\GL_extraction\Data\SiteSearches\5-site_html_data\medium\medium345.txt")</f>
        <v>C:\Users\Admin\desktop\GL_extraction\Data\SiteSearches\5-site_html_data\medium\medium345.txt</v>
      </c>
    </row>
    <row r="276" spans="1:3" x14ac:dyDescent="0.3">
      <c r="A276" t="s">
        <v>2004</v>
      </c>
      <c r="B276">
        <v>2</v>
      </c>
      <c r="C276" t="str">
        <f>HYPERLINK("C:\Users\Admin\desktop\GL_extraction\Data\SiteSearches\5-site_html_data\medium\medium346.txt")</f>
        <v>C:\Users\Admin\desktop\GL_extraction\Data\SiteSearches\5-site_html_data\medium\medium346.txt</v>
      </c>
    </row>
    <row r="277" spans="1:3" x14ac:dyDescent="0.3">
      <c r="A277" t="s">
        <v>2005</v>
      </c>
      <c r="B277">
        <v>4</v>
      </c>
      <c r="C277" t="str">
        <f>HYPERLINK("C:\Users\Admin\desktop\GL_extraction\Data\SiteSearches\5-site_html_data\medium\medium347.txt")</f>
        <v>C:\Users\Admin\desktop\GL_extraction\Data\SiteSearches\5-site_html_data\medium\medium347.txt</v>
      </c>
    </row>
    <row r="278" spans="1:3" x14ac:dyDescent="0.3">
      <c r="A278" t="s">
        <v>2006</v>
      </c>
      <c r="B278">
        <v>4</v>
      </c>
      <c r="C278" t="str">
        <f>HYPERLINK("C:\Users\Admin\desktop\GL_extraction\Data\SiteSearches\5-site_html_data\medium\medium348.txt")</f>
        <v>C:\Users\Admin\desktop\GL_extraction\Data\SiteSearches\5-site_html_data\medium\medium348.txt</v>
      </c>
    </row>
    <row r="279" spans="1:3" x14ac:dyDescent="0.3">
      <c r="A279" t="s">
        <v>2007</v>
      </c>
      <c r="B279">
        <v>9</v>
      </c>
      <c r="C279" t="str">
        <f>HYPERLINK("C:\Users\Admin\desktop\GL_extraction\Data\SiteSearches\5-site_html_data\medium\medium349.txt")</f>
        <v>C:\Users\Admin\desktop\GL_extraction\Data\SiteSearches\5-site_html_data\medium\medium349.txt</v>
      </c>
    </row>
    <row r="280" spans="1:3" x14ac:dyDescent="0.3">
      <c r="A280" t="s">
        <v>2008</v>
      </c>
      <c r="B280">
        <v>6</v>
      </c>
      <c r="C280" t="str">
        <f>HYPERLINK("C:\Users\Admin\desktop\GL_extraction\Data\SiteSearches\5-site_html_data\medium\medium35.txt")</f>
        <v>C:\Users\Admin\desktop\GL_extraction\Data\SiteSearches\5-site_html_data\medium\medium35.txt</v>
      </c>
    </row>
    <row r="281" spans="1:3" x14ac:dyDescent="0.3">
      <c r="A281" t="s">
        <v>2009</v>
      </c>
      <c r="B281">
        <v>9</v>
      </c>
      <c r="C281" t="str">
        <f>HYPERLINK("C:\Users\Admin\desktop\GL_extraction\Data\SiteSearches\5-site_html_data\medium\medium350.txt")</f>
        <v>C:\Users\Admin\desktop\GL_extraction\Data\SiteSearches\5-site_html_data\medium\medium350.txt</v>
      </c>
    </row>
    <row r="282" spans="1:3" x14ac:dyDescent="0.3">
      <c r="A282" t="s">
        <v>2010</v>
      </c>
      <c r="B282">
        <v>9</v>
      </c>
      <c r="C282" t="str">
        <f>HYPERLINK("C:\Users\Admin\desktop\GL_extraction\Data\SiteSearches\5-site_html_data\medium\medium351.txt")</f>
        <v>C:\Users\Admin\desktop\GL_extraction\Data\SiteSearches\5-site_html_data\medium\medium351.txt</v>
      </c>
    </row>
    <row r="283" spans="1:3" x14ac:dyDescent="0.3">
      <c r="A283" t="s">
        <v>2011</v>
      </c>
      <c r="B283">
        <v>4</v>
      </c>
      <c r="C283" t="str">
        <f>HYPERLINK("C:\Users\Admin\desktop\GL_extraction\Data\SiteSearches\5-site_html_data\medium\medium352.txt")</f>
        <v>C:\Users\Admin\desktop\GL_extraction\Data\SiteSearches\5-site_html_data\medium\medium352.txt</v>
      </c>
    </row>
    <row r="284" spans="1:3" x14ac:dyDescent="0.3">
      <c r="A284" t="s">
        <v>2012</v>
      </c>
      <c r="B284">
        <v>4</v>
      </c>
      <c r="C284" t="str">
        <f>HYPERLINK("C:\Users\Admin\desktop\GL_extraction\Data\SiteSearches\5-site_html_data\medium\medium353.txt")</f>
        <v>C:\Users\Admin\desktop\GL_extraction\Data\SiteSearches\5-site_html_data\medium\medium353.txt</v>
      </c>
    </row>
    <row r="285" spans="1:3" x14ac:dyDescent="0.3">
      <c r="A285" t="s">
        <v>2013</v>
      </c>
      <c r="B285">
        <v>9</v>
      </c>
      <c r="C285" t="str">
        <f>HYPERLINK("C:\Users\Admin\desktop\GL_extraction\Data\SiteSearches\5-site_html_data\medium\medium354.txt")</f>
        <v>C:\Users\Admin\desktop\GL_extraction\Data\SiteSearches\5-site_html_data\medium\medium354.txt</v>
      </c>
    </row>
    <row r="286" spans="1:3" x14ac:dyDescent="0.3">
      <c r="A286" t="s">
        <v>2014</v>
      </c>
      <c r="B286">
        <v>9</v>
      </c>
      <c r="C286" t="str">
        <f>HYPERLINK("C:\Users\Admin\desktop\GL_extraction\Data\SiteSearches\5-site_html_data\medium\medium355.txt")</f>
        <v>C:\Users\Admin\desktop\GL_extraction\Data\SiteSearches\5-site_html_data\medium\medium355.txt</v>
      </c>
    </row>
    <row r="287" spans="1:3" x14ac:dyDescent="0.3">
      <c r="A287" t="s">
        <v>2015</v>
      </c>
      <c r="B287">
        <v>4</v>
      </c>
      <c r="C287" t="str">
        <f>HYPERLINK("C:\Users\Admin\desktop\GL_extraction\Data\SiteSearches\5-site_html_data\medium\medium356.txt")</f>
        <v>C:\Users\Admin\desktop\GL_extraction\Data\SiteSearches\5-site_html_data\medium\medium356.txt</v>
      </c>
    </row>
    <row r="288" spans="1:3" x14ac:dyDescent="0.3">
      <c r="A288" t="s">
        <v>2016</v>
      </c>
      <c r="B288">
        <v>0</v>
      </c>
      <c r="C288" t="str">
        <f>HYPERLINK("C:\Users\Admin\desktop\GL_extraction\Data\SiteSearches\5-site_html_data\medium\medium357.txt")</f>
        <v>C:\Users\Admin\desktop\GL_extraction\Data\SiteSearches\5-site_html_data\medium\medium357.txt</v>
      </c>
    </row>
    <row r="289" spans="1:3" x14ac:dyDescent="0.3">
      <c r="A289" t="s">
        <v>2017</v>
      </c>
      <c r="B289">
        <v>4</v>
      </c>
      <c r="C289" t="str">
        <f>HYPERLINK("C:\Users\Admin\desktop\GL_extraction\Data\SiteSearches\5-site_html_data\medium\medium358.txt")</f>
        <v>C:\Users\Admin\desktop\GL_extraction\Data\SiteSearches\5-site_html_data\medium\medium358.txt</v>
      </c>
    </row>
    <row r="290" spans="1:3" x14ac:dyDescent="0.3">
      <c r="A290" t="s">
        <v>2018</v>
      </c>
      <c r="B290">
        <v>6</v>
      </c>
      <c r="C290" t="str">
        <f>HYPERLINK("C:\Users\Admin\desktop\GL_extraction\Data\SiteSearches\5-site_html_data\medium\medium359.txt")</f>
        <v>C:\Users\Admin\desktop\GL_extraction\Data\SiteSearches\5-site_html_data\medium\medium359.txt</v>
      </c>
    </row>
    <row r="291" spans="1:3" x14ac:dyDescent="0.3">
      <c r="A291" t="s">
        <v>2019</v>
      </c>
      <c r="B291">
        <v>3</v>
      </c>
      <c r="C291" t="str">
        <f>HYPERLINK("C:\Users\Admin\desktop\GL_extraction\Data\SiteSearches\5-site_html_data\medium\medium36.txt")</f>
        <v>C:\Users\Admin\desktop\GL_extraction\Data\SiteSearches\5-site_html_data\medium\medium36.txt</v>
      </c>
    </row>
    <row r="292" spans="1:3" x14ac:dyDescent="0.3">
      <c r="A292" t="s">
        <v>2020</v>
      </c>
      <c r="B292">
        <v>9</v>
      </c>
      <c r="C292" t="str">
        <f>HYPERLINK("C:\Users\Admin\desktop\GL_extraction\Data\SiteSearches\5-site_html_data\medium\medium360.txt")</f>
        <v>C:\Users\Admin\desktop\GL_extraction\Data\SiteSearches\5-site_html_data\medium\medium360.txt</v>
      </c>
    </row>
    <row r="293" spans="1:3" x14ac:dyDescent="0.3">
      <c r="A293" t="s">
        <v>2021</v>
      </c>
      <c r="B293">
        <v>0</v>
      </c>
      <c r="C293" t="str">
        <f>HYPERLINK("C:\Users\Admin\desktop\GL_extraction\Data\SiteSearches\5-site_html_data\medium\medium361.txt")</f>
        <v>C:\Users\Admin\desktop\GL_extraction\Data\SiteSearches\5-site_html_data\medium\medium361.txt</v>
      </c>
    </row>
    <row r="294" spans="1:3" x14ac:dyDescent="0.3">
      <c r="A294" t="s">
        <v>2022</v>
      </c>
      <c r="B294">
        <v>9</v>
      </c>
      <c r="C294" t="str">
        <f>HYPERLINK("C:\Users\Admin\desktop\GL_extraction\Data\SiteSearches\5-site_html_data\medium\medium362.txt")</f>
        <v>C:\Users\Admin\desktop\GL_extraction\Data\SiteSearches\5-site_html_data\medium\medium362.txt</v>
      </c>
    </row>
    <row r="295" spans="1:3" x14ac:dyDescent="0.3">
      <c r="A295" t="s">
        <v>2023</v>
      </c>
      <c r="B295">
        <v>4</v>
      </c>
      <c r="C295" t="str">
        <f>HYPERLINK("C:\Users\Admin\desktop\GL_extraction\Data\SiteSearches\5-site_html_data\medium\medium363.txt")</f>
        <v>C:\Users\Admin\desktop\GL_extraction\Data\SiteSearches\5-site_html_data\medium\medium363.txt</v>
      </c>
    </row>
    <row r="296" spans="1:3" x14ac:dyDescent="0.3">
      <c r="A296" t="s">
        <v>2024</v>
      </c>
      <c r="B296">
        <v>0</v>
      </c>
      <c r="C296" t="str">
        <f>HYPERLINK("C:\Users\Admin\desktop\GL_extraction\Data\SiteSearches\5-site_html_data\medium\medium364.txt")</f>
        <v>C:\Users\Admin\desktop\GL_extraction\Data\SiteSearches\5-site_html_data\medium\medium364.txt</v>
      </c>
    </row>
    <row r="297" spans="1:3" x14ac:dyDescent="0.3">
      <c r="A297" t="s">
        <v>2025</v>
      </c>
      <c r="B297">
        <v>0</v>
      </c>
      <c r="C297" t="str">
        <f>HYPERLINK("C:\Users\Admin\desktop\GL_extraction\Data\SiteSearches\5-site_html_data\medium\medium365.txt")</f>
        <v>C:\Users\Admin\desktop\GL_extraction\Data\SiteSearches\5-site_html_data\medium\medium365.txt</v>
      </c>
    </row>
    <row r="298" spans="1:3" x14ac:dyDescent="0.3">
      <c r="A298" t="s">
        <v>2026</v>
      </c>
      <c r="B298">
        <v>9</v>
      </c>
      <c r="C298" t="str">
        <f>HYPERLINK("C:\Users\Admin\desktop\GL_extraction\Data\SiteSearches\5-site_html_data\medium\medium366.txt")</f>
        <v>C:\Users\Admin\desktop\GL_extraction\Data\SiteSearches\5-site_html_data\medium\medium366.txt</v>
      </c>
    </row>
    <row r="299" spans="1:3" x14ac:dyDescent="0.3">
      <c r="A299" t="s">
        <v>2027</v>
      </c>
      <c r="B299">
        <v>4</v>
      </c>
      <c r="C299" t="str">
        <f>HYPERLINK("C:\Users\Admin\desktop\GL_extraction\Data\SiteSearches\5-site_html_data\medium\medium367.txt")</f>
        <v>C:\Users\Admin\desktop\GL_extraction\Data\SiteSearches\5-site_html_data\medium\medium367.txt</v>
      </c>
    </row>
    <row r="300" spans="1:3" x14ac:dyDescent="0.3">
      <c r="A300" t="s">
        <v>2028</v>
      </c>
      <c r="B300">
        <v>4</v>
      </c>
      <c r="C300" t="str">
        <f>HYPERLINK("C:\Users\Admin\desktop\GL_extraction\Data\SiteSearches\5-site_html_data\medium\medium368.txt")</f>
        <v>C:\Users\Admin\desktop\GL_extraction\Data\SiteSearches\5-site_html_data\medium\medium368.txt</v>
      </c>
    </row>
    <row r="301" spans="1:3" x14ac:dyDescent="0.3">
      <c r="A301" t="s">
        <v>2029</v>
      </c>
      <c r="B301">
        <v>6</v>
      </c>
      <c r="C301" t="str">
        <f>HYPERLINK("C:\Users\Admin\desktop\GL_extraction\Data\SiteSearches\5-site_html_data\medium\medium369.txt")</f>
        <v>C:\Users\Admin\desktop\GL_extraction\Data\SiteSearches\5-site_html_data\medium\medium369.txt</v>
      </c>
    </row>
    <row r="302" spans="1:3" x14ac:dyDescent="0.3">
      <c r="A302" t="s">
        <v>2030</v>
      </c>
      <c r="B302">
        <v>4</v>
      </c>
      <c r="C302" t="str">
        <f>HYPERLINK("C:\Users\Admin\desktop\GL_extraction\Data\SiteSearches\5-site_html_data\medium\medium37.txt")</f>
        <v>C:\Users\Admin\desktop\GL_extraction\Data\SiteSearches\5-site_html_data\medium\medium37.txt</v>
      </c>
    </row>
    <row r="303" spans="1:3" x14ac:dyDescent="0.3">
      <c r="A303" t="s">
        <v>2031</v>
      </c>
      <c r="B303">
        <v>7</v>
      </c>
      <c r="C303" t="str">
        <f>HYPERLINK("C:\Users\Admin\desktop\GL_extraction\Data\SiteSearches\5-site_html_data\medium\medium370.txt")</f>
        <v>C:\Users\Admin\desktop\GL_extraction\Data\SiteSearches\5-site_html_data\medium\medium370.txt</v>
      </c>
    </row>
    <row r="304" spans="1:3" x14ac:dyDescent="0.3">
      <c r="A304" t="s">
        <v>2032</v>
      </c>
      <c r="B304">
        <v>4</v>
      </c>
      <c r="C304" t="str">
        <f>HYPERLINK("C:\Users\Admin\desktop\GL_extraction\Data\SiteSearches\5-site_html_data\medium\medium371.txt")</f>
        <v>C:\Users\Admin\desktop\GL_extraction\Data\SiteSearches\5-site_html_data\medium\medium371.txt</v>
      </c>
    </row>
    <row r="305" spans="1:3" x14ac:dyDescent="0.3">
      <c r="A305" t="s">
        <v>2033</v>
      </c>
      <c r="B305">
        <v>4</v>
      </c>
      <c r="C305" t="str">
        <f>HYPERLINK("C:\Users\Admin\desktop\GL_extraction\Data\SiteSearches\5-site_html_data\medium\medium372.txt")</f>
        <v>C:\Users\Admin\desktop\GL_extraction\Data\SiteSearches\5-site_html_data\medium\medium372.txt</v>
      </c>
    </row>
    <row r="306" spans="1:3" x14ac:dyDescent="0.3">
      <c r="A306" t="s">
        <v>2034</v>
      </c>
      <c r="B306">
        <v>4</v>
      </c>
      <c r="C306" t="str">
        <f>HYPERLINK("C:\Users\Admin\desktop\GL_extraction\Data\SiteSearches\5-site_html_data\medium\medium373.txt")</f>
        <v>C:\Users\Admin\desktop\GL_extraction\Data\SiteSearches\5-site_html_data\medium\medium373.txt</v>
      </c>
    </row>
    <row r="307" spans="1:3" x14ac:dyDescent="0.3">
      <c r="A307" t="s">
        <v>2035</v>
      </c>
      <c r="B307">
        <v>0</v>
      </c>
      <c r="C307" t="str">
        <f>HYPERLINK("C:\Users\Admin\desktop\GL_extraction\Data\SiteSearches\5-site_html_data\medium\medium374.txt")</f>
        <v>C:\Users\Admin\desktop\GL_extraction\Data\SiteSearches\5-site_html_data\medium\medium374.txt</v>
      </c>
    </row>
    <row r="308" spans="1:3" x14ac:dyDescent="0.3">
      <c r="A308" t="s">
        <v>2036</v>
      </c>
      <c r="B308">
        <v>3</v>
      </c>
      <c r="C308" t="str">
        <f>HYPERLINK("C:\Users\Admin\desktop\GL_extraction\Data\SiteSearches\5-site_html_data\medium\medium375.txt")</f>
        <v>C:\Users\Admin\desktop\GL_extraction\Data\SiteSearches\5-site_html_data\medium\medium375.txt</v>
      </c>
    </row>
    <row r="309" spans="1:3" x14ac:dyDescent="0.3">
      <c r="A309" t="s">
        <v>2037</v>
      </c>
      <c r="B309">
        <v>4</v>
      </c>
      <c r="C309" t="str">
        <f>HYPERLINK("C:\Users\Admin\desktop\GL_extraction\Data\SiteSearches\5-site_html_data\medium\medium376.txt")</f>
        <v>C:\Users\Admin\desktop\GL_extraction\Data\SiteSearches\5-site_html_data\medium\medium376.txt</v>
      </c>
    </row>
    <row r="310" spans="1:3" x14ac:dyDescent="0.3">
      <c r="A310" t="s">
        <v>2038</v>
      </c>
      <c r="B310">
        <v>4</v>
      </c>
      <c r="C310" t="str">
        <f>HYPERLINK("C:\Users\Admin\desktop\GL_extraction\Data\SiteSearches\5-site_html_data\medium\medium377.txt")</f>
        <v>C:\Users\Admin\desktop\GL_extraction\Data\SiteSearches\5-site_html_data\medium\medium377.txt</v>
      </c>
    </row>
    <row r="311" spans="1:3" x14ac:dyDescent="0.3">
      <c r="A311" t="s">
        <v>2039</v>
      </c>
      <c r="B311">
        <v>4</v>
      </c>
      <c r="C311" t="str">
        <f>HYPERLINK("C:\Users\Admin\desktop\GL_extraction\Data\SiteSearches\5-site_html_data\medium\medium378.txt")</f>
        <v>C:\Users\Admin\desktop\GL_extraction\Data\SiteSearches\5-site_html_data\medium\medium378.txt</v>
      </c>
    </row>
    <row r="312" spans="1:3" x14ac:dyDescent="0.3">
      <c r="A312" t="s">
        <v>2040</v>
      </c>
      <c r="B312">
        <v>5</v>
      </c>
      <c r="C312" t="str">
        <f>HYPERLINK("C:\Users\Admin\desktop\GL_extraction\Data\SiteSearches\5-site_html_data\medium\medium379.txt")</f>
        <v>C:\Users\Admin\desktop\GL_extraction\Data\SiteSearches\5-site_html_data\medium\medium379.txt</v>
      </c>
    </row>
    <row r="313" spans="1:3" x14ac:dyDescent="0.3">
      <c r="A313" t="s">
        <v>2041</v>
      </c>
      <c r="B313">
        <v>1</v>
      </c>
      <c r="C313" t="str">
        <f>HYPERLINK("C:\Users\Admin\desktop\GL_extraction\Data\SiteSearches\5-site_html_data\medium\medium38.txt")</f>
        <v>C:\Users\Admin\desktop\GL_extraction\Data\SiteSearches\5-site_html_data\medium\medium38.txt</v>
      </c>
    </row>
    <row r="314" spans="1:3" x14ac:dyDescent="0.3">
      <c r="A314" t="s">
        <v>2042</v>
      </c>
      <c r="B314">
        <v>4</v>
      </c>
      <c r="C314" t="str">
        <f>HYPERLINK("C:\Users\Admin\desktop\GL_extraction\Data\SiteSearches\5-site_html_data\medium\medium380.txt")</f>
        <v>C:\Users\Admin\desktop\GL_extraction\Data\SiteSearches\5-site_html_data\medium\medium380.txt</v>
      </c>
    </row>
    <row r="315" spans="1:3" x14ac:dyDescent="0.3">
      <c r="A315" t="s">
        <v>2043</v>
      </c>
      <c r="B315">
        <v>4</v>
      </c>
      <c r="C315" t="str">
        <f>HYPERLINK("C:\Users\Admin\desktop\GL_extraction\Data\SiteSearches\5-site_html_data\medium\medium381.txt")</f>
        <v>C:\Users\Admin\desktop\GL_extraction\Data\SiteSearches\5-site_html_data\medium\medium381.txt</v>
      </c>
    </row>
    <row r="316" spans="1:3" x14ac:dyDescent="0.3">
      <c r="A316" t="s">
        <v>2044</v>
      </c>
      <c r="B316">
        <v>4</v>
      </c>
      <c r="C316" t="str">
        <f>HYPERLINK("C:\Users\Admin\desktop\GL_extraction\Data\SiteSearches\5-site_html_data\medium\medium382.txt")</f>
        <v>C:\Users\Admin\desktop\GL_extraction\Data\SiteSearches\5-site_html_data\medium\medium382.txt</v>
      </c>
    </row>
    <row r="317" spans="1:3" x14ac:dyDescent="0.3">
      <c r="A317" t="s">
        <v>2045</v>
      </c>
      <c r="B317">
        <v>6</v>
      </c>
      <c r="C317" t="str">
        <f>HYPERLINK("C:\Users\Admin\desktop\GL_extraction\Data\SiteSearches\5-site_html_data\medium\medium383.txt")</f>
        <v>C:\Users\Admin\desktop\GL_extraction\Data\SiteSearches\5-site_html_data\medium\medium383.txt</v>
      </c>
    </row>
    <row r="318" spans="1:3" x14ac:dyDescent="0.3">
      <c r="A318" t="s">
        <v>2046</v>
      </c>
      <c r="B318">
        <v>4</v>
      </c>
      <c r="C318" t="str">
        <f>HYPERLINK("C:\Users\Admin\desktop\GL_extraction\Data\SiteSearches\5-site_html_data\medium\medium384.txt")</f>
        <v>C:\Users\Admin\desktop\GL_extraction\Data\SiteSearches\5-site_html_data\medium\medium384.txt</v>
      </c>
    </row>
    <row r="319" spans="1:3" x14ac:dyDescent="0.3">
      <c r="A319" t="s">
        <v>2047</v>
      </c>
      <c r="B319">
        <v>4</v>
      </c>
      <c r="C319" t="str">
        <f>HYPERLINK("C:\Users\Admin\desktop\GL_extraction\Data\SiteSearches\5-site_html_data\medium\medium385.txt")</f>
        <v>C:\Users\Admin\desktop\GL_extraction\Data\SiteSearches\5-site_html_data\medium\medium385.txt</v>
      </c>
    </row>
    <row r="320" spans="1:3" x14ac:dyDescent="0.3">
      <c r="A320" t="s">
        <v>2048</v>
      </c>
      <c r="B320">
        <v>4</v>
      </c>
      <c r="C320" t="str">
        <f>HYPERLINK("C:\Users\Admin\desktop\GL_extraction\Data\SiteSearches\5-site_html_data\medium\medium386.txt")</f>
        <v>C:\Users\Admin\desktop\GL_extraction\Data\SiteSearches\5-site_html_data\medium\medium386.txt</v>
      </c>
    </row>
    <row r="321" spans="1:3" x14ac:dyDescent="0.3">
      <c r="A321" t="s">
        <v>2049</v>
      </c>
      <c r="B321">
        <v>4</v>
      </c>
      <c r="C321" t="str">
        <f>HYPERLINK("C:\Users\Admin\desktop\GL_extraction\Data\SiteSearches\5-site_html_data\medium\medium387.txt")</f>
        <v>C:\Users\Admin\desktop\GL_extraction\Data\SiteSearches\5-site_html_data\medium\medium387.txt</v>
      </c>
    </row>
    <row r="322" spans="1:3" x14ac:dyDescent="0.3">
      <c r="A322" t="s">
        <v>2050</v>
      </c>
      <c r="B322">
        <v>4</v>
      </c>
      <c r="C322" t="str">
        <f>HYPERLINK("C:\Users\Admin\desktop\GL_extraction\Data\SiteSearches\5-site_html_data\medium\medium388.txt")</f>
        <v>C:\Users\Admin\desktop\GL_extraction\Data\SiteSearches\5-site_html_data\medium\medium388.txt</v>
      </c>
    </row>
    <row r="323" spans="1:3" x14ac:dyDescent="0.3">
      <c r="A323" t="s">
        <v>2051</v>
      </c>
      <c r="B323">
        <v>4</v>
      </c>
      <c r="C323" t="str">
        <f>HYPERLINK("C:\Users\Admin\desktop\GL_extraction\Data\SiteSearches\5-site_html_data\medium\medium389.txt")</f>
        <v>C:\Users\Admin\desktop\GL_extraction\Data\SiteSearches\5-site_html_data\medium\medium389.txt</v>
      </c>
    </row>
    <row r="324" spans="1:3" x14ac:dyDescent="0.3">
      <c r="A324" t="s">
        <v>2052</v>
      </c>
      <c r="B324">
        <v>3</v>
      </c>
      <c r="C324" t="str">
        <f>HYPERLINK("C:\Users\Admin\desktop\GL_extraction\Data\SiteSearches\5-site_html_data\medium\medium39.txt")</f>
        <v>C:\Users\Admin\desktop\GL_extraction\Data\SiteSearches\5-site_html_data\medium\medium39.txt</v>
      </c>
    </row>
    <row r="325" spans="1:3" x14ac:dyDescent="0.3">
      <c r="A325" t="s">
        <v>2053</v>
      </c>
      <c r="B325">
        <v>4</v>
      </c>
      <c r="C325" t="str">
        <f>HYPERLINK("C:\Users\Admin\desktop\GL_extraction\Data\SiteSearches\5-site_html_data\medium\medium390.txt")</f>
        <v>C:\Users\Admin\desktop\GL_extraction\Data\SiteSearches\5-site_html_data\medium\medium390.txt</v>
      </c>
    </row>
    <row r="326" spans="1:3" x14ac:dyDescent="0.3">
      <c r="A326" t="s">
        <v>2054</v>
      </c>
      <c r="B326">
        <v>4</v>
      </c>
      <c r="C326" t="str">
        <f>HYPERLINK("C:\Users\Admin\desktop\GL_extraction\Data\SiteSearches\5-site_html_data\medium\medium391.txt")</f>
        <v>C:\Users\Admin\desktop\GL_extraction\Data\SiteSearches\5-site_html_data\medium\medium391.txt</v>
      </c>
    </row>
    <row r="327" spans="1:3" x14ac:dyDescent="0.3">
      <c r="A327" t="s">
        <v>2055</v>
      </c>
      <c r="B327">
        <v>4</v>
      </c>
      <c r="C327" t="str">
        <f>HYPERLINK("C:\Users\Admin\desktop\GL_extraction\Data\SiteSearches\5-site_html_data\medium\medium392.txt")</f>
        <v>C:\Users\Admin\desktop\GL_extraction\Data\SiteSearches\5-site_html_data\medium\medium392.txt</v>
      </c>
    </row>
    <row r="328" spans="1:3" x14ac:dyDescent="0.3">
      <c r="A328" t="s">
        <v>2056</v>
      </c>
      <c r="B328">
        <v>4</v>
      </c>
      <c r="C328" t="str">
        <f>HYPERLINK("C:\Users\Admin\desktop\GL_extraction\Data\SiteSearches\5-site_html_data\medium\medium393.txt")</f>
        <v>C:\Users\Admin\desktop\GL_extraction\Data\SiteSearches\5-site_html_data\medium\medium393.txt</v>
      </c>
    </row>
    <row r="329" spans="1:3" x14ac:dyDescent="0.3">
      <c r="A329" t="s">
        <v>2057</v>
      </c>
      <c r="B329">
        <v>4</v>
      </c>
      <c r="C329" t="str">
        <f>HYPERLINK("C:\Users\Admin\desktop\GL_extraction\Data\SiteSearches\5-site_html_data\medium\medium394.txt")</f>
        <v>C:\Users\Admin\desktop\GL_extraction\Data\SiteSearches\5-site_html_data\medium\medium394.txt</v>
      </c>
    </row>
    <row r="330" spans="1:3" x14ac:dyDescent="0.3">
      <c r="A330" t="s">
        <v>2058</v>
      </c>
      <c r="B330">
        <v>4</v>
      </c>
      <c r="C330" t="str">
        <f>HYPERLINK("C:\Users\Admin\desktop\GL_extraction\Data\SiteSearches\5-site_html_data\medium\medium395.txt")</f>
        <v>C:\Users\Admin\desktop\GL_extraction\Data\SiteSearches\5-site_html_data\medium\medium395.txt</v>
      </c>
    </row>
    <row r="331" spans="1:3" x14ac:dyDescent="0.3">
      <c r="A331" t="s">
        <v>2059</v>
      </c>
      <c r="B331">
        <v>4</v>
      </c>
      <c r="C331" t="str">
        <f>HYPERLINK("C:\Users\Admin\desktop\GL_extraction\Data\SiteSearches\5-site_html_data\medium\medium396.txt")</f>
        <v>C:\Users\Admin\desktop\GL_extraction\Data\SiteSearches\5-site_html_data\medium\medium396.txt</v>
      </c>
    </row>
    <row r="332" spans="1:3" x14ac:dyDescent="0.3">
      <c r="A332" t="s">
        <v>2060</v>
      </c>
      <c r="B332">
        <v>8</v>
      </c>
      <c r="C332" t="str">
        <f>HYPERLINK("C:\Users\Admin\desktop\GL_extraction\Data\SiteSearches\5-site_html_data\medium\medium397.txt")</f>
        <v>C:\Users\Admin\desktop\GL_extraction\Data\SiteSearches\5-site_html_data\medium\medium397.txt</v>
      </c>
    </row>
    <row r="333" spans="1:3" x14ac:dyDescent="0.3">
      <c r="A333" t="s">
        <v>2061</v>
      </c>
      <c r="B333">
        <v>4</v>
      </c>
      <c r="C333" t="str">
        <f>HYPERLINK("C:\Users\Admin\desktop\GL_extraction\Data\SiteSearches\5-site_html_data\medium\medium398.txt")</f>
        <v>C:\Users\Admin\desktop\GL_extraction\Data\SiteSearches\5-site_html_data\medium\medium398.txt</v>
      </c>
    </row>
    <row r="334" spans="1:3" x14ac:dyDescent="0.3">
      <c r="A334" t="s">
        <v>2062</v>
      </c>
      <c r="B334">
        <v>4</v>
      </c>
      <c r="C334" t="str">
        <f>HYPERLINK("C:\Users\Admin\desktop\GL_extraction\Data\SiteSearches\5-site_html_data\medium\medium399.txt")</f>
        <v>C:\Users\Admin\desktop\GL_extraction\Data\SiteSearches\5-site_html_data\medium\medium399.txt</v>
      </c>
    </row>
    <row r="335" spans="1:3" x14ac:dyDescent="0.3">
      <c r="A335" t="s">
        <v>2063</v>
      </c>
      <c r="B335">
        <v>7</v>
      </c>
      <c r="C335" t="str">
        <f>HYPERLINK("C:\Users\Admin\desktop\GL_extraction\Data\SiteSearches\5-site_html_data\medium\medium4.txt")</f>
        <v>C:\Users\Admin\desktop\GL_extraction\Data\SiteSearches\5-site_html_data\medium\medium4.txt</v>
      </c>
    </row>
    <row r="336" spans="1:3" x14ac:dyDescent="0.3">
      <c r="A336" t="s">
        <v>2064</v>
      </c>
      <c r="B336">
        <v>2</v>
      </c>
      <c r="C336" t="str">
        <f>HYPERLINK("C:\Users\Admin\desktop\GL_extraction\Data\SiteSearches\5-site_html_data\medium\medium40.txt")</f>
        <v>C:\Users\Admin\desktop\GL_extraction\Data\SiteSearches\5-site_html_data\medium\medium40.txt</v>
      </c>
    </row>
    <row r="337" spans="1:3" x14ac:dyDescent="0.3">
      <c r="A337" t="s">
        <v>2065</v>
      </c>
      <c r="B337">
        <v>4</v>
      </c>
      <c r="C337" t="str">
        <f>HYPERLINK("C:\Users\Admin\desktop\GL_extraction\Data\SiteSearches\5-site_html_data\medium\medium400.txt")</f>
        <v>C:\Users\Admin\desktop\GL_extraction\Data\SiteSearches\5-site_html_data\medium\medium400.txt</v>
      </c>
    </row>
    <row r="338" spans="1:3" x14ac:dyDescent="0.3">
      <c r="A338" t="s">
        <v>2066</v>
      </c>
      <c r="B338">
        <v>4</v>
      </c>
      <c r="C338" t="str">
        <f>HYPERLINK("C:\Users\Admin\desktop\GL_extraction\Data\SiteSearches\5-site_html_data\medium\medium401.txt")</f>
        <v>C:\Users\Admin\desktop\GL_extraction\Data\SiteSearches\5-site_html_data\medium\medium401.txt</v>
      </c>
    </row>
    <row r="339" spans="1:3" x14ac:dyDescent="0.3">
      <c r="A339" t="s">
        <v>2067</v>
      </c>
      <c r="B339">
        <v>4</v>
      </c>
      <c r="C339" t="str">
        <f>HYPERLINK("C:\Users\Admin\desktop\GL_extraction\Data\SiteSearches\5-site_html_data\medium\medium402.txt")</f>
        <v>C:\Users\Admin\desktop\GL_extraction\Data\SiteSearches\5-site_html_data\medium\medium402.txt</v>
      </c>
    </row>
    <row r="340" spans="1:3" x14ac:dyDescent="0.3">
      <c r="A340" t="s">
        <v>2068</v>
      </c>
      <c r="B340">
        <v>4</v>
      </c>
      <c r="C340" t="str">
        <f>HYPERLINK("C:\Users\Admin\desktop\GL_extraction\Data\SiteSearches\5-site_html_data\medium\medium403.txt")</f>
        <v>C:\Users\Admin\desktop\GL_extraction\Data\SiteSearches\5-site_html_data\medium\medium403.txt</v>
      </c>
    </row>
    <row r="341" spans="1:3" x14ac:dyDescent="0.3">
      <c r="A341" t="s">
        <v>2069</v>
      </c>
      <c r="B341">
        <v>4</v>
      </c>
      <c r="C341" t="str">
        <f>HYPERLINK("C:\Users\Admin\desktop\GL_extraction\Data\SiteSearches\5-site_html_data\medium\medium404.txt")</f>
        <v>C:\Users\Admin\desktop\GL_extraction\Data\SiteSearches\5-site_html_data\medium\medium404.txt</v>
      </c>
    </row>
    <row r="342" spans="1:3" x14ac:dyDescent="0.3">
      <c r="A342" t="s">
        <v>2070</v>
      </c>
      <c r="B342">
        <v>0</v>
      </c>
      <c r="C342" t="str">
        <f>HYPERLINK("C:\Users\Admin\desktop\GL_extraction\Data\SiteSearches\5-site_html_data\medium\medium405.txt")</f>
        <v>C:\Users\Admin\desktop\GL_extraction\Data\SiteSearches\5-site_html_data\medium\medium405.txt</v>
      </c>
    </row>
    <row r="343" spans="1:3" x14ac:dyDescent="0.3">
      <c r="A343" t="s">
        <v>2071</v>
      </c>
      <c r="B343">
        <v>4</v>
      </c>
      <c r="C343" t="str">
        <f>HYPERLINK("C:\Users\Admin\desktop\GL_extraction\Data\SiteSearches\5-site_html_data\medium\medium406.txt")</f>
        <v>C:\Users\Admin\desktop\GL_extraction\Data\SiteSearches\5-site_html_data\medium\medium406.txt</v>
      </c>
    </row>
    <row r="344" spans="1:3" x14ac:dyDescent="0.3">
      <c r="A344" t="s">
        <v>2072</v>
      </c>
      <c r="B344">
        <v>4</v>
      </c>
      <c r="C344" t="str">
        <f>HYPERLINK("C:\Users\Admin\desktop\GL_extraction\Data\SiteSearches\5-site_html_data\medium\medium407.txt")</f>
        <v>C:\Users\Admin\desktop\GL_extraction\Data\SiteSearches\5-site_html_data\medium\medium407.txt</v>
      </c>
    </row>
    <row r="345" spans="1:3" x14ac:dyDescent="0.3">
      <c r="A345" t="s">
        <v>2073</v>
      </c>
      <c r="B345">
        <v>7</v>
      </c>
      <c r="C345" t="str">
        <f>HYPERLINK("C:\Users\Admin\desktop\GL_extraction\Data\SiteSearches\5-site_html_data\medium\medium408.txt")</f>
        <v>C:\Users\Admin\desktop\GL_extraction\Data\SiteSearches\5-site_html_data\medium\medium408.txt</v>
      </c>
    </row>
    <row r="346" spans="1:3" x14ac:dyDescent="0.3">
      <c r="A346" t="s">
        <v>2074</v>
      </c>
      <c r="B346">
        <v>4</v>
      </c>
      <c r="C346" t="str">
        <f>HYPERLINK("C:\Users\Admin\desktop\GL_extraction\Data\SiteSearches\5-site_html_data\medium\medium409.txt")</f>
        <v>C:\Users\Admin\desktop\GL_extraction\Data\SiteSearches\5-site_html_data\medium\medium409.txt</v>
      </c>
    </row>
    <row r="347" spans="1:3" x14ac:dyDescent="0.3">
      <c r="A347" t="s">
        <v>2075</v>
      </c>
      <c r="B347">
        <v>3</v>
      </c>
      <c r="C347" t="str">
        <f>HYPERLINK("C:\Users\Admin\desktop\GL_extraction\Data\SiteSearches\5-site_html_data\medium\medium41.txt")</f>
        <v>C:\Users\Admin\desktop\GL_extraction\Data\SiteSearches\5-site_html_data\medium\medium41.txt</v>
      </c>
    </row>
    <row r="348" spans="1:3" x14ac:dyDescent="0.3">
      <c r="A348" t="s">
        <v>2076</v>
      </c>
      <c r="B348">
        <v>0</v>
      </c>
      <c r="C348" t="str">
        <f>HYPERLINK("C:\Users\Admin\desktop\GL_extraction\Data\SiteSearches\5-site_html_data\medium\medium410.txt")</f>
        <v>C:\Users\Admin\desktop\GL_extraction\Data\SiteSearches\5-site_html_data\medium\medium410.txt</v>
      </c>
    </row>
    <row r="349" spans="1:3" x14ac:dyDescent="0.3">
      <c r="A349" t="s">
        <v>2077</v>
      </c>
      <c r="B349">
        <v>6</v>
      </c>
      <c r="C349" t="str">
        <f>HYPERLINK("C:\Users\Admin\desktop\GL_extraction\Data\SiteSearches\5-site_html_data\medium\medium411.txt")</f>
        <v>C:\Users\Admin\desktop\GL_extraction\Data\SiteSearches\5-site_html_data\medium\medium411.txt</v>
      </c>
    </row>
    <row r="350" spans="1:3" x14ac:dyDescent="0.3">
      <c r="A350" t="s">
        <v>2078</v>
      </c>
      <c r="B350">
        <v>4</v>
      </c>
      <c r="C350" t="str">
        <f>HYPERLINK("C:\Users\Admin\desktop\GL_extraction\Data\SiteSearches\5-site_html_data\medium\medium412.txt")</f>
        <v>C:\Users\Admin\desktop\GL_extraction\Data\SiteSearches\5-site_html_data\medium\medium412.txt</v>
      </c>
    </row>
    <row r="351" spans="1:3" x14ac:dyDescent="0.3">
      <c r="A351" t="s">
        <v>2079</v>
      </c>
      <c r="B351">
        <v>4</v>
      </c>
      <c r="C351" t="str">
        <f>HYPERLINK("C:\Users\Admin\desktop\GL_extraction\Data\SiteSearches\5-site_html_data\medium\medium413.txt")</f>
        <v>C:\Users\Admin\desktop\GL_extraction\Data\SiteSearches\5-site_html_data\medium\medium413.txt</v>
      </c>
    </row>
    <row r="352" spans="1:3" x14ac:dyDescent="0.3">
      <c r="A352" t="s">
        <v>2080</v>
      </c>
      <c r="B352">
        <v>4</v>
      </c>
      <c r="C352" t="str">
        <f>HYPERLINK("C:\Users\Admin\desktop\GL_extraction\Data\SiteSearches\5-site_html_data\medium\medium414.txt")</f>
        <v>C:\Users\Admin\desktop\GL_extraction\Data\SiteSearches\5-site_html_data\medium\medium414.txt</v>
      </c>
    </row>
    <row r="353" spans="1:3" x14ac:dyDescent="0.3">
      <c r="A353" t="s">
        <v>2081</v>
      </c>
      <c r="B353">
        <v>4</v>
      </c>
      <c r="C353" t="str">
        <f>HYPERLINK("C:\Users\Admin\desktop\GL_extraction\Data\SiteSearches\5-site_html_data\medium\medium415.txt")</f>
        <v>C:\Users\Admin\desktop\GL_extraction\Data\SiteSearches\5-site_html_data\medium\medium415.txt</v>
      </c>
    </row>
    <row r="354" spans="1:3" x14ac:dyDescent="0.3">
      <c r="A354" t="s">
        <v>2082</v>
      </c>
      <c r="B354">
        <v>4</v>
      </c>
      <c r="C354" t="str">
        <f>HYPERLINK("C:\Users\Admin\desktop\GL_extraction\Data\SiteSearches\5-site_html_data\medium\medium416.txt")</f>
        <v>C:\Users\Admin\desktop\GL_extraction\Data\SiteSearches\5-site_html_data\medium\medium416.txt</v>
      </c>
    </row>
    <row r="355" spans="1:3" x14ac:dyDescent="0.3">
      <c r="A355" t="s">
        <v>2083</v>
      </c>
      <c r="B355">
        <v>4</v>
      </c>
      <c r="C355" t="str">
        <f>HYPERLINK("C:\Users\Admin\desktop\GL_extraction\Data\SiteSearches\5-site_html_data\medium\medium417.txt")</f>
        <v>C:\Users\Admin\desktop\GL_extraction\Data\SiteSearches\5-site_html_data\medium\medium417.txt</v>
      </c>
    </row>
    <row r="356" spans="1:3" x14ac:dyDescent="0.3">
      <c r="A356" t="s">
        <v>2084</v>
      </c>
      <c r="B356">
        <v>4</v>
      </c>
      <c r="C356" t="str">
        <f>HYPERLINK("C:\Users\Admin\desktop\GL_extraction\Data\SiteSearches\5-site_html_data\medium\medium418.txt")</f>
        <v>C:\Users\Admin\desktop\GL_extraction\Data\SiteSearches\5-site_html_data\medium\medium418.txt</v>
      </c>
    </row>
    <row r="357" spans="1:3" x14ac:dyDescent="0.3">
      <c r="A357" t="s">
        <v>2085</v>
      </c>
      <c r="B357">
        <v>4</v>
      </c>
      <c r="C357" t="str">
        <f>HYPERLINK("C:\Users\Admin\desktop\GL_extraction\Data\SiteSearches\5-site_html_data\medium\medium419.txt")</f>
        <v>C:\Users\Admin\desktop\GL_extraction\Data\SiteSearches\5-site_html_data\medium\medium419.txt</v>
      </c>
    </row>
    <row r="358" spans="1:3" x14ac:dyDescent="0.3">
      <c r="A358" t="s">
        <v>2086</v>
      </c>
      <c r="B358">
        <v>7</v>
      </c>
      <c r="C358" t="str">
        <f>HYPERLINK("C:\Users\Admin\desktop\GL_extraction\Data\SiteSearches\5-site_html_data\medium\medium42.txt")</f>
        <v>C:\Users\Admin\desktop\GL_extraction\Data\SiteSearches\5-site_html_data\medium\medium42.txt</v>
      </c>
    </row>
    <row r="359" spans="1:3" x14ac:dyDescent="0.3">
      <c r="A359" t="s">
        <v>2087</v>
      </c>
      <c r="B359">
        <v>4</v>
      </c>
      <c r="C359" t="str">
        <f>HYPERLINK("C:\Users\Admin\desktop\GL_extraction\Data\SiteSearches\5-site_html_data\medium\medium420.txt")</f>
        <v>C:\Users\Admin\desktop\GL_extraction\Data\SiteSearches\5-site_html_data\medium\medium420.txt</v>
      </c>
    </row>
    <row r="360" spans="1:3" x14ac:dyDescent="0.3">
      <c r="A360" t="s">
        <v>2088</v>
      </c>
      <c r="B360">
        <v>6</v>
      </c>
      <c r="C360" t="str">
        <f>HYPERLINK("C:\Users\Admin\desktop\GL_extraction\Data\SiteSearches\5-site_html_data\medium\medium421.txt")</f>
        <v>C:\Users\Admin\desktop\GL_extraction\Data\SiteSearches\5-site_html_data\medium\medium421.txt</v>
      </c>
    </row>
    <row r="361" spans="1:3" x14ac:dyDescent="0.3">
      <c r="A361" t="s">
        <v>2089</v>
      </c>
      <c r="B361">
        <v>4</v>
      </c>
      <c r="C361" t="str">
        <f>HYPERLINK("C:\Users\Admin\desktop\GL_extraction\Data\SiteSearches\5-site_html_data\medium\medium422.txt")</f>
        <v>C:\Users\Admin\desktop\GL_extraction\Data\SiteSearches\5-site_html_data\medium\medium422.txt</v>
      </c>
    </row>
    <row r="362" spans="1:3" x14ac:dyDescent="0.3">
      <c r="A362" t="s">
        <v>2090</v>
      </c>
      <c r="B362">
        <v>4</v>
      </c>
      <c r="C362" t="str">
        <f>HYPERLINK("C:\Users\Admin\desktop\GL_extraction\Data\SiteSearches\5-site_html_data\medium\medium423.txt")</f>
        <v>C:\Users\Admin\desktop\GL_extraction\Data\SiteSearches\5-site_html_data\medium\medium423.txt</v>
      </c>
    </row>
    <row r="363" spans="1:3" x14ac:dyDescent="0.3">
      <c r="A363" t="s">
        <v>2091</v>
      </c>
      <c r="B363">
        <v>4</v>
      </c>
      <c r="C363" t="str">
        <f>HYPERLINK("C:\Users\Admin\desktop\GL_extraction\Data\SiteSearches\5-site_html_data\medium\medium424.txt")</f>
        <v>C:\Users\Admin\desktop\GL_extraction\Data\SiteSearches\5-site_html_data\medium\medium424.txt</v>
      </c>
    </row>
    <row r="364" spans="1:3" x14ac:dyDescent="0.3">
      <c r="A364" t="s">
        <v>2092</v>
      </c>
      <c r="B364">
        <v>4</v>
      </c>
      <c r="C364" t="str">
        <f>HYPERLINK("C:\Users\Admin\desktop\GL_extraction\Data\SiteSearches\5-site_html_data\medium\medium425.txt")</f>
        <v>C:\Users\Admin\desktop\GL_extraction\Data\SiteSearches\5-site_html_data\medium\medium425.txt</v>
      </c>
    </row>
    <row r="365" spans="1:3" x14ac:dyDescent="0.3">
      <c r="A365" t="s">
        <v>2093</v>
      </c>
      <c r="B365">
        <v>4</v>
      </c>
      <c r="C365" t="str">
        <f>HYPERLINK("C:\Users\Admin\desktop\GL_extraction\Data\SiteSearches\5-site_html_data\medium\medium426.txt")</f>
        <v>C:\Users\Admin\desktop\GL_extraction\Data\SiteSearches\5-site_html_data\medium\medium426.txt</v>
      </c>
    </row>
    <row r="366" spans="1:3" x14ac:dyDescent="0.3">
      <c r="A366" t="s">
        <v>2094</v>
      </c>
      <c r="B366">
        <v>6</v>
      </c>
      <c r="C366" t="str">
        <f>HYPERLINK("C:\Users\Admin\desktop\GL_extraction\Data\SiteSearches\5-site_html_data\medium\medium427.txt")</f>
        <v>C:\Users\Admin\desktop\GL_extraction\Data\SiteSearches\5-site_html_data\medium\medium427.txt</v>
      </c>
    </row>
    <row r="367" spans="1:3" x14ac:dyDescent="0.3">
      <c r="A367" t="s">
        <v>2095</v>
      </c>
      <c r="B367">
        <v>4</v>
      </c>
      <c r="C367" t="str">
        <f>HYPERLINK("C:\Users\Admin\desktop\GL_extraction\Data\SiteSearches\5-site_html_data\medium\medium428.txt")</f>
        <v>C:\Users\Admin\desktop\GL_extraction\Data\SiteSearches\5-site_html_data\medium\medium428.txt</v>
      </c>
    </row>
    <row r="368" spans="1:3" x14ac:dyDescent="0.3">
      <c r="A368" t="s">
        <v>2096</v>
      </c>
      <c r="B368">
        <v>4</v>
      </c>
      <c r="C368" t="str">
        <f>HYPERLINK("C:\Users\Admin\desktop\GL_extraction\Data\SiteSearches\5-site_html_data\medium\medium429.txt")</f>
        <v>C:\Users\Admin\desktop\GL_extraction\Data\SiteSearches\5-site_html_data\medium\medium429.txt</v>
      </c>
    </row>
    <row r="369" spans="1:3" x14ac:dyDescent="0.3">
      <c r="A369" t="s">
        <v>2097</v>
      </c>
      <c r="B369">
        <v>3</v>
      </c>
      <c r="C369" t="str">
        <f>HYPERLINK("C:\Users\Admin\desktop\GL_extraction\Data\SiteSearches\5-site_html_data\medium\medium43.txt")</f>
        <v>C:\Users\Admin\desktop\GL_extraction\Data\SiteSearches\5-site_html_data\medium\medium43.txt</v>
      </c>
    </row>
    <row r="370" spans="1:3" x14ac:dyDescent="0.3">
      <c r="A370" t="s">
        <v>2098</v>
      </c>
      <c r="B370">
        <v>4</v>
      </c>
      <c r="C370" t="str">
        <f>HYPERLINK("C:\Users\Admin\desktop\GL_extraction\Data\SiteSearches\5-site_html_data\medium\medium430.txt")</f>
        <v>C:\Users\Admin\desktop\GL_extraction\Data\SiteSearches\5-site_html_data\medium\medium430.txt</v>
      </c>
    </row>
    <row r="371" spans="1:3" x14ac:dyDescent="0.3">
      <c r="A371" t="s">
        <v>2099</v>
      </c>
      <c r="B371">
        <v>4</v>
      </c>
      <c r="C371" t="str">
        <f>HYPERLINK("C:\Users\Admin\desktop\GL_extraction\Data\SiteSearches\5-site_html_data\medium\medium431.txt")</f>
        <v>C:\Users\Admin\desktop\GL_extraction\Data\SiteSearches\5-site_html_data\medium\medium431.txt</v>
      </c>
    </row>
    <row r="372" spans="1:3" x14ac:dyDescent="0.3">
      <c r="A372" t="s">
        <v>2100</v>
      </c>
      <c r="B372">
        <v>5</v>
      </c>
      <c r="C372" t="str">
        <f>HYPERLINK("C:\Users\Admin\desktop\GL_extraction\Data\SiteSearches\5-site_html_data\medium\medium432.txt")</f>
        <v>C:\Users\Admin\desktop\GL_extraction\Data\SiteSearches\5-site_html_data\medium\medium432.txt</v>
      </c>
    </row>
    <row r="373" spans="1:3" x14ac:dyDescent="0.3">
      <c r="A373" t="s">
        <v>2101</v>
      </c>
      <c r="B373">
        <v>7</v>
      </c>
      <c r="C373" t="str">
        <f>HYPERLINK("C:\Users\Admin\desktop\GL_extraction\Data\SiteSearches\5-site_html_data\medium\medium433.txt")</f>
        <v>C:\Users\Admin\desktop\GL_extraction\Data\SiteSearches\5-site_html_data\medium\medium433.txt</v>
      </c>
    </row>
    <row r="374" spans="1:3" x14ac:dyDescent="0.3">
      <c r="A374" t="s">
        <v>2102</v>
      </c>
      <c r="B374">
        <v>6</v>
      </c>
      <c r="C374" t="str">
        <f>HYPERLINK("C:\Users\Admin\desktop\GL_extraction\Data\SiteSearches\5-site_html_data\medium\medium434.txt")</f>
        <v>C:\Users\Admin\desktop\GL_extraction\Data\SiteSearches\5-site_html_data\medium\medium434.txt</v>
      </c>
    </row>
    <row r="375" spans="1:3" x14ac:dyDescent="0.3">
      <c r="A375" t="s">
        <v>2103</v>
      </c>
      <c r="B375">
        <v>4</v>
      </c>
      <c r="C375" t="str">
        <f>HYPERLINK("C:\Users\Admin\desktop\GL_extraction\Data\SiteSearches\5-site_html_data\medium\medium435.txt")</f>
        <v>C:\Users\Admin\desktop\GL_extraction\Data\SiteSearches\5-site_html_data\medium\medium435.txt</v>
      </c>
    </row>
    <row r="376" spans="1:3" x14ac:dyDescent="0.3">
      <c r="A376" t="s">
        <v>2104</v>
      </c>
      <c r="B376">
        <v>4</v>
      </c>
      <c r="C376" t="str">
        <f>HYPERLINK("C:\Users\Admin\desktop\GL_extraction\Data\SiteSearches\5-site_html_data\medium\medium436.txt")</f>
        <v>C:\Users\Admin\desktop\GL_extraction\Data\SiteSearches\5-site_html_data\medium\medium436.txt</v>
      </c>
    </row>
    <row r="377" spans="1:3" x14ac:dyDescent="0.3">
      <c r="A377" t="s">
        <v>2105</v>
      </c>
      <c r="B377">
        <v>3</v>
      </c>
      <c r="C377" t="str">
        <f>HYPERLINK("C:\Users\Admin\desktop\GL_extraction\Data\SiteSearches\5-site_html_data\medium\medium437.txt")</f>
        <v>C:\Users\Admin\desktop\GL_extraction\Data\SiteSearches\5-site_html_data\medium\medium437.txt</v>
      </c>
    </row>
    <row r="378" spans="1:3" x14ac:dyDescent="0.3">
      <c r="A378" t="s">
        <v>2106</v>
      </c>
      <c r="B378">
        <v>4</v>
      </c>
      <c r="C378" t="str">
        <f>HYPERLINK("C:\Users\Admin\desktop\GL_extraction\Data\SiteSearches\5-site_html_data\medium\medium438.txt")</f>
        <v>C:\Users\Admin\desktop\GL_extraction\Data\SiteSearches\5-site_html_data\medium\medium438.txt</v>
      </c>
    </row>
    <row r="379" spans="1:3" x14ac:dyDescent="0.3">
      <c r="A379" t="s">
        <v>2107</v>
      </c>
      <c r="B379">
        <v>7</v>
      </c>
      <c r="C379" t="str">
        <f>HYPERLINK("C:\Users\Admin\desktop\GL_extraction\Data\SiteSearches\5-site_html_data\medium\medium439.txt")</f>
        <v>C:\Users\Admin\desktop\GL_extraction\Data\SiteSearches\5-site_html_data\medium\medium439.txt</v>
      </c>
    </row>
    <row r="380" spans="1:3" x14ac:dyDescent="0.3">
      <c r="A380" t="s">
        <v>2108</v>
      </c>
      <c r="B380">
        <v>3</v>
      </c>
      <c r="C380" t="str">
        <f>HYPERLINK("C:\Users\Admin\desktop\GL_extraction\Data\SiteSearches\5-site_html_data\medium\medium44.txt")</f>
        <v>C:\Users\Admin\desktop\GL_extraction\Data\SiteSearches\5-site_html_data\medium\medium44.txt</v>
      </c>
    </row>
    <row r="381" spans="1:3" x14ac:dyDescent="0.3">
      <c r="A381" t="s">
        <v>2109</v>
      </c>
      <c r="B381">
        <v>4</v>
      </c>
      <c r="C381" t="str">
        <f>HYPERLINK("C:\Users\Admin\desktop\GL_extraction\Data\SiteSearches\5-site_html_data\medium\medium440.txt")</f>
        <v>C:\Users\Admin\desktop\GL_extraction\Data\SiteSearches\5-site_html_data\medium\medium440.txt</v>
      </c>
    </row>
    <row r="382" spans="1:3" x14ac:dyDescent="0.3">
      <c r="A382" t="s">
        <v>2110</v>
      </c>
      <c r="B382">
        <v>4</v>
      </c>
      <c r="C382" t="str">
        <f>HYPERLINK("C:\Users\Admin\desktop\GL_extraction\Data\SiteSearches\5-site_html_data\medium\medium441.txt")</f>
        <v>C:\Users\Admin\desktop\GL_extraction\Data\SiteSearches\5-site_html_data\medium\medium441.txt</v>
      </c>
    </row>
    <row r="383" spans="1:3" x14ac:dyDescent="0.3">
      <c r="A383" t="s">
        <v>2111</v>
      </c>
      <c r="B383">
        <v>2</v>
      </c>
      <c r="C383" t="str">
        <f>HYPERLINK("C:\Users\Admin\desktop\GL_extraction\Data\SiteSearches\5-site_html_data\medium\medium442.txt")</f>
        <v>C:\Users\Admin\desktop\GL_extraction\Data\SiteSearches\5-site_html_data\medium\medium442.txt</v>
      </c>
    </row>
    <row r="384" spans="1:3" x14ac:dyDescent="0.3">
      <c r="A384" t="s">
        <v>2112</v>
      </c>
      <c r="B384">
        <v>3</v>
      </c>
      <c r="C384" t="str">
        <f>HYPERLINK("C:\Users\Admin\desktop\GL_extraction\Data\SiteSearches\5-site_html_data\medium\medium443.txt")</f>
        <v>C:\Users\Admin\desktop\GL_extraction\Data\SiteSearches\5-site_html_data\medium\medium443.txt</v>
      </c>
    </row>
    <row r="385" spans="1:3" x14ac:dyDescent="0.3">
      <c r="A385" t="s">
        <v>2113</v>
      </c>
      <c r="B385">
        <v>4</v>
      </c>
      <c r="C385" t="str">
        <f>HYPERLINK("C:\Users\Admin\desktop\GL_extraction\Data\SiteSearches\5-site_html_data\medium\medium444.txt")</f>
        <v>C:\Users\Admin\desktop\GL_extraction\Data\SiteSearches\5-site_html_data\medium\medium444.txt</v>
      </c>
    </row>
    <row r="386" spans="1:3" x14ac:dyDescent="0.3">
      <c r="A386" t="s">
        <v>2114</v>
      </c>
      <c r="B386">
        <v>5</v>
      </c>
      <c r="C386" t="str">
        <f>HYPERLINK("C:\Users\Admin\desktop\GL_extraction\Data\SiteSearches\5-site_html_data\medium\medium445.txt")</f>
        <v>C:\Users\Admin\desktop\GL_extraction\Data\SiteSearches\5-site_html_data\medium\medium445.txt</v>
      </c>
    </row>
    <row r="387" spans="1:3" x14ac:dyDescent="0.3">
      <c r="A387" t="s">
        <v>2115</v>
      </c>
      <c r="B387">
        <v>4</v>
      </c>
      <c r="C387" t="str">
        <f>HYPERLINK("C:\Users\Admin\desktop\GL_extraction\Data\SiteSearches\5-site_html_data\medium\medium446.txt")</f>
        <v>C:\Users\Admin\desktop\GL_extraction\Data\SiteSearches\5-site_html_data\medium\medium446.txt</v>
      </c>
    </row>
    <row r="388" spans="1:3" x14ac:dyDescent="0.3">
      <c r="A388" t="s">
        <v>2116</v>
      </c>
      <c r="B388">
        <v>4</v>
      </c>
      <c r="C388" t="str">
        <f>HYPERLINK("C:\Users\Admin\desktop\GL_extraction\Data\SiteSearches\5-site_html_data\medium\medium447.txt")</f>
        <v>C:\Users\Admin\desktop\GL_extraction\Data\SiteSearches\5-site_html_data\medium\medium447.txt</v>
      </c>
    </row>
    <row r="389" spans="1:3" x14ac:dyDescent="0.3">
      <c r="A389" t="s">
        <v>2117</v>
      </c>
      <c r="B389">
        <v>7</v>
      </c>
      <c r="C389" t="str">
        <f>HYPERLINK("C:\Users\Admin\desktop\GL_extraction\Data\SiteSearches\5-site_html_data\medium\medium448.txt")</f>
        <v>C:\Users\Admin\desktop\GL_extraction\Data\SiteSearches\5-site_html_data\medium\medium448.txt</v>
      </c>
    </row>
    <row r="390" spans="1:3" x14ac:dyDescent="0.3">
      <c r="A390" t="s">
        <v>2118</v>
      </c>
      <c r="B390">
        <v>4</v>
      </c>
      <c r="C390" t="str">
        <f>HYPERLINK("C:\Users\Admin\desktop\GL_extraction\Data\SiteSearches\5-site_html_data\medium\medium449.txt")</f>
        <v>C:\Users\Admin\desktop\GL_extraction\Data\SiteSearches\5-site_html_data\medium\medium449.txt</v>
      </c>
    </row>
    <row r="391" spans="1:3" x14ac:dyDescent="0.3">
      <c r="A391" t="s">
        <v>2119</v>
      </c>
      <c r="B391">
        <v>3</v>
      </c>
      <c r="C391" t="str">
        <f>HYPERLINK("C:\Users\Admin\desktop\GL_extraction\Data\SiteSearches\5-site_html_data\medium\medium45.txt")</f>
        <v>C:\Users\Admin\desktop\GL_extraction\Data\SiteSearches\5-site_html_data\medium\medium45.txt</v>
      </c>
    </row>
    <row r="392" spans="1:3" x14ac:dyDescent="0.3">
      <c r="A392" t="s">
        <v>2120</v>
      </c>
      <c r="B392">
        <v>4</v>
      </c>
      <c r="C392" t="str">
        <f>HYPERLINK("C:\Users\Admin\desktop\GL_extraction\Data\SiteSearches\5-site_html_data\medium\medium450.txt")</f>
        <v>C:\Users\Admin\desktop\GL_extraction\Data\SiteSearches\5-site_html_data\medium\medium450.txt</v>
      </c>
    </row>
    <row r="393" spans="1:3" x14ac:dyDescent="0.3">
      <c r="A393" t="s">
        <v>2121</v>
      </c>
      <c r="B393">
        <v>6</v>
      </c>
      <c r="C393" t="str">
        <f>HYPERLINK("C:\Users\Admin\desktop\GL_extraction\Data\SiteSearches\5-site_html_data\medium\medium451.txt")</f>
        <v>C:\Users\Admin\desktop\GL_extraction\Data\SiteSearches\5-site_html_data\medium\medium451.txt</v>
      </c>
    </row>
    <row r="394" spans="1:3" x14ac:dyDescent="0.3">
      <c r="A394" t="s">
        <v>2122</v>
      </c>
      <c r="B394">
        <v>6</v>
      </c>
      <c r="C394" t="str">
        <f>HYPERLINK("C:\Users\Admin\desktop\GL_extraction\Data\SiteSearches\5-site_html_data\medium\medium452.txt")</f>
        <v>C:\Users\Admin\desktop\GL_extraction\Data\SiteSearches\5-site_html_data\medium\medium452.txt</v>
      </c>
    </row>
    <row r="395" spans="1:3" x14ac:dyDescent="0.3">
      <c r="A395" t="s">
        <v>2123</v>
      </c>
      <c r="B395">
        <v>3</v>
      </c>
      <c r="C395" t="str">
        <f>HYPERLINK("C:\Users\Admin\desktop\GL_extraction\Data\SiteSearches\5-site_html_data\medium\medium453.txt")</f>
        <v>C:\Users\Admin\desktop\GL_extraction\Data\SiteSearches\5-site_html_data\medium\medium453.txt</v>
      </c>
    </row>
    <row r="396" spans="1:3" x14ac:dyDescent="0.3">
      <c r="A396" t="s">
        <v>2124</v>
      </c>
      <c r="B396">
        <v>4</v>
      </c>
      <c r="C396" t="str">
        <f>HYPERLINK("C:\Users\Admin\desktop\GL_extraction\Data\SiteSearches\5-site_html_data\medium\medium454.txt")</f>
        <v>C:\Users\Admin\desktop\GL_extraction\Data\SiteSearches\5-site_html_data\medium\medium454.txt</v>
      </c>
    </row>
    <row r="397" spans="1:3" x14ac:dyDescent="0.3">
      <c r="A397" t="s">
        <v>2125</v>
      </c>
      <c r="B397">
        <v>4</v>
      </c>
      <c r="C397" t="str">
        <f>HYPERLINK("C:\Users\Admin\desktop\GL_extraction\Data\SiteSearches\5-site_html_data\medium\medium455.txt")</f>
        <v>C:\Users\Admin\desktop\GL_extraction\Data\SiteSearches\5-site_html_data\medium\medium455.txt</v>
      </c>
    </row>
    <row r="398" spans="1:3" x14ac:dyDescent="0.3">
      <c r="A398" t="s">
        <v>2126</v>
      </c>
      <c r="B398">
        <v>1</v>
      </c>
      <c r="C398" t="str">
        <f>HYPERLINK("C:\Users\Admin\desktop\GL_extraction\Data\SiteSearches\5-site_html_data\medium\medium456.txt")</f>
        <v>C:\Users\Admin\desktop\GL_extraction\Data\SiteSearches\5-site_html_data\medium\medium456.txt</v>
      </c>
    </row>
    <row r="399" spans="1:3" x14ac:dyDescent="0.3">
      <c r="A399" t="s">
        <v>2127</v>
      </c>
      <c r="B399">
        <v>4</v>
      </c>
      <c r="C399" t="str">
        <f>HYPERLINK("C:\Users\Admin\desktop\GL_extraction\Data\SiteSearches\5-site_html_data\medium\medium457.txt")</f>
        <v>C:\Users\Admin\desktop\GL_extraction\Data\SiteSearches\5-site_html_data\medium\medium457.txt</v>
      </c>
    </row>
    <row r="400" spans="1:3" x14ac:dyDescent="0.3">
      <c r="A400" t="s">
        <v>2128</v>
      </c>
      <c r="B400">
        <v>6</v>
      </c>
      <c r="C400" t="str">
        <f>HYPERLINK("C:\Users\Admin\desktop\GL_extraction\Data\SiteSearches\5-site_html_data\medium\medium458.txt")</f>
        <v>C:\Users\Admin\desktop\GL_extraction\Data\SiteSearches\5-site_html_data\medium\medium458.txt</v>
      </c>
    </row>
    <row r="401" spans="1:3" x14ac:dyDescent="0.3">
      <c r="A401" t="s">
        <v>2129</v>
      </c>
      <c r="B401">
        <v>6</v>
      </c>
      <c r="C401" t="str">
        <f>HYPERLINK("C:\Users\Admin\desktop\GL_extraction\Data\SiteSearches\5-site_html_data\medium\medium459.txt")</f>
        <v>C:\Users\Admin\desktop\GL_extraction\Data\SiteSearches\5-site_html_data\medium\medium459.txt</v>
      </c>
    </row>
    <row r="402" spans="1:3" x14ac:dyDescent="0.3">
      <c r="A402" t="s">
        <v>2130</v>
      </c>
      <c r="B402">
        <v>3</v>
      </c>
      <c r="C402" t="str">
        <f>HYPERLINK("C:\Users\Admin\desktop\GL_extraction\Data\SiteSearches\5-site_html_data\medium\medium46.txt")</f>
        <v>C:\Users\Admin\desktop\GL_extraction\Data\SiteSearches\5-site_html_data\medium\medium46.txt</v>
      </c>
    </row>
    <row r="403" spans="1:3" x14ac:dyDescent="0.3">
      <c r="A403" t="s">
        <v>2131</v>
      </c>
      <c r="B403">
        <v>7</v>
      </c>
      <c r="C403" t="str">
        <f>HYPERLINK("C:\Users\Admin\desktop\GL_extraction\Data\SiteSearches\5-site_html_data\medium\medium460.txt")</f>
        <v>C:\Users\Admin\desktop\GL_extraction\Data\SiteSearches\5-site_html_data\medium\medium460.txt</v>
      </c>
    </row>
    <row r="404" spans="1:3" x14ac:dyDescent="0.3">
      <c r="A404" t="s">
        <v>2132</v>
      </c>
      <c r="B404">
        <v>4</v>
      </c>
      <c r="C404" t="str">
        <f>HYPERLINK("C:\Users\Admin\desktop\GL_extraction\Data\SiteSearches\5-site_html_data\medium\medium461.txt")</f>
        <v>C:\Users\Admin\desktop\GL_extraction\Data\SiteSearches\5-site_html_data\medium\medium461.txt</v>
      </c>
    </row>
    <row r="405" spans="1:3" x14ac:dyDescent="0.3">
      <c r="A405" t="s">
        <v>2133</v>
      </c>
      <c r="B405">
        <v>4</v>
      </c>
      <c r="C405" t="str">
        <f>HYPERLINK("C:\Users\Admin\desktop\GL_extraction\Data\SiteSearches\5-site_html_data\medium\medium462.txt")</f>
        <v>C:\Users\Admin\desktop\GL_extraction\Data\SiteSearches\5-site_html_data\medium\medium462.txt</v>
      </c>
    </row>
    <row r="406" spans="1:3" x14ac:dyDescent="0.3">
      <c r="A406" t="s">
        <v>2134</v>
      </c>
      <c r="B406">
        <v>4</v>
      </c>
      <c r="C406" t="str">
        <f>HYPERLINK("C:\Users\Admin\desktop\GL_extraction\Data\SiteSearches\5-site_html_data\medium\medium463.txt")</f>
        <v>C:\Users\Admin\desktop\GL_extraction\Data\SiteSearches\5-site_html_data\medium\medium463.txt</v>
      </c>
    </row>
    <row r="407" spans="1:3" x14ac:dyDescent="0.3">
      <c r="A407" t="s">
        <v>2135</v>
      </c>
      <c r="B407">
        <v>4</v>
      </c>
      <c r="C407" t="str">
        <f>HYPERLINK("C:\Users\Admin\desktop\GL_extraction\Data\SiteSearches\5-site_html_data\medium\medium464.txt")</f>
        <v>C:\Users\Admin\desktop\GL_extraction\Data\SiteSearches\5-site_html_data\medium\medium464.txt</v>
      </c>
    </row>
    <row r="408" spans="1:3" x14ac:dyDescent="0.3">
      <c r="A408" t="s">
        <v>2136</v>
      </c>
      <c r="B408">
        <v>4</v>
      </c>
      <c r="C408" t="str">
        <f>HYPERLINK("C:\Users\Admin\desktop\GL_extraction\Data\SiteSearches\5-site_html_data\medium\medium465.txt")</f>
        <v>C:\Users\Admin\desktop\GL_extraction\Data\SiteSearches\5-site_html_data\medium\medium465.txt</v>
      </c>
    </row>
    <row r="409" spans="1:3" x14ac:dyDescent="0.3">
      <c r="A409" t="s">
        <v>2137</v>
      </c>
      <c r="B409">
        <v>4</v>
      </c>
      <c r="C409" t="str">
        <f>HYPERLINK("C:\Users\Admin\desktop\GL_extraction\Data\SiteSearches\5-site_html_data\medium\medium466.txt")</f>
        <v>C:\Users\Admin\desktop\GL_extraction\Data\SiteSearches\5-site_html_data\medium\medium466.txt</v>
      </c>
    </row>
    <row r="410" spans="1:3" x14ac:dyDescent="0.3">
      <c r="A410" t="s">
        <v>2138</v>
      </c>
      <c r="B410">
        <v>4</v>
      </c>
      <c r="C410" t="str">
        <f>HYPERLINK("C:\Users\Admin\desktop\GL_extraction\Data\SiteSearches\5-site_html_data\medium\medium467.txt")</f>
        <v>C:\Users\Admin\desktop\GL_extraction\Data\SiteSearches\5-site_html_data\medium\medium467.txt</v>
      </c>
    </row>
    <row r="411" spans="1:3" x14ac:dyDescent="0.3">
      <c r="A411" t="s">
        <v>2139</v>
      </c>
      <c r="B411">
        <v>6</v>
      </c>
      <c r="C411" t="str">
        <f>HYPERLINK("C:\Users\Admin\desktop\GL_extraction\Data\SiteSearches\5-site_html_data\medium\medium468.txt")</f>
        <v>C:\Users\Admin\desktop\GL_extraction\Data\SiteSearches\5-site_html_data\medium\medium468.txt</v>
      </c>
    </row>
    <row r="412" spans="1:3" x14ac:dyDescent="0.3">
      <c r="A412" t="s">
        <v>2140</v>
      </c>
      <c r="B412">
        <v>4</v>
      </c>
      <c r="C412" t="str">
        <f>HYPERLINK("C:\Users\Admin\desktop\GL_extraction\Data\SiteSearches\5-site_html_data\medium\medium469.txt")</f>
        <v>C:\Users\Admin\desktop\GL_extraction\Data\SiteSearches\5-site_html_data\medium\medium469.txt</v>
      </c>
    </row>
    <row r="413" spans="1:3" x14ac:dyDescent="0.3">
      <c r="A413" t="s">
        <v>2141</v>
      </c>
      <c r="B413">
        <v>2</v>
      </c>
      <c r="C413" t="str">
        <f>HYPERLINK("C:\Users\Admin\desktop\GL_extraction\Data\SiteSearches\5-site_html_data\medium\medium47.txt")</f>
        <v>C:\Users\Admin\desktop\GL_extraction\Data\SiteSearches\5-site_html_data\medium\medium47.txt</v>
      </c>
    </row>
    <row r="414" spans="1:3" x14ac:dyDescent="0.3">
      <c r="A414" t="s">
        <v>2142</v>
      </c>
      <c r="B414">
        <v>4</v>
      </c>
      <c r="C414" t="str">
        <f>HYPERLINK("C:\Users\Admin\desktop\GL_extraction\Data\SiteSearches\5-site_html_data\medium\medium470.txt")</f>
        <v>C:\Users\Admin\desktop\GL_extraction\Data\SiteSearches\5-site_html_data\medium\medium470.txt</v>
      </c>
    </row>
    <row r="415" spans="1:3" x14ac:dyDescent="0.3">
      <c r="A415" t="s">
        <v>2143</v>
      </c>
      <c r="B415">
        <v>4</v>
      </c>
      <c r="C415" t="str">
        <f>HYPERLINK("C:\Users\Admin\desktop\GL_extraction\Data\SiteSearches\5-site_html_data\medium\medium471.txt")</f>
        <v>C:\Users\Admin\desktop\GL_extraction\Data\SiteSearches\5-site_html_data\medium\medium471.txt</v>
      </c>
    </row>
    <row r="416" spans="1:3" x14ac:dyDescent="0.3">
      <c r="A416" t="s">
        <v>2144</v>
      </c>
      <c r="B416">
        <v>4</v>
      </c>
      <c r="C416" t="str">
        <f>HYPERLINK("C:\Users\Admin\desktop\GL_extraction\Data\SiteSearches\5-site_html_data\medium\medium472.txt")</f>
        <v>C:\Users\Admin\desktop\GL_extraction\Data\SiteSearches\5-site_html_data\medium\medium472.txt</v>
      </c>
    </row>
    <row r="417" spans="1:3" x14ac:dyDescent="0.3">
      <c r="A417" t="s">
        <v>2145</v>
      </c>
      <c r="B417">
        <v>4</v>
      </c>
      <c r="C417" t="str">
        <f>HYPERLINK("C:\Users\Admin\desktop\GL_extraction\Data\SiteSearches\5-site_html_data\medium\medium473.txt")</f>
        <v>C:\Users\Admin\desktop\GL_extraction\Data\SiteSearches\5-site_html_data\medium\medium473.txt</v>
      </c>
    </row>
    <row r="418" spans="1:3" x14ac:dyDescent="0.3">
      <c r="A418" t="s">
        <v>2146</v>
      </c>
      <c r="B418">
        <v>4</v>
      </c>
      <c r="C418" t="str">
        <f>HYPERLINK("C:\Users\Admin\desktop\GL_extraction\Data\SiteSearches\5-site_html_data\medium\medium474.txt")</f>
        <v>C:\Users\Admin\desktop\GL_extraction\Data\SiteSearches\5-site_html_data\medium\medium474.txt</v>
      </c>
    </row>
    <row r="419" spans="1:3" x14ac:dyDescent="0.3">
      <c r="A419" t="s">
        <v>2147</v>
      </c>
      <c r="B419">
        <v>4</v>
      </c>
      <c r="C419" t="str">
        <f>HYPERLINK("C:\Users\Admin\desktop\GL_extraction\Data\SiteSearches\5-site_html_data\medium\medium475.txt")</f>
        <v>C:\Users\Admin\desktop\GL_extraction\Data\SiteSearches\5-site_html_data\medium\medium475.txt</v>
      </c>
    </row>
    <row r="420" spans="1:3" x14ac:dyDescent="0.3">
      <c r="A420" t="s">
        <v>2148</v>
      </c>
      <c r="B420">
        <v>6</v>
      </c>
      <c r="C420" t="str">
        <f>HYPERLINK("C:\Users\Admin\desktop\GL_extraction\Data\SiteSearches\5-site_html_data\medium\medium476.txt")</f>
        <v>C:\Users\Admin\desktop\GL_extraction\Data\SiteSearches\5-site_html_data\medium\medium476.txt</v>
      </c>
    </row>
    <row r="421" spans="1:3" x14ac:dyDescent="0.3">
      <c r="A421" t="s">
        <v>2149</v>
      </c>
      <c r="B421">
        <v>4</v>
      </c>
      <c r="C421" t="str">
        <f>HYPERLINK("C:\Users\Admin\desktop\GL_extraction\Data\SiteSearches\5-site_html_data\medium\medium477.txt")</f>
        <v>C:\Users\Admin\desktop\GL_extraction\Data\SiteSearches\5-site_html_data\medium\medium477.txt</v>
      </c>
    </row>
    <row r="422" spans="1:3" x14ac:dyDescent="0.3">
      <c r="A422" t="s">
        <v>2150</v>
      </c>
      <c r="B422">
        <v>7</v>
      </c>
      <c r="C422" t="str">
        <f>HYPERLINK("C:\Users\Admin\desktop\GL_extraction\Data\SiteSearches\5-site_html_data\medium\medium478.txt")</f>
        <v>C:\Users\Admin\desktop\GL_extraction\Data\SiteSearches\5-site_html_data\medium\medium478.txt</v>
      </c>
    </row>
    <row r="423" spans="1:3" x14ac:dyDescent="0.3">
      <c r="A423" t="s">
        <v>2151</v>
      </c>
      <c r="B423">
        <v>4</v>
      </c>
      <c r="C423" t="str">
        <f>HYPERLINK("C:\Users\Admin\desktop\GL_extraction\Data\SiteSearches\5-site_html_data\medium\medium479.txt")</f>
        <v>C:\Users\Admin\desktop\GL_extraction\Data\SiteSearches\5-site_html_data\medium\medium479.txt</v>
      </c>
    </row>
    <row r="424" spans="1:3" x14ac:dyDescent="0.3">
      <c r="A424" t="s">
        <v>2152</v>
      </c>
      <c r="B424">
        <v>3</v>
      </c>
      <c r="C424" t="str">
        <f>HYPERLINK("C:\Users\Admin\desktop\GL_extraction\Data\SiteSearches\5-site_html_data\medium\medium48.txt")</f>
        <v>C:\Users\Admin\desktop\GL_extraction\Data\SiteSearches\5-site_html_data\medium\medium48.txt</v>
      </c>
    </row>
    <row r="425" spans="1:3" x14ac:dyDescent="0.3">
      <c r="A425" t="s">
        <v>2153</v>
      </c>
      <c r="B425">
        <v>6</v>
      </c>
      <c r="C425" t="str">
        <f>HYPERLINK("C:\Users\Admin\desktop\GL_extraction\Data\SiteSearches\5-site_html_data\medium\medium480.txt")</f>
        <v>C:\Users\Admin\desktop\GL_extraction\Data\SiteSearches\5-site_html_data\medium\medium480.txt</v>
      </c>
    </row>
    <row r="426" spans="1:3" x14ac:dyDescent="0.3">
      <c r="A426" t="s">
        <v>2154</v>
      </c>
      <c r="B426">
        <v>4</v>
      </c>
      <c r="C426" t="str">
        <f>HYPERLINK("C:\Users\Admin\desktop\GL_extraction\Data\SiteSearches\5-site_html_data\medium\medium481.txt")</f>
        <v>C:\Users\Admin\desktop\GL_extraction\Data\SiteSearches\5-site_html_data\medium\medium481.txt</v>
      </c>
    </row>
    <row r="427" spans="1:3" x14ac:dyDescent="0.3">
      <c r="A427" t="s">
        <v>2155</v>
      </c>
      <c r="B427">
        <v>4</v>
      </c>
      <c r="C427" t="str">
        <f>HYPERLINK("C:\Users\Admin\desktop\GL_extraction\Data\SiteSearches\5-site_html_data\medium\medium482.txt")</f>
        <v>C:\Users\Admin\desktop\GL_extraction\Data\SiteSearches\5-site_html_data\medium\medium482.txt</v>
      </c>
    </row>
    <row r="428" spans="1:3" x14ac:dyDescent="0.3">
      <c r="A428" t="s">
        <v>2156</v>
      </c>
      <c r="B428">
        <v>4</v>
      </c>
      <c r="C428" t="str">
        <f>HYPERLINK("C:\Users\Admin\desktop\GL_extraction\Data\SiteSearches\5-site_html_data\medium\medium483.txt")</f>
        <v>C:\Users\Admin\desktop\GL_extraction\Data\SiteSearches\5-site_html_data\medium\medium483.txt</v>
      </c>
    </row>
    <row r="429" spans="1:3" x14ac:dyDescent="0.3">
      <c r="A429" t="s">
        <v>2157</v>
      </c>
      <c r="B429">
        <v>4</v>
      </c>
      <c r="C429" t="str">
        <f>HYPERLINK("C:\Users\Admin\desktop\GL_extraction\Data\SiteSearches\5-site_html_data\medium\medium484.txt")</f>
        <v>C:\Users\Admin\desktop\GL_extraction\Data\SiteSearches\5-site_html_data\medium\medium484.txt</v>
      </c>
    </row>
    <row r="430" spans="1:3" x14ac:dyDescent="0.3">
      <c r="A430" t="s">
        <v>2158</v>
      </c>
      <c r="B430">
        <v>4</v>
      </c>
      <c r="C430" t="str">
        <f>HYPERLINK("C:\Users\Admin\desktop\GL_extraction\Data\SiteSearches\5-site_html_data\medium\medium485.txt")</f>
        <v>C:\Users\Admin\desktop\GL_extraction\Data\SiteSearches\5-site_html_data\medium\medium485.txt</v>
      </c>
    </row>
    <row r="431" spans="1:3" x14ac:dyDescent="0.3">
      <c r="A431" t="s">
        <v>2159</v>
      </c>
      <c r="B431">
        <v>6</v>
      </c>
      <c r="C431" t="str">
        <f>HYPERLINK("C:\Users\Admin\desktop\GL_extraction\Data\SiteSearches\5-site_html_data\medium\medium486.txt")</f>
        <v>C:\Users\Admin\desktop\GL_extraction\Data\SiteSearches\5-site_html_data\medium\medium486.txt</v>
      </c>
    </row>
    <row r="432" spans="1:3" x14ac:dyDescent="0.3">
      <c r="A432" t="s">
        <v>2160</v>
      </c>
      <c r="B432">
        <v>4</v>
      </c>
      <c r="C432" t="str">
        <f>HYPERLINK("C:\Users\Admin\desktop\GL_extraction\Data\SiteSearches\5-site_html_data\medium\medium487.txt")</f>
        <v>C:\Users\Admin\desktop\GL_extraction\Data\SiteSearches\5-site_html_data\medium\medium487.txt</v>
      </c>
    </row>
    <row r="433" spans="1:3" x14ac:dyDescent="0.3">
      <c r="A433" t="s">
        <v>2161</v>
      </c>
      <c r="B433">
        <v>4</v>
      </c>
      <c r="C433" t="str">
        <f>HYPERLINK("C:\Users\Admin\desktop\GL_extraction\Data\SiteSearches\5-site_html_data\medium\medium488.txt")</f>
        <v>C:\Users\Admin\desktop\GL_extraction\Data\SiteSearches\5-site_html_data\medium\medium488.txt</v>
      </c>
    </row>
    <row r="434" spans="1:3" x14ac:dyDescent="0.3">
      <c r="A434" t="s">
        <v>2162</v>
      </c>
      <c r="B434">
        <v>4</v>
      </c>
      <c r="C434" t="str">
        <f>HYPERLINK("C:\Users\Admin\desktop\GL_extraction\Data\SiteSearches\5-site_html_data\medium\medium489.txt")</f>
        <v>C:\Users\Admin\desktop\GL_extraction\Data\SiteSearches\5-site_html_data\medium\medium489.txt</v>
      </c>
    </row>
    <row r="435" spans="1:3" x14ac:dyDescent="0.3">
      <c r="A435" t="s">
        <v>2163</v>
      </c>
      <c r="B435">
        <v>2</v>
      </c>
      <c r="C435" t="str">
        <f>HYPERLINK("C:\Users\Admin\desktop\GL_extraction\Data\SiteSearches\5-site_html_data\medium\medium49.txt")</f>
        <v>C:\Users\Admin\desktop\GL_extraction\Data\SiteSearches\5-site_html_data\medium\medium49.txt</v>
      </c>
    </row>
    <row r="436" spans="1:3" x14ac:dyDescent="0.3">
      <c r="A436" t="s">
        <v>2164</v>
      </c>
      <c r="B436">
        <v>3</v>
      </c>
      <c r="C436" t="str">
        <f>HYPERLINK("C:\Users\Admin\desktop\GL_extraction\Data\SiteSearches\5-site_html_data\medium\medium490.txt")</f>
        <v>C:\Users\Admin\desktop\GL_extraction\Data\SiteSearches\5-site_html_data\medium\medium490.txt</v>
      </c>
    </row>
    <row r="437" spans="1:3" x14ac:dyDescent="0.3">
      <c r="A437" t="s">
        <v>2165</v>
      </c>
      <c r="B437">
        <v>4</v>
      </c>
      <c r="C437" t="str">
        <f>HYPERLINK("C:\Users\Admin\desktop\GL_extraction\Data\SiteSearches\5-site_html_data\medium\medium491.txt")</f>
        <v>C:\Users\Admin\desktop\GL_extraction\Data\SiteSearches\5-site_html_data\medium\medium491.txt</v>
      </c>
    </row>
    <row r="438" spans="1:3" x14ac:dyDescent="0.3">
      <c r="A438" t="s">
        <v>2166</v>
      </c>
      <c r="B438">
        <v>4</v>
      </c>
      <c r="C438" t="str">
        <f>HYPERLINK("C:\Users\Admin\desktop\GL_extraction\Data\SiteSearches\5-site_html_data\medium\medium492.txt")</f>
        <v>C:\Users\Admin\desktop\GL_extraction\Data\SiteSearches\5-site_html_data\medium\medium492.txt</v>
      </c>
    </row>
    <row r="439" spans="1:3" x14ac:dyDescent="0.3">
      <c r="A439" t="s">
        <v>2167</v>
      </c>
      <c r="B439">
        <v>2</v>
      </c>
      <c r="C439" t="str">
        <f>HYPERLINK("C:\Users\Admin\desktop\GL_extraction\Data\SiteSearches\5-site_html_data\medium\medium493.txt")</f>
        <v>C:\Users\Admin\desktop\GL_extraction\Data\SiteSearches\5-site_html_data\medium\medium493.txt</v>
      </c>
    </row>
    <row r="440" spans="1:3" x14ac:dyDescent="0.3">
      <c r="A440" t="s">
        <v>2168</v>
      </c>
      <c r="B440">
        <v>4</v>
      </c>
      <c r="C440" t="str">
        <f>HYPERLINK("C:\Users\Admin\desktop\GL_extraction\Data\SiteSearches\5-site_html_data\medium\medium494.txt")</f>
        <v>C:\Users\Admin\desktop\GL_extraction\Data\SiteSearches\5-site_html_data\medium\medium494.txt</v>
      </c>
    </row>
    <row r="441" spans="1:3" x14ac:dyDescent="0.3">
      <c r="A441" t="s">
        <v>2169</v>
      </c>
      <c r="B441">
        <v>2</v>
      </c>
      <c r="C441" t="str">
        <f>HYPERLINK("C:\Users\Admin\desktop\GL_extraction\Data\SiteSearches\5-site_html_data\medium\medium495.txt")</f>
        <v>C:\Users\Admin\desktop\GL_extraction\Data\SiteSearches\5-site_html_data\medium\medium495.txt</v>
      </c>
    </row>
    <row r="442" spans="1:3" x14ac:dyDescent="0.3">
      <c r="A442" t="s">
        <v>2170</v>
      </c>
      <c r="B442">
        <v>1</v>
      </c>
      <c r="C442" t="str">
        <f>HYPERLINK("C:\Users\Admin\desktop\GL_extraction\Data\SiteSearches\5-site_html_data\medium\medium496.txt")</f>
        <v>C:\Users\Admin\desktop\GL_extraction\Data\SiteSearches\5-site_html_data\medium\medium496.txt</v>
      </c>
    </row>
    <row r="443" spans="1:3" x14ac:dyDescent="0.3">
      <c r="A443" t="s">
        <v>2171</v>
      </c>
      <c r="B443">
        <v>2</v>
      </c>
      <c r="C443" t="str">
        <f>HYPERLINK("C:\Users\Admin\desktop\GL_extraction\Data\SiteSearches\5-site_html_data\medium\medium497.txt")</f>
        <v>C:\Users\Admin\desktop\GL_extraction\Data\SiteSearches\5-site_html_data\medium\medium497.txt</v>
      </c>
    </row>
    <row r="444" spans="1:3" x14ac:dyDescent="0.3">
      <c r="A444" t="s">
        <v>2172</v>
      </c>
      <c r="B444">
        <v>4</v>
      </c>
      <c r="C444" t="str">
        <f>HYPERLINK("C:\Users\Admin\desktop\GL_extraction\Data\SiteSearches\5-site_html_data\medium\medium498.txt")</f>
        <v>C:\Users\Admin\desktop\GL_extraction\Data\SiteSearches\5-site_html_data\medium\medium498.txt</v>
      </c>
    </row>
    <row r="445" spans="1:3" x14ac:dyDescent="0.3">
      <c r="A445" t="s">
        <v>2173</v>
      </c>
      <c r="B445">
        <v>6</v>
      </c>
      <c r="C445" t="str">
        <f>HYPERLINK("C:\Users\Admin\desktop\GL_extraction\Data\SiteSearches\5-site_html_data\medium\medium499.txt")</f>
        <v>C:\Users\Admin\desktop\GL_extraction\Data\SiteSearches\5-site_html_data\medium\medium499.txt</v>
      </c>
    </row>
    <row r="446" spans="1:3" x14ac:dyDescent="0.3">
      <c r="A446" t="s">
        <v>2174</v>
      </c>
      <c r="B446">
        <v>3</v>
      </c>
      <c r="C446" t="str">
        <f>HYPERLINK("C:\Users\Admin\desktop\GL_extraction\Data\SiteSearches\5-site_html_data\medium\medium5.txt")</f>
        <v>C:\Users\Admin\desktop\GL_extraction\Data\SiteSearches\5-site_html_data\medium\medium5.txt</v>
      </c>
    </row>
    <row r="447" spans="1:3" x14ac:dyDescent="0.3">
      <c r="A447" t="s">
        <v>2175</v>
      </c>
      <c r="B447">
        <v>5</v>
      </c>
      <c r="C447" t="str">
        <f>HYPERLINK("C:\Users\Admin\desktop\GL_extraction\Data\SiteSearches\5-site_html_data\medium\medium50.txt")</f>
        <v>C:\Users\Admin\desktop\GL_extraction\Data\SiteSearches\5-site_html_data\medium\medium50.txt</v>
      </c>
    </row>
    <row r="448" spans="1:3" x14ac:dyDescent="0.3">
      <c r="A448" t="s">
        <v>2176</v>
      </c>
      <c r="B448">
        <v>4</v>
      </c>
      <c r="C448" t="str">
        <f>HYPERLINK("C:\Users\Admin\desktop\GL_extraction\Data\SiteSearches\5-site_html_data\medium\medium500.txt")</f>
        <v>C:\Users\Admin\desktop\GL_extraction\Data\SiteSearches\5-site_html_data\medium\medium500.txt</v>
      </c>
    </row>
    <row r="449" spans="1:3" x14ac:dyDescent="0.3">
      <c r="A449" t="s">
        <v>2177</v>
      </c>
      <c r="B449">
        <v>6</v>
      </c>
      <c r="C449" t="str">
        <f>HYPERLINK("C:\Users\Admin\desktop\GL_extraction\Data\SiteSearches\5-site_html_data\medium\medium501.txt")</f>
        <v>C:\Users\Admin\desktop\GL_extraction\Data\SiteSearches\5-site_html_data\medium\medium501.txt</v>
      </c>
    </row>
    <row r="450" spans="1:3" x14ac:dyDescent="0.3">
      <c r="A450" t="s">
        <v>2178</v>
      </c>
      <c r="B450">
        <v>2</v>
      </c>
      <c r="C450" t="str">
        <f>HYPERLINK("C:\Users\Admin\desktop\GL_extraction\Data\SiteSearches\5-site_html_data\medium\medium502.txt")</f>
        <v>C:\Users\Admin\desktop\GL_extraction\Data\SiteSearches\5-site_html_data\medium\medium502.txt</v>
      </c>
    </row>
    <row r="451" spans="1:3" x14ac:dyDescent="0.3">
      <c r="A451" t="s">
        <v>2179</v>
      </c>
      <c r="B451">
        <v>4</v>
      </c>
      <c r="C451" t="str">
        <f>HYPERLINK("C:\Users\Admin\desktop\GL_extraction\Data\SiteSearches\5-site_html_data\medium\medium503.txt")</f>
        <v>C:\Users\Admin\desktop\GL_extraction\Data\SiteSearches\5-site_html_data\medium\medium503.txt</v>
      </c>
    </row>
    <row r="452" spans="1:3" x14ac:dyDescent="0.3">
      <c r="A452" t="s">
        <v>2180</v>
      </c>
      <c r="B452">
        <v>4</v>
      </c>
      <c r="C452" t="str">
        <f>HYPERLINK("C:\Users\Admin\desktop\GL_extraction\Data\SiteSearches\5-site_html_data\medium\medium504.txt")</f>
        <v>C:\Users\Admin\desktop\GL_extraction\Data\SiteSearches\5-site_html_data\medium\medium504.txt</v>
      </c>
    </row>
    <row r="453" spans="1:3" x14ac:dyDescent="0.3">
      <c r="A453" t="s">
        <v>2181</v>
      </c>
      <c r="B453">
        <v>2</v>
      </c>
      <c r="C453" t="str">
        <f>HYPERLINK("C:\Users\Admin\desktop\GL_extraction\Data\SiteSearches\5-site_html_data\medium\medium505.txt")</f>
        <v>C:\Users\Admin\desktop\GL_extraction\Data\SiteSearches\5-site_html_data\medium\medium505.txt</v>
      </c>
    </row>
    <row r="454" spans="1:3" x14ac:dyDescent="0.3">
      <c r="A454" t="s">
        <v>2182</v>
      </c>
      <c r="B454">
        <v>2</v>
      </c>
      <c r="C454" t="str">
        <f>HYPERLINK("C:\Users\Admin\desktop\GL_extraction\Data\SiteSearches\5-site_html_data\medium\medium506.txt")</f>
        <v>C:\Users\Admin\desktop\GL_extraction\Data\SiteSearches\5-site_html_data\medium\medium506.txt</v>
      </c>
    </row>
    <row r="455" spans="1:3" x14ac:dyDescent="0.3">
      <c r="A455" t="s">
        <v>2183</v>
      </c>
      <c r="B455">
        <v>4</v>
      </c>
      <c r="C455" t="str">
        <f>HYPERLINK("C:\Users\Admin\desktop\GL_extraction\Data\SiteSearches\5-site_html_data\medium\medium507.txt")</f>
        <v>C:\Users\Admin\desktop\GL_extraction\Data\SiteSearches\5-site_html_data\medium\medium507.txt</v>
      </c>
    </row>
    <row r="456" spans="1:3" x14ac:dyDescent="0.3">
      <c r="A456" t="s">
        <v>2184</v>
      </c>
      <c r="B456">
        <v>4</v>
      </c>
      <c r="C456" t="str">
        <f>HYPERLINK("C:\Users\Admin\desktop\GL_extraction\Data\SiteSearches\5-site_html_data\medium\medium508.txt")</f>
        <v>C:\Users\Admin\desktop\GL_extraction\Data\SiteSearches\5-site_html_data\medium\medium508.txt</v>
      </c>
    </row>
    <row r="457" spans="1:3" x14ac:dyDescent="0.3">
      <c r="A457" t="s">
        <v>2185</v>
      </c>
      <c r="B457">
        <v>2</v>
      </c>
      <c r="C457" t="str">
        <f>HYPERLINK("C:\Users\Admin\desktop\GL_extraction\Data\SiteSearches\5-site_html_data\medium\medium509.txt")</f>
        <v>C:\Users\Admin\desktop\GL_extraction\Data\SiteSearches\5-site_html_data\medium\medium509.txt</v>
      </c>
    </row>
    <row r="458" spans="1:3" x14ac:dyDescent="0.3">
      <c r="A458" t="s">
        <v>2186</v>
      </c>
      <c r="B458">
        <v>3</v>
      </c>
      <c r="C458" t="str">
        <f>HYPERLINK("C:\Users\Admin\desktop\GL_extraction\Data\SiteSearches\5-site_html_data\medium\medium51.txt")</f>
        <v>C:\Users\Admin\desktop\GL_extraction\Data\SiteSearches\5-site_html_data\medium\medium51.txt</v>
      </c>
    </row>
    <row r="459" spans="1:3" x14ac:dyDescent="0.3">
      <c r="A459" t="s">
        <v>2187</v>
      </c>
      <c r="B459">
        <v>4</v>
      </c>
      <c r="C459" t="str">
        <f>HYPERLINK("C:\Users\Admin\desktop\GL_extraction\Data\SiteSearches\5-site_html_data\medium\medium510.txt")</f>
        <v>C:\Users\Admin\desktop\GL_extraction\Data\SiteSearches\5-site_html_data\medium\medium510.txt</v>
      </c>
    </row>
    <row r="460" spans="1:3" x14ac:dyDescent="0.3">
      <c r="A460" t="s">
        <v>2188</v>
      </c>
      <c r="B460">
        <v>4</v>
      </c>
      <c r="C460" t="str">
        <f>HYPERLINK("C:\Users\Admin\desktop\GL_extraction\Data\SiteSearches\5-site_html_data\medium\medium511.txt")</f>
        <v>C:\Users\Admin\desktop\GL_extraction\Data\SiteSearches\5-site_html_data\medium\medium511.txt</v>
      </c>
    </row>
    <row r="461" spans="1:3" x14ac:dyDescent="0.3">
      <c r="A461" t="s">
        <v>2189</v>
      </c>
      <c r="B461">
        <v>4</v>
      </c>
      <c r="C461" t="str">
        <f>HYPERLINK("C:\Users\Admin\desktop\GL_extraction\Data\SiteSearches\5-site_html_data\medium\medium512.txt")</f>
        <v>C:\Users\Admin\desktop\GL_extraction\Data\SiteSearches\5-site_html_data\medium\medium512.txt</v>
      </c>
    </row>
    <row r="462" spans="1:3" x14ac:dyDescent="0.3">
      <c r="A462" t="s">
        <v>2190</v>
      </c>
      <c r="B462">
        <v>4</v>
      </c>
      <c r="C462" t="str">
        <f>HYPERLINK("C:\Users\Admin\desktop\GL_extraction\Data\SiteSearches\5-site_html_data\medium\medium513.txt")</f>
        <v>C:\Users\Admin\desktop\GL_extraction\Data\SiteSearches\5-site_html_data\medium\medium513.txt</v>
      </c>
    </row>
    <row r="463" spans="1:3" x14ac:dyDescent="0.3">
      <c r="A463" t="s">
        <v>2191</v>
      </c>
      <c r="B463">
        <v>4</v>
      </c>
      <c r="C463" t="str">
        <f>HYPERLINK("C:\Users\Admin\desktop\GL_extraction\Data\SiteSearches\5-site_html_data\medium\medium514.txt")</f>
        <v>C:\Users\Admin\desktop\GL_extraction\Data\SiteSearches\5-site_html_data\medium\medium514.txt</v>
      </c>
    </row>
    <row r="464" spans="1:3" x14ac:dyDescent="0.3">
      <c r="A464" t="s">
        <v>2192</v>
      </c>
      <c r="B464">
        <v>4</v>
      </c>
      <c r="C464" t="str">
        <f>HYPERLINK("C:\Users\Admin\desktop\GL_extraction\Data\SiteSearches\5-site_html_data\medium\medium515.txt")</f>
        <v>C:\Users\Admin\desktop\GL_extraction\Data\SiteSearches\5-site_html_data\medium\medium515.txt</v>
      </c>
    </row>
    <row r="465" spans="1:3" x14ac:dyDescent="0.3">
      <c r="A465" t="s">
        <v>2193</v>
      </c>
      <c r="B465">
        <v>4</v>
      </c>
      <c r="C465" t="str">
        <f>HYPERLINK("C:\Users\Admin\desktop\GL_extraction\Data\SiteSearches\5-site_html_data\medium\medium516.txt")</f>
        <v>C:\Users\Admin\desktop\GL_extraction\Data\SiteSearches\5-site_html_data\medium\medium516.txt</v>
      </c>
    </row>
    <row r="466" spans="1:3" x14ac:dyDescent="0.3">
      <c r="A466" t="s">
        <v>2194</v>
      </c>
      <c r="B466">
        <v>1</v>
      </c>
      <c r="C466" t="str">
        <f>HYPERLINK("C:\Users\Admin\desktop\GL_extraction\Data\SiteSearches\5-site_html_data\medium\medium517.txt")</f>
        <v>C:\Users\Admin\desktop\GL_extraction\Data\SiteSearches\5-site_html_data\medium\medium517.txt</v>
      </c>
    </row>
    <row r="467" spans="1:3" x14ac:dyDescent="0.3">
      <c r="A467" t="s">
        <v>2195</v>
      </c>
      <c r="B467">
        <v>2</v>
      </c>
      <c r="C467" t="str">
        <f>HYPERLINK("C:\Users\Admin\desktop\GL_extraction\Data\SiteSearches\5-site_html_data\medium\medium518.txt")</f>
        <v>C:\Users\Admin\desktop\GL_extraction\Data\SiteSearches\5-site_html_data\medium\medium518.txt</v>
      </c>
    </row>
    <row r="468" spans="1:3" x14ac:dyDescent="0.3">
      <c r="A468" t="s">
        <v>2196</v>
      </c>
      <c r="B468">
        <v>4</v>
      </c>
      <c r="C468" t="str">
        <f>HYPERLINK("C:\Users\Admin\desktop\GL_extraction\Data\SiteSearches\5-site_html_data\medium\medium519.txt")</f>
        <v>C:\Users\Admin\desktop\GL_extraction\Data\SiteSearches\5-site_html_data\medium\medium519.txt</v>
      </c>
    </row>
    <row r="469" spans="1:3" x14ac:dyDescent="0.3">
      <c r="A469" t="s">
        <v>2197</v>
      </c>
      <c r="B469">
        <v>2</v>
      </c>
      <c r="C469" t="str">
        <f>HYPERLINK("C:\Users\Admin\desktop\GL_extraction\Data\SiteSearches\5-site_html_data\medium\medium52.txt")</f>
        <v>C:\Users\Admin\desktop\GL_extraction\Data\SiteSearches\5-site_html_data\medium\medium52.txt</v>
      </c>
    </row>
    <row r="470" spans="1:3" x14ac:dyDescent="0.3">
      <c r="A470" t="s">
        <v>2198</v>
      </c>
      <c r="B470">
        <v>4</v>
      </c>
      <c r="C470" t="str">
        <f>HYPERLINK("C:\Users\Admin\desktop\GL_extraction\Data\SiteSearches\5-site_html_data\medium\medium520.txt")</f>
        <v>C:\Users\Admin\desktop\GL_extraction\Data\SiteSearches\5-site_html_data\medium\medium520.txt</v>
      </c>
    </row>
    <row r="471" spans="1:3" x14ac:dyDescent="0.3">
      <c r="A471" t="s">
        <v>2199</v>
      </c>
      <c r="B471">
        <v>6</v>
      </c>
      <c r="C471" t="str">
        <f>HYPERLINK("C:\Users\Admin\desktop\GL_extraction\Data\SiteSearches\5-site_html_data\medium\medium521.txt")</f>
        <v>C:\Users\Admin\desktop\GL_extraction\Data\SiteSearches\5-site_html_data\medium\medium521.txt</v>
      </c>
    </row>
    <row r="472" spans="1:3" x14ac:dyDescent="0.3">
      <c r="A472" t="s">
        <v>2200</v>
      </c>
      <c r="B472">
        <v>4</v>
      </c>
      <c r="C472" t="str">
        <f>HYPERLINK("C:\Users\Admin\desktop\GL_extraction\Data\SiteSearches\5-site_html_data\medium\medium522.txt")</f>
        <v>C:\Users\Admin\desktop\GL_extraction\Data\SiteSearches\5-site_html_data\medium\medium522.txt</v>
      </c>
    </row>
    <row r="473" spans="1:3" x14ac:dyDescent="0.3">
      <c r="A473" t="s">
        <v>2201</v>
      </c>
      <c r="B473">
        <v>6</v>
      </c>
      <c r="C473" t="str">
        <f>HYPERLINK("C:\Users\Admin\desktop\GL_extraction\Data\SiteSearches\5-site_html_data\medium\medium523.txt")</f>
        <v>C:\Users\Admin\desktop\GL_extraction\Data\SiteSearches\5-site_html_data\medium\medium523.txt</v>
      </c>
    </row>
    <row r="474" spans="1:3" x14ac:dyDescent="0.3">
      <c r="A474" t="s">
        <v>2202</v>
      </c>
      <c r="B474">
        <v>0</v>
      </c>
      <c r="C474" t="str">
        <f>HYPERLINK("C:\Users\Admin\desktop\GL_extraction\Data\SiteSearches\5-site_html_data\medium\medium524.txt")</f>
        <v>C:\Users\Admin\desktop\GL_extraction\Data\SiteSearches\5-site_html_data\medium\medium524.txt</v>
      </c>
    </row>
    <row r="475" spans="1:3" x14ac:dyDescent="0.3">
      <c r="A475" t="s">
        <v>2203</v>
      </c>
      <c r="B475">
        <v>2</v>
      </c>
      <c r="C475" t="str">
        <f>HYPERLINK("C:\Users\Admin\desktop\GL_extraction\Data\SiteSearches\5-site_html_data\medium\medium525.txt")</f>
        <v>C:\Users\Admin\desktop\GL_extraction\Data\SiteSearches\5-site_html_data\medium\medium525.txt</v>
      </c>
    </row>
    <row r="476" spans="1:3" x14ac:dyDescent="0.3">
      <c r="A476" t="s">
        <v>2204</v>
      </c>
      <c r="B476">
        <v>6</v>
      </c>
      <c r="C476" t="str">
        <f>HYPERLINK("C:\Users\Admin\desktop\GL_extraction\Data\SiteSearches\5-site_html_data\medium\medium526.txt")</f>
        <v>C:\Users\Admin\desktop\GL_extraction\Data\SiteSearches\5-site_html_data\medium\medium526.txt</v>
      </c>
    </row>
    <row r="477" spans="1:3" x14ac:dyDescent="0.3">
      <c r="A477" t="s">
        <v>2205</v>
      </c>
      <c r="B477">
        <v>2</v>
      </c>
      <c r="C477" t="str">
        <f>HYPERLINK("C:\Users\Admin\desktop\GL_extraction\Data\SiteSearches\5-site_html_data\medium\medium527.txt")</f>
        <v>C:\Users\Admin\desktop\GL_extraction\Data\SiteSearches\5-site_html_data\medium\medium527.txt</v>
      </c>
    </row>
    <row r="478" spans="1:3" x14ac:dyDescent="0.3">
      <c r="A478" t="s">
        <v>2206</v>
      </c>
      <c r="B478">
        <v>2</v>
      </c>
      <c r="C478" t="str">
        <f>HYPERLINK("C:\Users\Admin\desktop\GL_extraction\Data\SiteSearches\5-site_html_data\medium\medium528.txt")</f>
        <v>C:\Users\Admin\desktop\GL_extraction\Data\SiteSearches\5-site_html_data\medium\medium528.txt</v>
      </c>
    </row>
    <row r="479" spans="1:3" x14ac:dyDescent="0.3">
      <c r="A479" t="s">
        <v>2207</v>
      </c>
      <c r="B479">
        <v>4</v>
      </c>
      <c r="C479" t="str">
        <f>HYPERLINK("C:\Users\Admin\desktop\GL_extraction\Data\SiteSearches\5-site_html_data\medium\medium529.txt")</f>
        <v>C:\Users\Admin\desktop\GL_extraction\Data\SiteSearches\5-site_html_data\medium\medium529.txt</v>
      </c>
    </row>
    <row r="480" spans="1:3" x14ac:dyDescent="0.3">
      <c r="A480" t="s">
        <v>2208</v>
      </c>
      <c r="B480">
        <v>3</v>
      </c>
      <c r="C480" t="str">
        <f>HYPERLINK("C:\Users\Admin\desktop\GL_extraction\Data\SiteSearches\5-site_html_data\medium\medium53.txt")</f>
        <v>C:\Users\Admin\desktop\GL_extraction\Data\SiteSearches\5-site_html_data\medium\medium53.txt</v>
      </c>
    </row>
    <row r="481" spans="1:3" x14ac:dyDescent="0.3">
      <c r="A481" t="s">
        <v>2209</v>
      </c>
      <c r="B481">
        <v>4</v>
      </c>
      <c r="C481" t="str">
        <f>HYPERLINK("C:\Users\Admin\desktop\GL_extraction\Data\SiteSearches\5-site_html_data\medium\medium530.txt")</f>
        <v>C:\Users\Admin\desktop\GL_extraction\Data\SiteSearches\5-site_html_data\medium\medium530.txt</v>
      </c>
    </row>
    <row r="482" spans="1:3" x14ac:dyDescent="0.3">
      <c r="A482" t="s">
        <v>2210</v>
      </c>
      <c r="B482">
        <v>4</v>
      </c>
      <c r="C482" t="str">
        <f>HYPERLINK("C:\Users\Admin\desktop\GL_extraction\Data\SiteSearches\5-site_html_data\medium\medium531.txt")</f>
        <v>C:\Users\Admin\desktop\GL_extraction\Data\SiteSearches\5-site_html_data\medium\medium531.txt</v>
      </c>
    </row>
    <row r="483" spans="1:3" x14ac:dyDescent="0.3">
      <c r="A483" t="s">
        <v>2211</v>
      </c>
      <c r="B483">
        <v>1</v>
      </c>
      <c r="C483" t="str">
        <f>HYPERLINK("C:\Users\Admin\desktop\GL_extraction\Data\SiteSearches\5-site_html_data\medium\medium532.txt")</f>
        <v>C:\Users\Admin\desktop\GL_extraction\Data\SiteSearches\5-site_html_data\medium\medium532.txt</v>
      </c>
    </row>
    <row r="484" spans="1:3" x14ac:dyDescent="0.3">
      <c r="A484" t="s">
        <v>2212</v>
      </c>
      <c r="B484">
        <v>0</v>
      </c>
      <c r="C484" t="str">
        <f>HYPERLINK("C:\Users\Admin\desktop\GL_extraction\Data\SiteSearches\5-site_html_data\medium\medium533.txt")</f>
        <v>C:\Users\Admin\desktop\GL_extraction\Data\SiteSearches\5-site_html_data\medium\medium533.txt</v>
      </c>
    </row>
    <row r="485" spans="1:3" x14ac:dyDescent="0.3">
      <c r="A485" t="s">
        <v>2213</v>
      </c>
      <c r="B485">
        <v>4</v>
      </c>
      <c r="C485" t="str">
        <f>HYPERLINK("C:\Users\Admin\desktop\GL_extraction\Data\SiteSearches\5-site_html_data\medium\medium534.txt")</f>
        <v>C:\Users\Admin\desktop\GL_extraction\Data\SiteSearches\5-site_html_data\medium\medium534.txt</v>
      </c>
    </row>
    <row r="486" spans="1:3" x14ac:dyDescent="0.3">
      <c r="A486" t="s">
        <v>2214</v>
      </c>
      <c r="B486">
        <v>4</v>
      </c>
      <c r="C486" t="str">
        <f>HYPERLINK("C:\Users\Admin\desktop\GL_extraction\Data\SiteSearches\5-site_html_data\medium\medium535.txt")</f>
        <v>C:\Users\Admin\desktop\GL_extraction\Data\SiteSearches\5-site_html_data\medium\medium535.txt</v>
      </c>
    </row>
    <row r="487" spans="1:3" x14ac:dyDescent="0.3">
      <c r="A487" t="s">
        <v>2215</v>
      </c>
      <c r="B487">
        <v>4</v>
      </c>
      <c r="C487" t="str">
        <f>HYPERLINK("C:\Users\Admin\desktop\GL_extraction\Data\SiteSearches\5-site_html_data\medium\medium536.txt")</f>
        <v>C:\Users\Admin\desktop\GL_extraction\Data\SiteSearches\5-site_html_data\medium\medium536.txt</v>
      </c>
    </row>
    <row r="488" spans="1:3" x14ac:dyDescent="0.3">
      <c r="A488" t="s">
        <v>2216</v>
      </c>
      <c r="B488">
        <v>2</v>
      </c>
      <c r="C488" t="str">
        <f>HYPERLINK("C:\Users\Admin\desktop\GL_extraction\Data\SiteSearches\5-site_html_data\medium\medium537.txt")</f>
        <v>C:\Users\Admin\desktop\GL_extraction\Data\SiteSearches\5-site_html_data\medium\medium537.txt</v>
      </c>
    </row>
    <row r="489" spans="1:3" x14ac:dyDescent="0.3">
      <c r="A489" t="s">
        <v>2217</v>
      </c>
      <c r="B489">
        <v>6</v>
      </c>
      <c r="C489" t="str">
        <f>HYPERLINK("C:\Users\Admin\desktop\GL_extraction\Data\SiteSearches\5-site_html_data\medium\medium538.txt")</f>
        <v>C:\Users\Admin\desktop\GL_extraction\Data\SiteSearches\5-site_html_data\medium\medium538.txt</v>
      </c>
    </row>
    <row r="490" spans="1:3" x14ac:dyDescent="0.3">
      <c r="A490" t="s">
        <v>2218</v>
      </c>
      <c r="B490">
        <v>2</v>
      </c>
      <c r="C490" t="str">
        <f>HYPERLINK("C:\Users\Admin\desktop\GL_extraction\Data\SiteSearches\5-site_html_data\medium\medium539.txt")</f>
        <v>C:\Users\Admin\desktop\GL_extraction\Data\SiteSearches\5-site_html_data\medium\medium539.txt</v>
      </c>
    </row>
    <row r="491" spans="1:3" x14ac:dyDescent="0.3">
      <c r="A491" t="s">
        <v>2219</v>
      </c>
      <c r="B491">
        <v>5</v>
      </c>
      <c r="C491" t="str">
        <f>HYPERLINK("C:\Users\Admin\desktop\GL_extraction\Data\SiteSearches\5-site_html_data\medium\medium54.txt")</f>
        <v>C:\Users\Admin\desktop\GL_extraction\Data\SiteSearches\5-site_html_data\medium\medium54.txt</v>
      </c>
    </row>
    <row r="492" spans="1:3" x14ac:dyDescent="0.3">
      <c r="A492" t="s">
        <v>2220</v>
      </c>
      <c r="B492">
        <v>2</v>
      </c>
      <c r="C492" t="str">
        <f>HYPERLINK("C:\Users\Admin\desktop\GL_extraction\Data\SiteSearches\5-site_html_data\medium\medium540.txt")</f>
        <v>C:\Users\Admin\desktop\GL_extraction\Data\SiteSearches\5-site_html_data\medium\medium540.txt</v>
      </c>
    </row>
    <row r="493" spans="1:3" x14ac:dyDescent="0.3">
      <c r="A493" t="s">
        <v>2221</v>
      </c>
      <c r="B493">
        <v>4</v>
      </c>
      <c r="C493" t="str">
        <f>HYPERLINK("C:\Users\Admin\desktop\GL_extraction\Data\SiteSearches\5-site_html_data\medium\medium541.txt")</f>
        <v>C:\Users\Admin\desktop\GL_extraction\Data\SiteSearches\5-site_html_data\medium\medium541.txt</v>
      </c>
    </row>
    <row r="494" spans="1:3" x14ac:dyDescent="0.3">
      <c r="A494" t="s">
        <v>2222</v>
      </c>
      <c r="B494">
        <v>4</v>
      </c>
      <c r="C494" t="str">
        <f>HYPERLINK("C:\Users\Admin\desktop\GL_extraction\Data\SiteSearches\5-site_html_data\medium\medium542.txt")</f>
        <v>C:\Users\Admin\desktop\GL_extraction\Data\SiteSearches\5-site_html_data\medium\medium542.txt</v>
      </c>
    </row>
    <row r="495" spans="1:3" x14ac:dyDescent="0.3">
      <c r="A495" t="s">
        <v>2223</v>
      </c>
      <c r="B495">
        <v>4</v>
      </c>
      <c r="C495" t="str">
        <f>HYPERLINK("C:\Users\Admin\desktop\GL_extraction\Data\SiteSearches\5-site_html_data\medium\medium543.txt")</f>
        <v>C:\Users\Admin\desktop\GL_extraction\Data\SiteSearches\5-site_html_data\medium\medium543.txt</v>
      </c>
    </row>
    <row r="496" spans="1:3" x14ac:dyDescent="0.3">
      <c r="A496" t="s">
        <v>2224</v>
      </c>
      <c r="B496">
        <v>4</v>
      </c>
      <c r="C496" t="str">
        <f>HYPERLINK("C:\Users\Admin\desktop\GL_extraction\Data\SiteSearches\5-site_html_data\medium\medium544.txt")</f>
        <v>C:\Users\Admin\desktop\GL_extraction\Data\SiteSearches\5-site_html_data\medium\medium544.txt</v>
      </c>
    </row>
    <row r="497" spans="1:3" x14ac:dyDescent="0.3">
      <c r="A497" t="s">
        <v>2225</v>
      </c>
      <c r="B497">
        <v>5</v>
      </c>
      <c r="C497" t="str">
        <f>HYPERLINK("C:\Users\Admin\desktop\GL_extraction\Data\SiteSearches\5-site_html_data\medium\medium545.txt")</f>
        <v>C:\Users\Admin\desktop\GL_extraction\Data\SiteSearches\5-site_html_data\medium\medium545.txt</v>
      </c>
    </row>
    <row r="498" spans="1:3" x14ac:dyDescent="0.3">
      <c r="A498" t="s">
        <v>2226</v>
      </c>
      <c r="B498">
        <v>2</v>
      </c>
      <c r="C498" t="str">
        <f>HYPERLINK("C:\Users\Admin\desktop\GL_extraction\Data\SiteSearches\5-site_html_data\medium\medium546.txt")</f>
        <v>C:\Users\Admin\desktop\GL_extraction\Data\SiteSearches\5-site_html_data\medium\medium546.txt</v>
      </c>
    </row>
    <row r="499" spans="1:3" x14ac:dyDescent="0.3">
      <c r="A499" t="s">
        <v>2227</v>
      </c>
      <c r="B499">
        <v>4</v>
      </c>
      <c r="C499" t="str">
        <f>HYPERLINK("C:\Users\Admin\desktop\GL_extraction\Data\SiteSearches\5-site_html_data\medium\medium547.txt")</f>
        <v>C:\Users\Admin\desktop\GL_extraction\Data\SiteSearches\5-site_html_data\medium\medium547.txt</v>
      </c>
    </row>
    <row r="500" spans="1:3" x14ac:dyDescent="0.3">
      <c r="A500" t="s">
        <v>2228</v>
      </c>
      <c r="B500">
        <v>4</v>
      </c>
      <c r="C500" t="str">
        <f>HYPERLINK("C:\Users\Admin\desktop\GL_extraction\Data\SiteSearches\5-site_html_data\medium\medium548.txt")</f>
        <v>C:\Users\Admin\desktop\GL_extraction\Data\SiteSearches\5-site_html_data\medium\medium548.txt</v>
      </c>
    </row>
    <row r="501" spans="1:3" x14ac:dyDescent="0.3">
      <c r="A501" t="s">
        <v>2229</v>
      </c>
      <c r="B501">
        <v>4</v>
      </c>
      <c r="C501" t="str">
        <f>HYPERLINK("C:\Users\Admin\desktop\GL_extraction\Data\SiteSearches\5-site_html_data\medium\medium549.txt")</f>
        <v>C:\Users\Admin\desktop\GL_extraction\Data\SiteSearches\5-site_html_data\medium\medium549.txt</v>
      </c>
    </row>
    <row r="502" spans="1:3" x14ac:dyDescent="0.3">
      <c r="A502" t="s">
        <v>2230</v>
      </c>
      <c r="B502">
        <v>3</v>
      </c>
      <c r="C502" t="str">
        <f>HYPERLINK("C:\Users\Admin\desktop\GL_extraction\Data\SiteSearches\5-site_html_data\medium\medium55.txt")</f>
        <v>C:\Users\Admin\desktop\GL_extraction\Data\SiteSearches\5-site_html_data\medium\medium55.txt</v>
      </c>
    </row>
    <row r="503" spans="1:3" x14ac:dyDescent="0.3">
      <c r="A503" t="s">
        <v>2231</v>
      </c>
      <c r="B503">
        <v>4</v>
      </c>
      <c r="C503" t="str">
        <f>HYPERLINK("C:\Users\Admin\desktop\GL_extraction\Data\SiteSearches\5-site_html_data\medium\medium550.txt")</f>
        <v>C:\Users\Admin\desktop\GL_extraction\Data\SiteSearches\5-site_html_data\medium\medium550.txt</v>
      </c>
    </row>
    <row r="504" spans="1:3" x14ac:dyDescent="0.3">
      <c r="A504" t="s">
        <v>2232</v>
      </c>
      <c r="B504">
        <v>6</v>
      </c>
      <c r="C504" t="str">
        <f>HYPERLINK("C:\Users\Admin\desktop\GL_extraction\Data\SiteSearches\5-site_html_data\medium\medium551.txt")</f>
        <v>C:\Users\Admin\desktop\GL_extraction\Data\SiteSearches\5-site_html_data\medium\medium551.txt</v>
      </c>
    </row>
    <row r="505" spans="1:3" x14ac:dyDescent="0.3">
      <c r="A505" t="s">
        <v>2233</v>
      </c>
      <c r="B505">
        <v>5</v>
      </c>
      <c r="C505" t="str">
        <f>HYPERLINK("C:\Users\Admin\desktop\GL_extraction\Data\SiteSearches\5-site_html_data\medium\medium552.txt")</f>
        <v>C:\Users\Admin\desktop\GL_extraction\Data\SiteSearches\5-site_html_data\medium\medium552.txt</v>
      </c>
    </row>
    <row r="506" spans="1:3" x14ac:dyDescent="0.3">
      <c r="A506" t="s">
        <v>2234</v>
      </c>
      <c r="B506">
        <v>4</v>
      </c>
      <c r="C506" t="str">
        <f>HYPERLINK("C:\Users\Admin\desktop\GL_extraction\Data\SiteSearches\5-site_html_data\medium\medium553.txt")</f>
        <v>C:\Users\Admin\desktop\GL_extraction\Data\SiteSearches\5-site_html_data\medium\medium553.txt</v>
      </c>
    </row>
    <row r="507" spans="1:3" x14ac:dyDescent="0.3">
      <c r="A507" t="s">
        <v>2235</v>
      </c>
      <c r="B507">
        <v>4</v>
      </c>
      <c r="C507" t="str">
        <f>HYPERLINK("C:\Users\Admin\desktop\GL_extraction\Data\SiteSearches\5-site_html_data\medium\medium554.txt")</f>
        <v>C:\Users\Admin\desktop\GL_extraction\Data\SiteSearches\5-site_html_data\medium\medium554.txt</v>
      </c>
    </row>
    <row r="508" spans="1:3" x14ac:dyDescent="0.3">
      <c r="A508" t="s">
        <v>2236</v>
      </c>
      <c r="B508">
        <v>5</v>
      </c>
      <c r="C508" t="str">
        <f>HYPERLINK("C:\Users\Admin\desktop\GL_extraction\Data\SiteSearches\5-site_html_data\medium\medium555.txt")</f>
        <v>C:\Users\Admin\desktop\GL_extraction\Data\SiteSearches\5-site_html_data\medium\medium555.txt</v>
      </c>
    </row>
    <row r="509" spans="1:3" x14ac:dyDescent="0.3">
      <c r="A509" t="s">
        <v>2237</v>
      </c>
      <c r="B509">
        <v>4</v>
      </c>
      <c r="C509" t="str">
        <f>HYPERLINK("C:\Users\Admin\desktop\GL_extraction\Data\SiteSearches\5-site_html_data\medium\medium556.txt")</f>
        <v>C:\Users\Admin\desktop\GL_extraction\Data\SiteSearches\5-site_html_data\medium\medium556.txt</v>
      </c>
    </row>
    <row r="510" spans="1:3" x14ac:dyDescent="0.3">
      <c r="A510" t="s">
        <v>2238</v>
      </c>
      <c r="B510">
        <v>4</v>
      </c>
      <c r="C510" t="str">
        <f>HYPERLINK("C:\Users\Admin\desktop\GL_extraction\Data\SiteSearches\5-site_html_data\medium\medium557.txt")</f>
        <v>C:\Users\Admin\desktop\GL_extraction\Data\SiteSearches\5-site_html_data\medium\medium557.txt</v>
      </c>
    </row>
    <row r="511" spans="1:3" x14ac:dyDescent="0.3">
      <c r="A511" t="s">
        <v>2239</v>
      </c>
      <c r="B511">
        <v>4</v>
      </c>
      <c r="C511" t="str">
        <f>HYPERLINK("C:\Users\Admin\desktop\GL_extraction\Data\SiteSearches\5-site_html_data\medium\medium558.txt")</f>
        <v>C:\Users\Admin\desktop\GL_extraction\Data\SiteSearches\5-site_html_data\medium\medium558.txt</v>
      </c>
    </row>
    <row r="512" spans="1:3" x14ac:dyDescent="0.3">
      <c r="A512" t="s">
        <v>2240</v>
      </c>
      <c r="B512">
        <v>0</v>
      </c>
      <c r="C512" t="str">
        <f>HYPERLINK("C:\Users\Admin\desktop\GL_extraction\Data\SiteSearches\5-site_html_data\medium\medium559.txt")</f>
        <v>C:\Users\Admin\desktop\GL_extraction\Data\SiteSearches\5-site_html_data\medium\medium559.txt</v>
      </c>
    </row>
    <row r="513" spans="1:3" x14ac:dyDescent="0.3">
      <c r="A513" t="s">
        <v>2241</v>
      </c>
      <c r="B513">
        <v>8</v>
      </c>
      <c r="C513" t="str">
        <f>HYPERLINK("C:\Users\Admin\desktop\GL_extraction\Data\SiteSearches\5-site_html_data\medium\medium56.txt")</f>
        <v>C:\Users\Admin\desktop\GL_extraction\Data\SiteSearches\5-site_html_data\medium\medium56.txt</v>
      </c>
    </row>
    <row r="514" spans="1:3" x14ac:dyDescent="0.3">
      <c r="A514" t="s">
        <v>2242</v>
      </c>
      <c r="B514">
        <v>4</v>
      </c>
      <c r="C514" t="str">
        <f>HYPERLINK("C:\Users\Admin\desktop\GL_extraction\Data\SiteSearches\5-site_html_data\medium\medium560.txt")</f>
        <v>C:\Users\Admin\desktop\GL_extraction\Data\SiteSearches\5-site_html_data\medium\medium560.txt</v>
      </c>
    </row>
    <row r="515" spans="1:3" x14ac:dyDescent="0.3">
      <c r="A515" t="s">
        <v>2243</v>
      </c>
      <c r="B515">
        <v>2</v>
      </c>
      <c r="C515" t="str">
        <f>HYPERLINK("C:\Users\Admin\desktop\GL_extraction\Data\SiteSearches\5-site_html_data\medium\medium561.txt")</f>
        <v>C:\Users\Admin\desktop\GL_extraction\Data\SiteSearches\5-site_html_data\medium\medium561.txt</v>
      </c>
    </row>
    <row r="516" spans="1:3" x14ac:dyDescent="0.3">
      <c r="A516" t="s">
        <v>2244</v>
      </c>
      <c r="B516">
        <v>2</v>
      </c>
      <c r="C516" t="str">
        <f>HYPERLINK("C:\Users\Admin\desktop\GL_extraction\Data\SiteSearches\5-site_html_data\medium\medium562.txt")</f>
        <v>C:\Users\Admin\desktop\GL_extraction\Data\SiteSearches\5-site_html_data\medium\medium562.txt</v>
      </c>
    </row>
    <row r="517" spans="1:3" x14ac:dyDescent="0.3">
      <c r="A517" t="s">
        <v>2245</v>
      </c>
      <c r="B517">
        <v>2</v>
      </c>
      <c r="C517" t="str">
        <f>HYPERLINK("C:\Users\Admin\desktop\GL_extraction\Data\SiteSearches\5-site_html_data\medium\medium563.txt")</f>
        <v>C:\Users\Admin\desktop\GL_extraction\Data\SiteSearches\5-site_html_data\medium\medium563.txt</v>
      </c>
    </row>
    <row r="518" spans="1:3" x14ac:dyDescent="0.3">
      <c r="A518" t="s">
        <v>2246</v>
      </c>
      <c r="B518">
        <v>4</v>
      </c>
      <c r="C518" t="str">
        <f>HYPERLINK("C:\Users\Admin\desktop\GL_extraction\Data\SiteSearches\5-site_html_data\medium\medium564.txt")</f>
        <v>C:\Users\Admin\desktop\GL_extraction\Data\SiteSearches\5-site_html_data\medium\medium564.txt</v>
      </c>
    </row>
    <row r="519" spans="1:3" x14ac:dyDescent="0.3">
      <c r="A519" t="s">
        <v>2247</v>
      </c>
      <c r="B519">
        <v>2</v>
      </c>
      <c r="C519" t="str">
        <f>HYPERLINK("C:\Users\Admin\desktop\GL_extraction\Data\SiteSearches\5-site_html_data\medium\medium565.txt")</f>
        <v>C:\Users\Admin\desktop\GL_extraction\Data\SiteSearches\5-site_html_data\medium\medium565.txt</v>
      </c>
    </row>
    <row r="520" spans="1:3" x14ac:dyDescent="0.3">
      <c r="A520" t="s">
        <v>2248</v>
      </c>
      <c r="B520">
        <v>2</v>
      </c>
      <c r="C520" t="str">
        <f>HYPERLINK("C:\Users\Admin\desktop\GL_extraction\Data\SiteSearches\5-site_html_data\medium\medium566.txt")</f>
        <v>C:\Users\Admin\desktop\GL_extraction\Data\SiteSearches\5-site_html_data\medium\medium566.txt</v>
      </c>
    </row>
    <row r="521" spans="1:3" x14ac:dyDescent="0.3">
      <c r="A521" t="s">
        <v>2249</v>
      </c>
      <c r="B521">
        <v>4</v>
      </c>
      <c r="C521" t="str">
        <f>HYPERLINK("C:\Users\Admin\desktop\GL_extraction\Data\SiteSearches\5-site_html_data\medium\medium567.txt")</f>
        <v>C:\Users\Admin\desktop\GL_extraction\Data\SiteSearches\5-site_html_data\medium\medium567.txt</v>
      </c>
    </row>
    <row r="522" spans="1:3" x14ac:dyDescent="0.3">
      <c r="A522" t="s">
        <v>2250</v>
      </c>
      <c r="B522">
        <v>4</v>
      </c>
      <c r="C522" t="str">
        <f>HYPERLINK("C:\Users\Admin\desktop\GL_extraction\Data\SiteSearches\5-site_html_data\medium\medium568.txt")</f>
        <v>C:\Users\Admin\desktop\GL_extraction\Data\SiteSearches\5-site_html_data\medium\medium568.txt</v>
      </c>
    </row>
    <row r="523" spans="1:3" x14ac:dyDescent="0.3">
      <c r="A523" t="s">
        <v>2251</v>
      </c>
      <c r="B523">
        <v>2</v>
      </c>
      <c r="C523" t="str">
        <f>HYPERLINK("C:\Users\Admin\desktop\GL_extraction\Data\SiteSearches\5-site_html_data\medium\medium569.txt")</f>
        <v>C:\Users\Admin\desktop\GL_extraction\Data\SiteSearches\5-site_html_data\medium\medium569.txt</v>
      </c>
    </row>
    <row r="524" spans="1:3" x14ac:dyDescent="0.3">
      <c r="A524" t="s">
        <v>2252</v>
      </c>
      <c r="B524">
        <v>8</v>
      </c>
      <c r="C524" t="str">
        <f>HYPERLINK("C:\Users\Admin\desktop\GL_extraction\Data\SiteSearches\5-site_html_data\medium\medium57.txt")</f>
        <v>C:\Users\Admin\desktop\GL_extraction\Data\SiteSearches\5-site_html_data\medium\medium57.txt</v>
      </c>
    </row>
    <row r="525" spans="1:3" x14ac:dyDescent="0.3">
      <c r="A525" t="s">
        <v>2253</v>
      </c>
      <c r="B525">
        <v>1</v>
      </c>
      <c r="C525" t="str">
        <f>HYPERLINK("C:\Users\Admin\desktop\GL_extraction\Data\SiteSearches\5-site_html_data\medium\medium570.txt")</f>
        <v>C:\Users\Admin\desktop\GL_extraction\Data\SiteSearches\5-site_html_data\medium\medium570.txt</v>
      </c>
    </row>
    <row r="526" spans="1:3" x14ac:dyDescent="0.3">
      <c r="A526" t="s">
        <v>2254</v>
      </c>
      <c r="B526">
        <v>4</v>
      </c>
      <c r="C526" t="str">
        <f>HYPERLINK("C:\Users\Admin\desktop\GL_extraction\Data\SiteSearches\5-site_html_data\medium\medium571.txt")</f>
        <v>C:\Users\Admin\desktop\GL_extraction\Data\SiteSearches\5-site_html_data\medium\medium571.txt</v>
      </c>
    </row>
    <row r="527" spans="1:3" x14ac:dyDescent="0.3">
      <c r="A527" t="s">
        <v>2255</v>
      </c>
      <c r="B527">
        <v>5</v>
      </c>
      <c r="C527" t="str">
        <f>HYPERLINK("C:\Users\Admin\desktop\GL_extraction\Data\SiteSearches\5-site_html_data\medium\medium572.txt")</f>
        <v>C:\Users\Admin\desktop\GL_extraction\Data\SiteSearches\5-site_html_data\medium\medium572.txt</v>
      </c>
    </row>
    <row r="528" spans="1:3" x14ac:dyDescent="0.3">
      <c r="A528" t="s">
        <v>2256</v>
      </c>
      <c r="B528">
        <v>4</v>
      </c>
      <c r="C528" t="str">
        <f>HYPERLINK("C:\Users\Admin\desktop\GL_extraction\Data\SiteSearches\5-site_html_data\medium\medium573.txt")</f>
        <v>C:\Users\Admin\desktop\GL_extraction\Data\SiteSearches\5-site_html_data\medium\medium573.txt</v>
      </c>
    </row>
    <row r="529" spans="1:3" x14ac:dyDescent="0.3">
      <c r="A529" t="s">
        <v>2257</v>
      </c>
      <c r="B529">
        <v>2</v>
      </c>
      <c r="C529" t="str">
        <f>HYPERLINK("C:\Users\Admin\desktop\GL_extraction\Data\SiteSearches\5-site_html_data\medium\medium574.txt")</f>
        <v>C:\Users\Admin\desktop\GL_extraction\Data\SiteSearches\5-site_html_data\medium\medium574.txt</v>
      </c>
    </row>
    <row r="530" spans="1:3" x14ac:dyDescent="0.3">
      <c r="A530" t="s">
        <v>2258</v>
      </c>
      <c r="B530">
        <v>4</v>
      </c>
      <c r="C530" t="str">
        <f>HYPERLINK("C:\Users\Admin\desktop\GL_extraction\Data\SiteSearches\5-site_html_data\medium\medium575.txt")</f>
        <v>C:\Users\Admin\desktop\GL_extraction\Data\SiteSearches\5-site_html_data\medium\medium575.txt</v>
      </c>
    </row>
    <row r="531" spans="1:3" x14ac:dyDescent="0.3">
      <c r="A531" t="s">
        <v>2259</v>
      </c>
      <c r="B531">
        <v>6</v>
      </c>
      <c r="C531" t="str">
        <f>HYPERLINK("C:\Users\Admin\desktop\GL_extraction\Data\SiteSearches\5-site_html_data\medium\medium576.txt")</f>
        <v>C:\Users\Admin\desktop\GL_extraction\Data\SiteSearches\5-site_html_data\medium\medium576.txt</v>
      </c>
    </row>
    <row r="532" spans="1:3" x14ac:dyDescent="0.3">
      <c r="A532" t="s">
        <v>2260</v>
      </c>
      <c r="B532">
        <v>2</v>
      </c>
      <c r="C532" t="str">
        <f>HYPERLINK("C:\Users\Admin\desktop\GL_extraction\Data\SiteSearches\5-site_html_data\medium\medium577.txt")</f>
        <v>C:\Users\Admin\desktop\GL_extraction\Data\SiteSearches\5-site_html_data\medium\medium577.txt</v>
      </c>
    </row>
    <row r="533" spans="1:3" x14ac:dyDescent="0.3">
      <c r="A533" t="s">
        <v>2261</v>
      </c>
      <c r="B533">
        <v>2</v>
      </c>
      <c r="C533" t="str">
        <f>HYPERLINK("C:\Users\Admin\desktop\GL_extraction\Data\SiteSearches\5-site_html_data\medium\medium578.txt")</f>
        <v>C:\Users\Admin\desktop\GL_extraction\Data\SiteSearches\5-site_html_data\medium\medium578.txt</v>
      </c>
    </row>
    <row r="534" spans="1:3" x14ac:dyDescent="0.3">
      <c r="A534" t="s">
        <v>2262</v>
      </c>
      <c r="B534">
        <v>2</v>
      </c>
      <c r="C534" t="str">
        <f>HYPERLINK("C:\Users\Admin\desktop\GL_extraction\Data\SiteSearches\5-site_html_data\medium\medium579.txt")</f>
        <v>C:\Users\Admin\desktop\GL_extraction\Data\SiteSearches\5-site_html_data\medium\medium579.txt</v>
      </c>
    </row>
    <row r="535" spans="1:3" x14ac:dyDescent="0.3">
      <c r="A535" t="s">
        <v>2263</v>
      </c>
      <c r="B535">
        <v>3</v>
      </c>
      <c r="C535" t="str">
        <f>HYPERLINK("C:\Users\Admin\desktop\GL_extraction\Data\SiteSearches\5-site_html_data\medium\medium58.txt")</f>
        <v>C:\Users\Admin\desktop\GL_extraction\Data\SiteSearches\5-site_html_data\medium\medium58.txt</v>
      </c>
    </row>
    <row r="536" spans="1:3" x14ac:dyDescent="0.3">
      <c r="A536" t="s">
        <v>2264</v>
      </c>
      <c r="B536">
        <v>1</v>
      </c>
      <c r="C536" t="str">
        <f>HYPERLINK("C:\Users\Admin\desktop\GL_extraction\Data\SiteSearches\5-site_html_data\medium\medium580.txt")</f>
        <v>C:\Users\Admin\desktop\GL_extraction\Data\SiteSearches\5-site_html_data\medium\medium580.txt</v>
      </c>
    </row>
    <row r="537" spans="1:3" x14ac:dyDescent="0.3">
      <c r="A537" t="s">
        <v>2265</v>
      </c>
      <c r="B537">
        <v>4</v>
      </c>
      <c r="C537" t="str">
        <f>HYPERLINK("C:\Users\Admin\desktop\GL_extraction\Data\SiteSearches\5-site_html_data\medium\medium581.txt")</f>
        <v>C:\Users\Admin\desktop\GL_extraction\Data\SiteSearches\5-site_html_data\medium\medium581.txt</v>
      </c>
    </row>
    <row r="538" spans="1:3" x14ac:dyDescent="0.3">
      <c r="A538" t="s">
        <v>2266</v>
      </c>
      <c r="B538">
        <v>1</v>
      </c>
      <c r="C538" t="str">
        <f>HYPERLINK("C:\Users\Admin\desktop\GL_extraction\Data\SiteSearches\5-site_html_data\medium\medium582.txt")</f>
        <v>C:\Users\Admin\desktop\GL_extraction\Data\SiteSearches\5-site_html_data\medium\medium582.txt</v>
      </c>
    </row>
    <row r="539" spans="1:3" x14ac:dyDescent="0.3">
      <c r="A539" t="s">
        <v>2267</v>
      </c>
      <c r="B539">
        <v>1</v>
      </c>
      <c r="C539" t="str">
        <f>HYPERLINK("C:\Users\Admin\desktop\GL_extraction\Data\SiteSearches\5-site_html_data\medium\medium583.txt")</f>
        <v>C:\Users\Admin\desktop\GL_extraction\Data\SiteSearches\5-site_html_data\medium\medium583.txt</v>
      </c>
    </row>
    <row r="540" spans="1:3" x14ac:dyDescent="0.3">
      <c r="A540" t="s">
        <v>2268</v>
      </c>
      <c r="B540">
        <v>4</v>
      </c>
      <c r="C540" t="str">
        <f>HYPERLINK("C:\Users\Admin\desktop\GL_extraction\Data\SiteSearches\5-site_html_data\medium\medium584.txt")</f>
        <v>C:\Users\Admin\desktop\GL_extraction\Data\SiteSearches\5-site_html_data\medium\medium584.txt</v>
      </c>
    </row>
    <row r="541" spans="1:3" x14ac:dyDescent="0.3">
      <c r="A541" t="s">
        <v>2269</v>
      </c>
      <c r="B541">
        <v>4</v>
      </c>
      <c r="C541" t="str">
        <f>HYPERLINK("C:\Users\Admin\desktop\GL_extraction\Data\SiteSearches\5-site_html_data\medium\medium585.txt")</f>
        <v>C:\Users\Admin\desktop\GL_extraction\Data\SiteSearches\5-site_html_data\medium\medium585.txt</v>
      </c>
    </row>
    <row r="542" spans="1:3" x14ac:dyDescent="0.3">
      <c r="A542" t="s">
        <v>2270</v>
      </c>
      <c r="B542">
        <v>4</v>
      </c>
      <c r="C542" t="str">
        <f>HYPERLINK("C:\Users\Admin\desktop\GL_extraction\Data\SiteSearches\5-site_html_data\medium\medium586.txt")</f>
        <v>C:\Users\Admin\desktop\GL_extraction\Data\SiteSearches\5-site_html_data\medium\medium586.txt</v>
      </c>
    </row>
    <row r="543" spans="1:3" x14ac:dyDescent="0.3">
      <c r="A543" t="s">
        <v>2271</v>
      </c>
      <c r="B543">
        <v>4</v>
      </c>
      <c r="C543" t="str">
        <f>HYPERLINK("C:\Users\Admin\desktop\GL_extraction\Data\SiteSearches\5-site_html_data\medium\medium587.txt")</f>
        <v>C:\Users\Admin\desktop\GL_extraction\Data\SiteSearches\5-site_html_data\medium\medium587.txt</v>
      </c>
    </row>
    <row r="544" spans="1:3" x14ac:dyDescent="0.3">
      <c r="A544" t="s">
        <v>2272</v>
      </c>
      <c r="B544">
        <v>4</v>
      </c>
      <c r="C544" t="str">
        <f>HYPERLINK("C:\Users\Admin\desktop\GL_extraction\Data\SiteSearches\5-site_html_data\medium\medium588.txt")</f>
        <v>C:\Users\Admin\desktop\GL_extraction\Data\SiteSearches\5-site_html_data\medium\medium588.txt</v>
      </c>
    </row>
    <row r="545" spans="1:3" x14ac:dyDescent="0.3">
      <c r="A545" t="s">
        <v>2273</v>
      </c>
      <c r="B545">
        <v>4</v>
      </c>
      <c r="C545" t="str">
        <f>HYPERLINK("C:\Users\Admin\desktop\GL_extraction\Data\SiteSearches\5-site_html_data\medium\medium589.txt")</f>
        <v>C:\Users\Admin\desktop\GL_extraction\Data\SiteSearches\5-site_html_data\medium\medium589.txt</v>
      </c>
    </row>
    <row r="546" spans="1:3" x14ac:dyDescent="0.3">
      <c r="A546" t="s">
        <v>2274</v>
      </c>
      <c r="B546">
        <v>5</v>
      </c>
      <c r="C546" t="str">
        <f>HYPERLINK("C:\Users\Admin\desktop\GL_extraction\Data\SiteSearches\5-site_html_data\medium\medium59.txt")</f>
        <v>C:\Users\Admin\desktop\GL_extraction\Data\SiteSearches\5-site_html_data\medium\medium59.txt</v>
      </c>
    </row>
    <row r="547" spans="1:3" x14ac:dyDescent="0.3">
      <c r="A547" t="s">
        <v>2275</v>
      </c>
      <c r="B547">
        <v>6</v>
      </c>
      <c r="C547" t="str">
        <f>HYPERLINK("C:\Users\Admin\desktop\GL_extraction\Data\SiteSearches\5-site_html_data\medium\medium590.txt")</f>
        <v>C:\Users\Admin\desktop\GL_extraction\Data\SiteSearches\5-site_html_data\medium\medium590.txt</v>
      </c>
    </row>
    <row r="548" spans="1:3" x14ac:dyDescent="0.3">
      <c r="A548" t="s">
        <v>2276</v>
      </c>
      <c r="B548">
        <v>2</v>
      </c>
      <c r="C548" t="str">
        <f>HYPERLINK("C:\Users\Admin\desktop\GL_extraction\Data\SiteSearches\5-site_html_data\medium\medium591.txt")</f>
        <v>C:\Users\Admin\desktop\GL_extraction\Data\SiteSearches\5-site_html_data\medium\medium591.txt</v>
      </c>
    </row>
    <row r="549" spans="1:3" x14ac:dyDescent="0.3">
      <c r="A549" t="s">
        <v>2277</v>
      </c>
      <c r="B549">
        <v>4</v>
      </c>
      <c r="C549" t="str">
        <f>HYPERLINK("C:\Users\Admin\desktop\GL_extraction\Data\SiteSearches\5-site_html_data\medium\medium592.txt")</f>
        <v>C:\Users\Admin\desktop\GL_extraction\Data\SiteSearches\5-site_html_data\medium\medium592.txt</v>
      </c>
    </row>
    <row r="550" spans="1:3" x14ac:dyDescent="0.3">
      <c r="A550" t="s">
        <v>2278</v>
      </c>
      <c r="B550">
        <v>4</v>
      </c>
      <c r="C550" t="str">
        <f>HYPERLINK("C:\Users\Admin\desktop\GL_extraction\Data\SiteSearches\5-site_html_data\medium\medium593.txt")</f>
        <v>C:\Users\Admin\desktop\GL_extraction\Data\SiteSearches\5-site_html_data\medium\medium593.txt</v>
      </c>
    </row>
    <row r="551" spans="1:3" x14ac:dyDescent="0.3">
      <c r="A551" t="s">
        <v>2279</v>
      </c>
      <c r="B551">
        <v>3</v>
      </c>
      <c r="C551" t="str">
        <f>HYPERLINK("C:\Users\Admin\desktop\GL_extraction\Data\SiteSearches\5-site_html_data\medium\medium594.txt")</f>
        <v>C:\Users\Admin\desktop\GL_extraction\Data\SiteSearches\5-site_html_data\medium\medium594.txt</v>
      </c>
    </row>
    <row r="552" spans="1:3" x14ac:dyDescent="0.3">
      <c r="A552" t="s">
        <v>2280</v>
      </c>
      <c r="B552">
        <v>4</v>
      </c>
      <c r="C552" t="str">
        <f>HYPERLINK("C:\Users\Admin\desktop\GL_extraction\Data\SiteSearches\5-site_html_data\medium\medium595.txt")</f>
        <v>C:\Users\Admin\desktop\GL_extraction\Data\SiteSearches\5-site_html_data\medium\medium595.txt</v>
      </c>
    </row>
    <row r="553" spans="1:3" x14ac:dyDescent="0.3">
      <c r="A553" t="s">
        <v>2281</v>
      </c>
      <c r="B553">
        <v>5</v>
      </c>
      <c r="C553" t="str">
        <f>HYPERLINK("C:\Users\Admin\desktop\GL_extraction\Data\SiteSearches\5-site_html_data\medium\medium596.txt")</f>
        <v>C:\Users\Admin\desktop\GL_extraction\Data\SiteSearches\5-site_html_data\medium\medium596.txt</v>
      </c>
    </row>
    <row r="554" spans="1:3" x14ac:dyDescent="0.3">
      <c r="A554" t="s">
        <v>2282</v>
      </c>
      <c r="B554">
        <v>6</v>
      </c>
      <c r="C554" t="str">
        <f>HYPERLINK("C:\Users\Admin\desktop\GL_extraction\Data\SiteSearches\5-site_html_data\medium\medium597.txt")</f>
        <v>C:\Users\Admin\desktop\GL_extraction\Data\SiteSearches\5-site_html_data\medium\medium597.txt</v>
      </c>
    </row>
    <row r="555" spans="1:3" x14ac:dyDescent="0.3">
      <c r="A555" t="s">
        <v>2283</v>
      </c>
      <c r="B555">
        <v>4</v>
      </c>
      <c r="C555" t="str">
        <f>HYPERLINK("C:\Users\Admin\desktop\GL_extraction\Data\SiteSearches\5-site_html_data\medium\medium598.txt")</f>
        <v>C:\Users\Admin\desktop\GL_extraction\Data\SiteSearches\5-site_html_data\medium\medium598.txt</v>
      </c>
    </row>
    <row r="556" spans="1:3" x14ac:dyDescent="0.3">
      <c r="A556" t="s">
        <v>2284</v>
      </c>
      <c r="B556">
        <v>4</v>
      </c>
      <c r="C556" t="str">
        <f>HYPERLINK("C:\Users\Admin\desktop\GL_extraction\Data\SiteSearches\5-site_html_data\medium\medium599.txt")</f>
        <v>C:\Users\Admin\desktop\GL_extraction\Data\SiteSearches\5-site_html_data\medium\medium599.txt</v>
      </c>
    </row>
    <row r="557" spans="1:3" x14ac:dyDescent="0.3">
      <c r="A557" t="s">
        <v>2285</v>
      </c>
      <c r="B557">
        <v>8</v>
      </c>
      <c r="C557" t="str">
        <f>HYPERLINK("C:\Users\Admin\desktop\GL_extraction\Data\SiteSearches\5-site_html_data\medium\medium6.txt")</f>
        <v>C:\Users\Admin\desktop\GL_extraction\Data\SiteSearches\5-site_html_data\medium\medium6.txt</v>
      </c>
    </row>
    <row r="558" spans="1:3" x14ac:dyDescent="0.3">
      <c r="A558" t="s">
        <v>2286</v>
      </c>
      <c r="B558">
        <v>3</v>
      </c>
      <c r="C558" t="str">
        <f>HYPERLINK("C:\Users\Admin\desktop\GL_extraction\Data\SiteSearches\5-site_html_data\medium\medium60.txt")</f>
        <v>C:\Users\Admin\desktop\GL_extraction\Data\SiteSearches\5-site_html_data\medium\medium60.txt</v>
      </c>
    </row>
    <row r="559" spans="1:3" x14ac:dyDescent="0.3">
      <c r="A559" t="s">
        <v>2287</v>
      </c>
      <c r="B559">
        <v>5</v>
      </c>
      <c r="C559" t="str">
        <f>HYPERLINK("C:\Users\Admin\desktop\GL_extraction\Data\SiteSearches\5-site_html_data\medium\medium600.txt")</f>
        <v>C:\Users\Admin\desktop\GL_extraction\Data\SiteSearches\5-site_html_data\medium\medium600.txt</v>
      </c>
    </row>
    <row r="560" spans="1:3" x14ac:dyDescent="0.3">
      <c r="A560" t="s">
        <v>2288</v>
      </c>
      <c r="B560">
        <v>4</v>
      </c>
      <c r="C560" t="str">
        <f>HYPERLINK("C:\Users\Admin\desktop\GL_extraction\Data\SiteSearches\5-site_html_data\medium\medium601.txt")</f>
        <v>C:\Users\Admin\desktop\GL_extraction\Data\SiteSearches\5-site_html_data\medium\medium601.txt</v>
      </c>
    </row>
    <row r="561" spans="1:3" x14ac:dyDescent="0.3">
      <c r="A561" t="s">
        <v>2289</v>
      </c>
      <c r="B561">
        <v>4</v>
      </c>
      <c r="C561" t="str">
        <f>HYPERLINK("C:\Users\Admin\desktop\GL_extraction\Data\SiteSearches\5-site_html_data\medium\medium602.txt")</f>
        <v>C:\Users\Admin\desktop\GL_extraction\Data\SiteSearches\5-site_html_data\medium\medium602.txt</v>
      </c>
    </row>
    <row r="562" spans="1:3" x14ac:dyDescent="0.3">
      <c r="A562" t="s">
        <v>2290</v>
      </c>
      <c r="B562">
        <v>4</v>
      </c>
      <c r="C562" t="str">
        <f>HYPERLINK("C:\Users\Admin\desktop\GL_extraction\Data\SiteSearches\5-site_html_data\medium\medium603.txt")</f>
        <v>C:\Users\Admin\desktop\GL_extraction\Data\SiteSearches\5-site_html_data\medium\medium603.txt</v>
      </c>
    </row>
    <row r="563" spans="1:3" x14ac:dyDescent="0.3">
      <c r="A563" t="s">
        <v>2291</v>
      </c>
      <c r="B563">
        <v>4</v>
      </c>
      <c r="C563" t="str">
        <f>HYPERLINK("C:\Users\Admin\desktop\GL_extraction\Data\SiteSearches\5-site_html_data\medium\medium604.txt")</f>
        <v>C:\Users\Admin\desktop\GL_extraction\Data\SiteSearches\5-site_html_data\medium\medium604.txt</v>
      </c>
    </row>
    <row r="564" spans="1:3" x14ac:dyDescent="0.3">
      <c r="A564" t="s">
        <v>2292</v>
      </c>
      <c r="B564">
        <v>4</v>
      </c>
      <c r="C564" t="str">
        <f>HYPERLINK("C:\Users\Admin\desktop\GL_extraction\Data\SiteSearches\5-site_html_data\medium\medium605.txt")</f>
        <v>C:\Users\Admin\desktop\GL_extraction\Data\SiteSearches\5-site_html_data\medium\medium605.txt</v>
      </c>
    </row>
    <row r="565" spans="1:3" x14ac:dyDescent="0.3">
      <c r="A565" t="s">
        <v>2293</v>
      </c>
      <c r="B565">
        <v>4</v>
      </c>
      <c r="C565" t="str">
        <f>HYPERLINK("C:\Users\Admin\desktop\GL_extraction\Data\SiteSearches\5-site_html_data\medium\medium606.txt")</f>
        <v>C:\Users\Admin\desktop\GL_extraction\Data\SiteSearches\5-site_html_data\medium\medium606.txt</v>
      </c>
    </row>
    <row r="566" spans="1:3" x14ac:dyDescent="0.3">
      <c r="A566" t="s">
        <v>2294</v>
      </c>
      <c r="B566">
        <v>0</v>
      </c>
      <c r="C566" t="str">
        <f>HYPERLINK("C:\Users\Admin\desktop\GL_extraction\Data\SiteSearches\5-site_html_data\medium\medium607.txt")</f>
        <v>C:\Users\Admin\desktop\GL_extraction\Data\SiteSearches\5-site_html_data\medium\medium607.txt</v>
      </c>
    </row>
    <row r="567" spans="1:3" x14ac:dyDescent="0.3">
      <c r="A567" t="s">
        <v>2295</v>
      </c>
      <c r="B567">
        <v>4</v>
      </c>
      <c r="C567" t="str">
        <f>HYPERLINK("C:\Users\Admin\desktop\GL_extraction\Data\SiteSearches\5-site_html_data\medium\medium608.txt")</f>
        <v>C:\Users\Admin\desktop\GL_extraction\Data\SiteSearches\5-site_html_data\medium\medium608.txt</v>
      </c>
    </row>
    <row r="568" spans="1:3" x14ac:dyDescent="0.3">
      <c r="A568" t="s">
        <v>2296</v>
      </c>
      <c r="B568">
        <v>4</v>
      </c>
      <c r="C568" t="str">
        <f>HYPERLINK("C:\Users\Admin\desktop\GL_extraction\Data\SiteSearches\5-site_html_data\medium\medium609.txt")</f>
        <v>C:\Users\Admin\desktop\GL_extraction\Data\SiteSearches\5-site_html_data\medium\medium609.txt</v>
      </c>
    </row>
    <row r="569" spans="1:3" x14ac:dyDescent="0.3">
      <c r="A569" t="s">
        <v>2297</v>
      </c>
      <c r="B569">
        <v>3</v>
      </c>
      <c r="C569" t="str">
        <f>HYPERLINK("C:\Users\Admin\desktop\GL_extraction\Data\SiteSearches\5-site_html_data\medium\medium61.txt")</f>
        <v>C:\Users\Admin\desktop\GL_extraction\Data\SiteSearches\5-site_html_data\medium\medium61.txt</v>
      </c>
    </row>
    <row r="570" spans="1:3" x14ac:dyDescent="0.3">
      <c r="A570" t="s">
        <v>2298</v>
      </c>
      <c r="B570">
        <v>4</v>
      </c>
      <c r="C570" t="str">
        <f>HYPERLINK("C:\Users\Admin\desktop\GL_extraction\Data\SiteSearches\5-site_html_data\medium\medium610.txt")</f>
        <v>C:\Users\Admin\desktop\GL_extraction\Data\SiteSearches\5-site_html_data\medium\medium610.txt</v>
      </c>
    </row>
    <row r="571" spans="1:3" x14ac:dyDescent="0.3">
      <c r="A571" t="s">
        <v>2299</v>
      </c>
      <c r="B571">
        <v>7</v>
      </c>
      <c r="C571" t="str">
        <f>HYPERLINK("C:\Users\Admin\desktop\GL_extraction\Data\SiteSearches\5-site_html_data\medium\medium611.txt")</f>
        <v>C:\Users\Admin\desktop\GL_extraction\Data\SiteSearches\5-site_html_data\medium\medium611.txt</v>
      </c>
    </row>
    <row r="572" spans="1:3" x14ac:dyDescent="0.3">
      <c r="A572" t="s">
        <v>2300</v>
      </c>
      <c r="B572">
        <v>4</v>
      </c>
      <c r="C572" t="str">
        <f>HYPERLINK("C:\Users\Admin\desktop\GL_extraction\Data\SiteSearches\5-site_html_data\medium\medium612.txt")</f>
        <v>C:\Users\Admin\desktop\GL_extraction\Data\SiteSearches\5-site_html_data\medium\medium612.txt</v>
      </c>
    </row>
    <row r="573" spans="1:3" x14ac:dyDescent="0.3">
      <c r="A573" t="s">
        <v>2301</v>
      </c>
      <c r="B573">
        <v>9</v>
      </c>
      <c r="C573" t="str">
        <f>HYPERLINK("C:\Users\Admin\desktop\GL_extraction\Data\SiteSearches\5-site_html_data\medium\medium613.txt")</f>
        <v>C:\Users\Admin\desktop\GL_extraction\Data\SiteSearches\5-site_html_data\medium\medium613.txt</v>
      </c>
    </row>
    <row r="574" spans="1:3" x14ac:dyDescent="0.3">
      <c r="A574" t="s">
        <v>2302</v>
      </c>
      <c r="B574">
        <v>4</v>
      </c>
      <c r="C574" t="str">
        <f>HYPERLINK("C:\Users\Admin\desktop\GL_extraction\Data\SiteSearches\5-site_html_data\medium\medium614.txt")</f>
        <v>C:\Users\Admin\desktop\GL_extraction\Data\SiteSearches\5-site_html_data\medium\medium614.txt</v>
      </c>
    </row>
    <row r="575" spans="1:3" x14ac:dyDescent="0.3">
      <c r="A575" t="s">
        <v>2303</v>
      </c>
      <c r="B575">
        <v>6</v>
      </c>
      <c r="C575" t="str">
        <f>HYPERLINK("C:\Users\Admin\desktop\GL_extraction\Data\SiteSearches\5-site_html_data\medium\medium615.txt")</f>
        <v>C:\Users\Admin\desktop\GL_extraction\Data\SiteSearches\5-site_html_data\medium\medium615.txt</v>
      </c>
    </row>
    <row r="576" spans="1:3" x14ac:dyDescent="0.3">
      <c r="A576" t="s">
        <v>2304</v>
      </c>
      <c r="B576">
        <v>4</v>
      </c>
      <c r="C576" t="str">
        <f>HYPERLINK("C:\Users\Admin\desktop\GL_extraction\Data\SiteSearches\5-site_html_data\medium\medium616.txt")</f>
        <v>C:\Users\Admin\desktop\GL_extraction\Data\SiteSearches\5-site_html_data\medium\medium616.txt</v>
      </c>
    </row>
    <row r="577" spans="1:3" x14ac:dyDescent="0.3">
      <c r="A577" t="s">
        <v>2305</v>
      </c>
      <c r="B577">
        <v>4</v>
      </c>
      <c r="C577" t="str">
        <f>HYPERLINK("C:\Users\Admin\desktop\GL_extraction\Data\SiteSearches\5-site_html_data\medium\medium617.txt")</f>
        <v>C:\Users\Admin\desktop\GL_extraction\Data\SiteSearches\5-site_html_data\medium\medium617.txt</v>
      </c>
    </row>
    <row r="578" spans="1:3" x14ac:dyDescent="0.3">
      <c r="A578" t="s">
        <v>2306</v>
      </c>
      <c r="B578">
        <v>5</v>
      </c>
      <c r="C578" t="str">
        <f>HYPERLINK("C:\Users\Admin\desktop\GL_extraction\Data\SiteSearches\5-site_html_data\medium\medium618.txt")</f>
        <v>C:\Users\Admin\desktop\GL_extraction\Data\SiteSearches\5-site_html_data\medium\medium618.txt</v>
      </c>
    </row>
    <row r="579" spans="1:3" x14ac:dyDescent="0.3">
      <c r="A579" t="s">
        <v>2307</v>
      </c>
      <c r="B579">
        <v>4</v>
      </c>
      <c r="C579" t="str">
        <f>HYPERLINK("C:\Users\Admin\desktop\GL_extraction\Data\SiteSearches\5-site_html_data\medium\medium619.txt")</f>
        <v>C:\Users\Admin\desktop\GL_extraction\Data\SiteSearches\5-site_html_data\medium\medium619.txt</v>
      </c>
    </row>
    <row r="580" spans="1:3" x14ac:dyDescent="0.3">
      <c r="A580" t="s">
        <v>2308</v>
      </c>
      <c r="B580">
        <v>3</v>
      </c>
      <c r="C580" t="str">
        <f>HYPERLINK("C:\Users\Admin\desktop\GL_extraction\Data\SiteSearches\5-site_html_data\medium\medium62.txt")</f>
        <v>C:\Users\Admin\desktop\GL_extraction\Data\SiteSearches\5-site_html_data\medium\medium62.txt</v>
      </c>
    </row>
    <row r="581" spans="1:3" x14ac:dyDescent="0.3">
      <c r="A581" t="s">
        <v>2309</v>
      </c>
      <c r="B581">
        <v>4</v>
      </c>
      <c r="C581" t="str">
        <f>HYPERLINK("C:\Users\Admin\desktop\GL_extraction\Data\SiteSearches\5-site_html_data\medium\medium620.txt")</f>
        <v>C:\Users\Admin\desktop\GL_extraction\Data\SiteSearches\5-site_html_data\medium\medium620.txt</v>
      </c>
    </row>
    <row r="582" spans="1:3" x14ac:dyDescent="0.3">
      <c r="A582" t="s">
        <v>2310</v>
      </c>
      <c r="B582">
        <v>4</v>
      </c>
      <c r="C582" t="str">
        <f>HYPERLINK("C:\Users\Admin\desktop\GL_extraction\Data\SiteSearches\5-site_html_data\medium\medium621.txt")</f>
        <v>C:\Users\Admin\desktop\GL_extraction\Data\SiteSearches\5-site_html_data\medium\medium621.txt</v>
      </c>
    </row>
    <row r="583" spans="1:3" x14ac:dyDescent="0.3">
      <c r="A583" t="s">
        <v>2311</v>
      </c>
      <c r="B583">
        <v>6</v>
      </c>
      <c r="C583" t="str">
        <f>HYPERLINK("C:\Users\Admin\desktop\GL_extraction\Data\SiteSearches\5-site_html_data\medium\medium622.txt")</f>
        <v>C:\Users\Admin\desktop\GL_extraction\Data\SiteSearches\5-site_html_data\medium\medium622.txt</v>
      </c>
    </row>
    <row r="584" spans="1:3" x14ac:dyDescent="0.3">
      <c r="A584" t="s">
        <v>2312</v>
      </c>
      <c r="B584">
        <v>6</v>
      </c>
      <c r="C584" t="str">
        <f>HYPERLINK("C:\Users\Admin\desktop\GL_extraction\Data\SiteSearches\5-site_html_data\medium\medium623.txt")</f>
        <v>C:\Users\Admin\desktop\GL_extraction\Data\SiteSearches\5-site_html_data\medium\medium623.txt</v>
      </c>
    </row>
    <row r="585" spans="1:3" x14ac:dyDescent="0.3">
      <c r="A585" t="s">
        <v>2313</v>
      </c>
      <c r="B585">
        <v>4</v>
      </c>
      <c r="C585" t="str">
        <f>HYPERLINK("C:\Users\Admin\desktop\GL_extraction\Data\SiteSearches\5-site_html_data\medium\medium624.txt")</f>
        <v>C:\Users\Admin\desktop\GL_extraction\Data\SiteSearches\5-site_html_data\medium\medium624.txt</v>
      </c>
    </row>
    <row r="586" spans="1:3" x14ac:dyDescent="0.3">
      <c r="A586" t="s">
        <v>2314</v>
      </c>
      <c r="B586">
        <v>4</v>
      </c>
      <c r="C586" t="str">
        <f>HYPERLINK("C:\Users\Admin\desktop\GL_extraction\Data\SiteSearches\5-site_html_data\medium\medium625.txt")</f>
        <v>C:\Users\Admin\desktop\GL_extraction\Data\SiteSearches\5-site_html_data\medium\medium625.txt</v>
      </c>
    </row>
    <row r="587" spans="1:3" x14ac:dyDescent="0.3">
      <c r="A587" t="s">
        <v>2315</v>
      </c>
      <c r="B587">
        <v>4</v>
      </c>
      <c r="C587" t="str">
        <f>HYPERLINK("C:\Users\Admin\desktop\GL_extraction\Data\SiteSearches\5-site_html_data\medium\medium626.txt")</f>
        <v>C:\Users\Admin\desktop\GL_extraction\Data\SiteSearches\5-site_html_data\medium\medium626.txt</v>
      </c>
    </row>
    <row r="588" spans="1:3" x14ac:dyDescent="0.3">
      <c r="A588" t="s">
        <v>2316</v>
      </c>
      <c r="B588">
        <v>4</v>
      </c>
      <c r="C588" t="str">
        <f>HYPERLINK("C:\Users\Admin\desktop\GL_extraction\Data\SiteSearches\5-site_html_data\medium\medium627.txt")</f>
        <v>C:\Users\Admin\desktop\GL_extraction\Data\SiteSearches\5-site_html_data\medium\medium627.txt</v>
      </c>
    </row>
    <row r="589" spans="1:3" x14ac:dyDescent="0.3">
      <c r="A589" t="s">
        <v>2317</v>
      </c>
      <c r="B589">
        <v>7</v>
      </c>
      <c r="C589" t="str">
        <f>HYPERLINK("C:\Users\Admin\desktop\GL_extraction\Data\SiteSearches\5-site_html_data\medium\medium628.txt")</f>
        <v>C:\Users\Admin\desktop\GL_extraction\Data\SiteSearches\5-site_html_data\medium\medium628.txt</v>
      </c>
    </row>
    <row r="590" spans="1:3" x14ac:dyDescent="0.3">
      <c r="A590" t="s">
        <v>2318</v>
      </c>
      <c r="B590">
        <v>4</v>
      </c>
      <c r="C590" t="str">
        <f>HYPERLINK("C:\Users\Admin\desktop\GL_extraction\Data\SiteSearches\5-site_html_data\medium\medium629.txt")</f>
        <v>C:\Users\Admin\desktop\GL_extraction\Data\SiteSearches\5-site_html_data\medium\medium629.txt</v>
      </c>
    </row>
    <row r="591" spans="1:3" x14ac:dyDescent="0.3">
      <c r="A591" t="s">
        <v>2319</v>
      </c>
      <c r="B591">
        <v>9</v>
      </c>
      <c r="C591" t="str">
        <f>HYPERLINK("C:\Users\Admin\desktop\GL_extraction\Data\SiteSearches\5-site_html_data\medium\medium63.txt")</f>
        <v>C:\Users\Admin\desktop\GL_extraction\Data\SiteSearches\5-site_html_data\medium\medium63.txt</v>
      </c>
    </row>
    <row r="592" spans="1:3" x14ac:dyDescent="0.3">
      <c r="A592" t="s">
        <v>2320</v>
      </c>
      <c r="B592">
        <v>3</v>
      </c>
      <c r="C592" t="str">
        <f>HYPERLINK("C:\Users\Admin\desktop\GL_extraction\Data\SiteSearches\5-site_html_data\medium\medium630.txt")</f>
        <v>C:\Users\Admin\desktop\GL_extraction\Data\SiteSearches\5-site_html_data\medium\medium630.txt</v>
      </c>
    </row>
    <row r="593" spans="1:3" x14ac:dyDescent="0.3">
      <c r="A593" t="s">
        <v>2321</v>
      </c>
      <c r="B593">
        <v>4</v>
      </c>
      <c r="C593" t="str">
        <f>HYPERLINK("C:\Users\Admin\desktop\GL_extraction\Data\SiteSearches\5-site_html_data\medium\medium631.txt")</f>
        <v>C:\Users\Admin\desktop\GL_extraction\Data\SiteSearches\5-site_html_data\medium\medium631.txt</v>
      </c>
    </row>
    <row r="594" spans="1:3" x14ac:dyDescent="0.3">
      <c r="A594" t="s">
        <v>2322</v>
      </c>
      <c r="B594">
        <v>5</v>
      </c>
      <c r="C594" t="str">
        <f>HYPERLINK("C:\Users\Admin\desktop\GL_extraction\Data\SiteSearches\5-site_html_data\medium\medium632.txt")</f>
        <v>C:\Users\Admin\desktop\GL_extraction\Data\SiteSearches\5-site_html_data\medium\medium632.txt</v>
      </c>
    </row>
    <row r="595" spans="1:3" x14ac:dyDescent="0.3">
      <c r="A595" t="s">
        <v>2323</v>
      </c>
      <c r="B595">
        <v>5</v>
      </c>
      <c r="C595" t="str">
        <f>HYPERLINK("C:\Users\Admin\desktop\GL_extraction\Data\SiteSearches\5-site_html_data\medium\medium633.txt")</f>
        <v>C:\Users\Admin\desktop\GL_extraction\Data\SiteSearches\5-site_html_data\medium\medium633.txt</v>
      </c>
    </row>
    <row r="596" spans="1:3" x14ac:dyDescent="0.3">
      <c r="A596" t="s">
        <v>2324</v>
      </c>
      <c r="B596">
        <v>4</v>
      </c>
      <c r="C596" t="str">
        <f>HYPERLINK("C:\Users\Admin\desktop\GL_extraction\Data\SiteSearches\5-site_html_data\medium\medium634.txt")</f>
        <v>C:\Users\Admin\desktop\GL_extraction\Data\SiteSearches\5-site_html_data\medium\medium634.txt</v>
      </c>
    </row>
    <row r="597" spans="1:3" x14ac:dyDescent="0.3">
      <c r="A597" t="s">
        <v>2325</v>
      </c>
      <c r="B597">
        <v>1</v>
      </c>
      <c r="C597" t="str">
        <f>HYPERLINK("C:\Users\Admin\desktop\GL_extraction\Data\SiteSearches\5-site_html_data\medium\medium635.txt")</f>
        <v>C:\Users\Admin\desktop\GL_extraction\Data\SiteSearches\5-site_html_data\medium\medium635.txt</v>
      </c>
    </row>
    <row r="598" spans="1:3" x14ac:dyDescent="0.3">
      <c r="A598" t="s">
        <v>2326</v>
      </c>
      <c r="B598">
        <v>4</v>
      </c>
      <c r="C598" t="str">
        <f>HYPERLINK("C:\Users\Admin\desktop\GL_extraction\Data\SiteSearches\5-site_html_data\medium\medium636.txt")</f>
        <v>C:\Users\Admin\desktop\GL_extraction\Data\SiteSearches\5-site_html_data\medium\medium636.txt</v>
      </c>
    </row>
    <row r="599" spans="1:3" x14ac:dyDescent="0.3">
      <c r="A599" t="s">
        <v>2327</v>
      </c>
      <c r="B599">
        <v>3</v>
      </c>
      <c r="C599" t="str">
        <f>HYPERLINK("C:\Users\Admin\desktop\GL_extraction\Data\SiteSearches\5-site_html_data\medium\medium637.txt")</f>
        <v>C:\Users\Admin\desktop\GL_extraction\Data\SiteSearches\5-site_html_data\medium\medium637.txt</v>
      </c>
    </row>
    <row r="600" spans="1:3" x14ac:dyDescent="0.3">
      <c r="A600" t="s">
        <v>2328</v>
      </c>
      <c r="B600">
        <v>4</v>
      </c>
      <c r="C600" t="str">
        <f>HYPERLINK("C:\Users\Admin\desktop\GL_extraction\Data\SiteSearches\5-site_html_data\medium\medium638.txt")</f>
        <v>C:\Users\Admin\desktop\GL_extraction\Data\SiteSearches\5-site_html_data\medium\medium638.txt</v>
      </c>
    </row>
    <row r="601" spans="1:3" x14ac:dyDescent="0.3">
      <c r="A601" t="s">
        <v>2329</v>
      </c>
      <c r="B601">
        <v>4</v>
      </c>
      <c r="C601" t="str">
        <f>HYPERLINK("C:\Users\Admin\desktop\GL_extraction\Data\SiteSearches\5-site_html_data\medium\medium639.txt")</f>
        <v>C:\Users\Admin\desktop\GL_extraction\Data\SiteSearches\5-site_html_data\medium\medium639.txt</v>
      </c>
    </row>
    <row r="602" spans="1:3" x14ac:dyDescent="0.3">
      <c r="A602" t="s">
        <v>2330</v>
      </c>
      <c r="B602">
        <v>3</v>
      </c>
      <c r="C602" t="str">
        <f>HYPERLINK("C:\Users\Admin\desktop\GL_extraction\Data\SiteSearches\5-site_html_data\medium\medium64.txt")</f>
        <v>C:\Users\Admin\desktop\GL_extraction\Data\SiteSearches\5-site_html_data\medium\medium64.txt</v>
      </c>
    </row>
    <row r="603" spans="1:3" x14ac:dyDescent="0.3">
      <c r="A603" t="s">
        <v>2331</v>
      </c>
      <c r="B603">
        <v>4</v>
      </c>
      <c r="C603" t="str">
        <f>HYPERLINK("C:\Users\Admin\desktop\GL_extraction\Data\SiteSearches\5-site_html_data\medium\medium640.txt")</f>
        <v>C:\Users\Admin\desktop\GL_extraction\Data\SiteSearches\5-site_html_data\medium\medium640.txt</v>
      </c>
    </row>
    <row r="604" spans="1:3" x14ac:dyDescent="0.3">
      <c r="A604" t="s">
        <v>2332</v>
      </c>
      <c r="B604">
        <v>4</v>
      </c>
      <c r="C604" t="str">
        <f>HYPERLINK("C:\Users\Admin\desktop\GL_extraction\Data\SiteSearches\5-site_html_data\medium\medium641.txt")</f>
        <v>C:\Users\Admin\desktop\GL_extraction\Data\SiteSearches\5-site_html_data\medium\medium641.txt</v>
      </c>
    </row>
    <row r="605" spans="1:3" x14ac:dyDescent="0.3">
      <c r="A605" t="s">
        <v>2333</v>
      </c>
      <c r="B605">
        <v>4</v>
      </c>
      <c r="C605" t="str">
        <f>HYPERLINK("C:\Users\Admin\desktop\GL_extraction\Data\SiteSearches\5-site_html_data\medium\medium642.txt")</f>
        <v>C:\Users\Admin\desktop\GL_extraction\Data\SiteSearches\5-site_html_data\medium\medium642.txt</v>
      </c>
    </row>
    <row r="606" spans="1:3" x14ac:dyDescent="0.3">
      <c r="A606" t="s">
        <v>2334</v>
      </c>
      <c r="B606">
        <v>2</v>
      </c>
      <c r="C606" t="str">
        <f>HYPERLINK("C:\Users\Admin\desktop\GL_extraction\Data\SiteSearches\5-site_html_data\medium\medium643.txt")</f>
        <v>C:\Users\Admin\desktop\GL_extraction\Data\SiteSearches\5-site_html_data\medium\medium643.txt</v>
      </c>
    </row>
    <row r="607" spans="1:3" x14ac:dyDescent="0.3">
      <c r="A607" t="s">
        <v>2335</v>
      </c>
      <c r="B607">
        <v>6</v>
      </c>
      <c r="C607" t="str">
        <f>HYPERLINK("C:\Users\Admin\desktop\GL_extraction\Data\SiteSearches\5-site_html_data\medium\medium644.txt")</f>
        <v>C:\Users\Admin\desktop\GL_extraction\Data\SiteSearches\5-site_html_data\medium\medium644.txt</v>
      </c>
    </row>
    <row r="608" spans="1:3" x14ac:dyDescent="0.3">
      <c r="A608" t="s">
        <v>2336</v>
      </c>
      <c r="B608">
        <v>4</v>
      </c>
      <c r="C608" t="str">
        <f>HYPERLINK("C:\Users\Admin\desktop\GL_extraction\Data\SiteSearches\5-site_html_data\medium\medium645.txt")</f>
        <v>C:\Users\Admin\desktop\GL_extraction\Data\SiteSearches\5-site_html_data\medium\medium645.txt</v>
      </c>
    </row>
    <row r="609" spans="1:3" x14ac:dyDescent="0.3">
      <c r="A609" t="s">
        <v>2337</v>
      </c>
      <c r="B609">
        <v>4</v>
      </c>
      <c r="C609" t="str">
        <f>HYPERLINK("C:\Users\Admin\desktop\GL_extraction\Data\SiteSearches\5-site_html_data\medium\medium646.txt")</f>
        <v>C:\Users\Admin\desktop\GL_extraction\Data\SiteSearches\5-site_html_data\medium\medium646.txt</v>
      </c>
    </row>
    <row r="610" spans="1:3" x14ac:dyDescent="0.3">
      <c r="A610" t="s">
        <v>2338</v>
      </c>
      <c r="B610">
        <v>4</v>
      </c>
      <c r="C610" t="str">
        <f>HYPERLINK("C:\Users\Admin\desktop\GL_extraction\Data\SiteSearches\5-site_html_data\medium\medium647.txt")</f>
        <v>C:\Users\Admin\desktop\GL_extraction\Data\SiteSearches\5-site_html_data\medium\medium647.txt</v>
      </c>
    </row>
    <row r="611" spans="1:3" x14ac:dyDescent="0.3">
      <c r="A611" t="s">
        <v>2339</v>
      </c>
      <c r="B611">
        <v>3</v>
      </c>
      <c r="C611" t="str">
        <f>HYPERLINK("C:\Users\Admin\desktop\GL_extraction\Data\SiteSearches\5-site_html_data\medium\medium648.txt")</f>
        <v>C:\Users\Admin\desktop\GL_extraction\Data\SiteSearches\5-site_html_data\medium\medium648.txt</v>
      </c>
    </row>
    <row r="612" spans="1:3" x14ac:dyDescent="0.3">
      <c r="A612" t="s">
        <v>2340</v>
      </c>
      <c r="B612">
        <v>4</v>
      </c>
      <c r="C612" t="str">
        <f>HYPERLINK("C:\Users\Admin\desktop\GL_extraction\Data\SiteSearches\5-site_html_data\medium\medium649.txt")</f>
        <v>C:\Users\Admin\desktop\GL_extraction\Data\SiteSearches\5-site_html_data\medium\medium649.txt</v>
      </c>
    </row>
    <row r="613" spans="1:3" x14ac:dyDescent="0.3">
      <c r="A613" t="s">
        <v>2341</v>
      </c>
      <c r="B613">
        <v>3</v>
      </c>
      <c r="C613" t="str">
        <f>HYPERLINK("C:\Users\Admin\desktop\GL_extraction\Data\SiteSearches\5-site_html_data\medium\medium65.txt")</f>
        <v>C:\Users\Admin\desktop\GL_extraction\Data\SiteSearches\5-site_html_data\medium\medium65.txt</v>
      </c>
    </row>
    <row r="614" spans="1:3" x14ac:dyDescent="0.3">
      <c r="A614" t="s">
        <v>2342</v>
      </c>
      <c r="B614">
        <v>7</v>
      </c>
      <c r="C614" t="str">
        <f>HYPERLINK("C:\Users\Admin\desktop\GL_extraction\Data\SiteSearches\5-site_html_data\medium\medium650.txt")</f>
        <v>C:\Users\Admin\desktop\GL_extraction\Data\SiteSearches\5-site_html_data\medium\medium650.txt</v>
      </c>
    </row>
    <row r="615" spans="1:3" x14ac:dyDescent="0.3">
      <c r="A615" t="s">
        <v>2343</v>
      </c>
      <c r="B615">
        <v>4</v>
      </c>
      <c r="C615" t="str">
        <f>HYPERLINK("C:\Users\Admin\desktop\GL_extraction\Data\SiteSearches\5-site_html_data\medium\medium651.txt")</f>
        <v>C:\Users\Admin\desktop\GL_extraction\Data\SiteSearches\5-site_html_data\medium\medium651.txt</v>
      </c>
    </row>
    <row r="616" spans="1:3" x14ac:dyDescent="0.3">
      <c r="A616" t="s">
        <v>2344</v>
      </c>
      <c r="B616">
        <v>4</v>
      </c>
      <c r="C616" t="str">
        <f>HYPERLINK("C:\Users\Admin\desktop\GL_extraction\Data\SiteSearches\5-site_html_data\medium\medium652.txt")</f>
        <v>C:\Users\Admin\desktop\GL_extraction\Data\SiteSearches\5-site_html_data\medium\medium652.txt</v>
      </c>
    </row>
    <row r="617" spans="1:3" x14ac:dyDescent="0.3">
      <c r="A617" t="s">
        <v>2345</v>
      </c>
      <c r="B617">
        <v>4</v>
      </c>
      <c r="C617" t="str">
        <f>HYPERLINK("C:\Users\Admin\desktop\GL_extraction\Data\SiteSearches\5-site_html_data\medium\medium653.txt")</f>
        <v>C:\Users\Admin\desktop\GL_extraction\Data\SiteSearches\5-site_html_data\medium\medium653.txt</v>
      </c>
    </row>
    <row r="618" spans="1:3" x14ac:dyDescent="0.3">
      <c r="A618" t="s">
        <v>2346</v>
      </c>
      <c r="B618">
        <v>5</v>
      </c>
      <c r="C618" t="str">
        <f>HYPERLINK("C:\Users\Admin\desktop\GL_extraction\Data\SiteSearches\5-site_html_data\medium\medium654.txt")</f>
        <v>C:\Users\Admin\desktop\GL_extraction\Data\SiteSearches\5-site_html_data\medium\medium654.txt</v>
      </c>
    </row>
    <row r="619" spans="1:3" x14ac:dyDescent="0.3">
      <c r="A619" t="s">
        <v>2347</v>
      </c>
      <c r="B619">
        <v>6</v>
      </c>
      <c r="C619" t="str">
        <f>HYPERLINK("C:\Users\Admin\desktop\GL_extraction\Data\SiteSearches\5-site_html_data\medium\medium655.txt")</f>
        <v>C:\Users\Admin\desktop\GL_extraction\Data\SiteSearches\5-site_html_data\medium\medium655.txt</v>
      </c>
    </row>
    <row r="620" spans="1:3" x14ac:dyDescent="0.3">
      <c r="A620" t="s">
        <v>2348</v>
      </c>
      <c r="B620">
        <v>0</v>
      </c>
      <c r="C620" t="str">
        <f>HYPERLINK("C:\Users\Admin\desktop\GL_extraction\Data\SiteSearches\5-site_html_data\medium\medium656.txt")</f>
        <v>C:\Users\Admin\desktop\GL_extraction\Data\SiteSearches\5-site_html_data\medium\medium656.txt</v>
      </c>
    </row>
    <row r="621" spans="1:3" x14ac:dyDescent="0.3">
      <c r="A621" t="s">
        <v>2349</v>
      </c>
      <c r="B621">
        <v>2</v>
      </c>
      <c r="C621" t="str">
        <f>HYPERLINK("C:\Users\Admin\desktop\GL_extraction\Data\SiteSearches\5-site_html_data\medium\medium657.txt")</f>
        <v>C:\Users\Admin\desktop\GL_extraction\Data\SiteSearches\5-site_html_data\medium\medium657.txt</v>
      </c>
    </row>
    <row r="622" spans="1:3" x14ac:dyDescent="0.3">
      <c r="A622" t="s">
        <v>2350</v>
      </c>
      <c r="B622">
        <v>0</v>
      </c>
      <c r="C622" t="str">
        <f>HYPERLINK("C:\Users\Admin\desktop\GL_extraction\Data\SiteSearches\5-site_html_data\medium\medium658.txt")</f>
        <v>C:\Users\Admin\desktop\GL_extraction\Data\SiteSearches\5-site_html_data\medium\medium658.txt</v>
      </c>
    </row>
    <row r="623" spans="1:3" x14ac:dyDescent="0.3">
      <c r="A623" t="s">
        <v>2351</v>
      </c>
      <c r="B623">
        <v>4</v>
      </c>
      <c r="C623" t="str">
        <f>HYPERLINK("C:\Users\Admin\desktop\GL_extraction\Data\SiteSearches\5-site_html_data\medium\medium659.txt")</f>
        <v>C:\Users\Admin\desktop\GL_extraction\Data\SiteSearches\5-site_html_data\medium\medium659.txt</v>
      </c>
    </row>
    <row r="624" spans="1:3" x14ac:dyDescent="0.3">
      <c r="A624" t="s">
        <v>2352</v>
      </c>
      <c r="B624">
        <v>3</v>
      </c>
      <c r="C624" t="str">
        <f>HYPERLINK("C:\Users\Admin\desktop\GL_extraction\Data\SiteSearches\5-site_html_data\medium\medium66.txt")</f>
        <v>C:\Users\Admin\desktop\GL_extraction\Data\SiteSearches\5-site_html_data\medium\medium66.txt</v>
      </c>
    </row>
    <row r="625" spans="1:3" x14ac:dyDescent="0.3">
      <c r="A625" t="s">
        <v>2353</v>
      </c>
      <c r="B625">
        <v>4</v>
      </c>
      <c r="C625" t="str">
        <f>HYPERLINK("C:\Users\Admin\desktop\GL_extraction\Data\SiteSearches\5-site_html_data\medium\medium660.txt")</f>
        <v>C:\Users\Admin\desktop\GL_extraction\Data\SiteSearches\5-site_html_data\medium\medium660.txt</v>
      </c>
    </row>
    <row r="626" spans="1:3" x14ac:dyDescent="0.3">
      <c r="A626" t="s">
        <v>2354</v>
      </c>
      <c r="B626">
        <v>2</v>
      </c>
      <c r="C626" t="str">
        <f>HYPERLINK("C:\Users\Admin\desktop\GL_extraction\Data\SiteSearches\5-site_html_data\medium\medium661.txt")</f>
        <v>C:\Users\Admin\desktop\GL_extraction\Data\SiteSearches\5-site_html_data\medium\medium661.txt</v>
      </c>
    </row>
    <row r="627" spans="1:3" x14ac:dyDescent="0.3">
      <c r="A627" t="s">
        <v>2355</v>
      </c>
      <c r="B627">
        <v>0</v>
      </c>
      <c r="C627" t="str">
        <f>HYPERLINK("C:\Users\Admin\desktop\GL_extraction\Data\SiteSearches\5-site_html_data\medium\medium662.txt")</f>
        <v>C:\Users\Admin\desktop\GL_extraction\Data\SiteSearches\5-site_html_data\medium\medium662.txt</v>
      </c>
    </row>
    <row r="628" spans="1:3" x14ac:dyDescent="0.3">
      <c r="A628" t="s">
        <v>2356</v>
      </c>
      <c r="B628">
        <v>4</v>
      </c>
      <c r="C628" t="str">
        <f>HYPERLINK("C:\Users\Admin\desktop\GL_extraction\Data\SiteSearches\5-site_html_data\medium\medium663.txt")</f>
        <v>C:\Users\Admin\desktop\GL_extraction\Data\SiteSearches\5-site_html_data\medium\medium663.txt</v>
      </c>
    </row>
    <row r="629" spans="1:3" x14ac:dyDescent="0.3">
      <c r="A629" t="s">
        <v>2357</v>
      </c>
      <c r="B629">
        <v>4</v>
      </c>
      <c r="C629" t="str">
        <f>HYPERLINK("C:\Users\Admin\desktop\GL_extraction\Data\SiteSearches\5-site_html_data\medium\medium664.txt")</f>
        <v>C:\Users\Admin\desktop\GL_extraction\Data\SiteSearches\5-site_html_data\medium\medium664.txt</v>
      </c>
    </row>
    <row r="630" spans="1:3" x14ac:dyDescent="0.3">
      <c r="A630" t="s">
        <v>2358</v>
      </c>
      <c r="B630">
        <v>0</v>
      </c>
      <c r="C630" t="str">
        <f>HYPERLINK("C:\Users\Admin\desktop\GL_extraction\Data\SiteSearches\5-site_html_data\medium\medium665.txt")</f>
        <v>C:\Users\Admin\desktop\GL_extraction\Data\SiteSearches\5-site_html_data\medium\medium665.txt</v>
      </c>
    </row>
    <row r="631" spans="1:3" x14ac:dyDescent="0.3">
      <c r="A631" t="s">
        <v>2359</v>
      </c>
      <c r="B631">
        <v>2</v>
      </c>
      <c r="C631" t="str">
        <f>HYPERLINK("C:\Users\Admin\desktop\GL_extraction\Data\SiteSearches\5-site_html_data\medium\medium666.txt")</f>
        <v>C:\Users\Admin\desktop\GL_extraction\Data\SiteSearches\5-site_html_data\medium\medium666.txt</v>
      </c>
    </row>
    <row r="632" spans="1:3" x14ac:dyDescent="0.3">
      <c r="A632" t="s">
        <v>2360</v>
      </c>
      <c r="B632">
        <v>5</v>
      </c>
      <c r="C632" t="str">
        <f>HYPERLINK("C:\Users\Admin\desktop\GL_extraction\Data\SiteSearches\5-site_html_data\medium\medium667.txt")</f>
        <v>C:\Users\Admin\desktop\GL_extraction\Data\SiteSearches\5-site_html_data\medium\medium667.txt</v>
      </c>
    </row>
    <row r="633" spans="1:3" x14ac:dyDescent="0.3">
      <c r="A633" t="s">
        <v>2361</v>
      </c>
      <c r="B633">
        <v>6</v>
      </c>
      <c r="C633" t="str">
        <f>HYPERLINK("C:\Users\Admin\desktop\GL_extraction\Data\SiteSearches\5-site_html_data\medium\medium668.txt")</f>
        <v>C:\Users\Admin\desktop\GL_extraction\Data\SiteSearches\5-site_html_data\medium\medium668.txt</v>
      </c>
    </row>
    <row r="634" spans="1:3" x14ac:dyDescent="0.3">
      <c r="A634" t="s">
        <v>2362</v>
      </c>
      <c r="B634">
        <v>5</v>
      </c>
      <c r="C634" t="str">
        <f>HYPERLINK("C:\Users\Admin\desktop\GL_extraction\Data\SiteSearches\5-site_html_data\medium\medium669.txt")</f>
        <v>C:\Users\Admin\desktop\GL_extraction\Data\SiteSearches\5-site_html_data\medium\medium669.txt</v>
      </c>
    </row>
    <row r="635" spans="1:3" x14ac:dyDescent="0.3">
      <c r="A635" t="s">
        <v>2363</v>
      </c>
      <c r="B635">
        <v>0</v>
      </c>
      <c r="C635" t="str">
        <f>HYPERLINK("C:\Users\Admin\desktop\GL_extraction\Data\SiteSearches\5-site_html_data\medium\medium67.txt")</f>
        <v>C:\Users\Admin\desktop\GL_extraction\Data\SiteSearches\5-site_html_data\medium\medium67.txt</v>
      </c>
    </row>
    <row r="636" spans="1:3" x14ac:dyDescent="0.3">
      <c r="A636" t="s">
        <v>2364</v>
      </c>
      <c r="B636">
        <v>4</v>
      </c>
      <c r="C636" t="str">
        <f>HYPERLINK("C:\Users\Admin\desktop\GL_extraction\Data\SiteSearches\5-site_html_data\medium\medium670.txt")</f>
        <v>C:\Users\Admin\desktop\GL_extraction\Data\SiteSearches\5-site_html_data\medium\medium670.txt</v>
      </c>
    </row>
    <row r="637" spans="1:3" x14ac:dyDescent="0.3">
      <c r="A637" t="s">
        <v>2365</v>
      </c>
      <c r="B637">
        <v>4</v>
      </c>
      <c r="C637" t="str">
        <f>HYPERLINK("C:\Users\Admin\desktop\GL_extraction\Data\SiteSearches\5-site_html_data\medium\medium671.txt")</f>
        <v>C:\Users\Admin\desktop\GL_extraction\Data\SiteSearches\5-site_html_data\medium\medium671.txt</v>
      </c>
    </row>
    <row r="638" spans="1:3" x14ac:dyDescent="0.3">
      <c r="A638" t="s">
        <v>2366</v>
      </c>
      <c r="B638">
        <v>5</v>
      </c>
      <c r="C638" t="str">
        <f>HYPERLINK("C:\Users\Admin\desktop\GL_extraction\Data\SiteSearches\5-site_html_data\medium\medium672.txt")</f>
        <v>C:\Users\Admin\desktop\GL_extraction\Data\SiteSearches\5-site_html_data\medium\medium672.txt</v>
      </c>
    </row>
    <row r="639" spans="1:3" x14ac:dyDescent="0.3">
      <c r="A639" t="s">
        <v>2367</v>
      </c>
      <c r="B639">
        <v>2</v>
      </c>
      <c r="C639" t="str">
        <f>HYPERLINK("C:\Users\Admin\desktop\GL_extraction\Data\SiteSearches\5-site_html_data\medium\medium673.txt")</f>
        <v>C:\Users\Admin\desktop\GL_extraction\Data\SiteSearches\5-site_html_data\medium\medium673.txt</v>
      </c>
    </row>
    <row r="640" spans="1:3" x14ac:dyDescent="0.3">
      <c r="A640" t="s">
        <v>2368</v>
      </c>
      <c r="B640">
        <v>6</v>
      </c>
      <c r="C640" t="str">
        <f>HYPERLINK("C:\Users\Admin\desktop\GL_extraction\Data\SiteSearches\5-site_html_data\medium\medium674.txt")</f>
        <v>C:\Users\Admin\desktop\GL_extraction\Data\SiteSearches\5-site_html_data\medium\medium674.txt</v>
      </c>
    </row>
    <row r="641" spans="1:3" x14ac:dyDescent="0.3">
      <c r="A641" t="s">
        <v>2369</v>
      </c>
      <c r="B641">
        <v>5</v>
      </c>
      <c r="C641" t="str">
        <f>HYPERLINK("C:\Users\Admin\desktop\GL_extraction\Data\SiteSearches\5-site_html_data\medium\medium675.txt")</f>
        <v>C:\Users\Admin\desktop\GL_extraction\Data\SiteSearches\5-site_html_data\medium\medium675.txt</v>
      </c>
    </row>
    <row r="642" spans="1:3" x14ac:dyDescent="0.3">
      <c r="A642" t="s">
        <v>2370</v>
      </c>
      <c r="B642">
        <v>4</v>
      </c>
      <c r="C642" t="str">
        <f>HYPERLINK("C:\Users\Admin\desktop\GL_extraction\Data\SiteSearches\5-site_html_data\medium\medium676.txt")</f>
        <v>C:\Users\Admin\desktop\GL_extraction\Data\SiteSearches\5-site_html_data\medium\medium676.txt</v>
      </c>
    </row>
    <row r="643" spans="1:3" x14ac:dyDescent="0.3">
      <c r="A643" t="s">
        <v>2371</v>
      </c>
      <c r="B643">
        <v>4</v>
      </c>
      <c r="C643" t="str">
        <f>HYPERLINK("C:\Users\Admin\desktop\GL_extraction\Data\SiteSearches\5-site_html_data\medium\medium677.txt")</f>
        <v>C:\Users\Admin\desktop\GL_extraction\Data\SiteSearches\5-site_html_data\medium\medium677.txt</v>
      </c>
    </row>
    <row r="644" spans="1:3" x14ac:dyDescent="0.3">
      <c r="A644" t="s">
        <v>2372</v>
      </c>
      <c r="B644">
        <v>4</v>
      </c>
      <c r="C644" t="str">
        <f>HYPERLINK("C:\Users\Admin\desktop\GL_extraction\Data\SiteSearches\5-site_html_data\medium\medium678.txt")</f>
        <v>C:\Users\Admin\desktop\GL_extraction\Data\SiteSearches\5-site_html_data\medium\medium678.txt</v>
      </c>
    </row>
    <row r="645" spans="1:3" x14ac:dyDescent="0.3">
      <c r="A645" t="s">
        <v>2373</v>
      </c>
      <c r="B645">
        <v>6</v>
      </c>
      <c r="C645" t="str">
        <f>HYPERLINK("C:\Users\Admin\desktop\GL_extraction\Data\SiteSearches\5-site_html_data\medium\medium679.txt")</f>
        <v>C:\Users\Admin\desktop\GL_extraction\Data\SiteSearches\5-site_html_data\medium\medium679.txt</v>
      </c>
    </row>
    <row r="646" spans="1:3" x14ac:dyDescent="0.3">
      <c r="A646" t="s">
        <v>2374</v>
      </c>
      <c r="B646">
        <v>3</v>
      </c>
      <c r="C646" t="str">
        <f>HYPERLINK("C:\Users\Admin\desktop\GL_extraction\Data\SiteSearches\5-site_html_data\medium\medium68.txt")</f>
        <v>C:\Users\Admin\desktop\GL_extraction\Data\SiteSearches\5-site_html_data\medium\medium68.txt</v>
      </c>
    </row>
    <row r="647" spans="1:3" x14ac:dyDescent="0.3">
      <c r="A647" t="s">
        <v>2375</v>
      </c>
      <c r="B647">
        <v>4</v>
      </c>
      <c r="C647" t="str">
        <f>HYPERLINK("C:\Users\Admin\desktop\GL_extraction\Data\SiteSearches\5-site_html_data\medium\medium680.txt")</f>
        <v>C:\Users\Admin\desktop\GL_extraction\Data\SiteSearches\5-site_html_data\medium\medium680.txt</v>
      </c>
    </row>
    <row r="648" spans="1:3" x14ac:dyDescent="0.3">
      <c r="A648" t="s">
        <v>2376</v>
      </c>
      <c r="B648">
        <v>0</v>
      </c>
      <c r="C648" t="str">
        <f>HYPERLINK("C:\Users\Admin\desktop\GL_extraction\Data\SiteSearches\5-site_html_data\medium\medium681.txt")</f>
        <v>C:\Users\Admin\desktop\GL_extraction\Data\SiteSearches\5-site_html_data\medium\medium681.txt</v>
      </c>
    </row>
    <row r="649" spans="1:3" x14ac:dyDescent="0.3">
      <c r="A649" t="s">
        <v>2377</v>
      </c>
      <c r="B649">
        <v>5</v>
      </c>
      <c r="C649" t="str">
        <f>HYPERLINK("C:\Users\Admin\desktop\GL_extraction\Data\SiteSearches\5-site_html_data\medium\medium682.txt")</f>
        <v>C:\Users\Admin\desktop\GL_extraction\Data\SiteSearches\5-site_html_data\medium\medium682.txt</v>
      </c>
    </row>
    <row r="650" spans="1:3" x14ac:dyDescent="0.3">
      <c r="A650" t="s">
        <v>2378</v>
      </c>
      <c r="B650">
        <v>4</v>
      </c>
      <c r="C650" t="str">
        <f>HYPERLINK("C:\Users\Admin\desktop\GL_extraction\Data\SiteSearches\5-site_html_data\medium\medium683.txt")</f>
        <v>C:\Users\Admin\desktop\GL_extraction\Data\SiteSearches\5-site_html_data\medium\medium683.txt</v>
      </c>
    </row>
    <row r="651" spans="1:3" x14ac:dyDescent="0.3">
      <c r="A651" t="s">
        <v>2379</v>
      </c>
      <c r="B651">
        <v>2</v>
      </c>
      <c r="C651" t="str">
        <f>HYPERLINK("C:\Users\Admin\desktop\GL_extraction\Data\SiteSearches\5-site_html_data\medium\medium684.txt")</f>
        <v>C:\Users\Admin\desktop\GL_extraction\Data\SiteSearches\5-site_html_data\medium\medium684.txt</v>
      </c>
    </row>
    <row r="652" spans="1:3" x14ac:dyDescent="0.3">
      <c r="A652" t="s">
        <v>2380</v>
      </c>
      <c r="B652">
        <v>4</v>
      </c>
      <c r="C652" t="str">
        <f>HYPERLINK("C:\Users\Admin\desktop\GL_extraction\Data\SiteSearches\5-site_html_data\medium\medium685.txt")</f>
        <v>C:\Users\Admin\desktop\GL_extraction\Data\SiteSearches\5-site_html_data\medium\medium685.txt</v>
      </c>
    </row>
    <row r="653" spans="1:3" x14ac:dyDescent="0.3">
      <c r="A653" t="s">
        <v>2381</v>
      </c>
      <c r="B653">
        <v>2</v>
      </c>
      <c r="C653" t="str">
        <f>HYPERLINK("C:\Users\Admin\desktop\GL_extraction\Data\SiteSearches\5-site_html_data\medium\medium686.txt")</f>
        <v>C:\Users\Admin\desktop\GL_extraction\Data\SiteSearches\5-site_html_data\medium\medium686.txt</v>
      </c>
    </row>
    <row r="654" spans="1:3" x14ac:dyDescent="0.3">
      <c r="A654" t="s">
        <v>2382</v>
      </c>
      <c r="B654">
        <v>4</v>
      </c>
      <c r="C654" t="str">
        <f>HYPERLINK("C:\Users\Admin\desktop\GL_extraction\Data\SiteSearches\5-site_html_data\medium\medium687.txt")</f>
        <v>C:\Users\Admin\desktop\GL_extraction\Data\SiteSearches\5-site_html_data\medium\medium687.txt</v>
      </c>
    </row>
    <row r="655" spans="1:3" x14ac:dyDescent="0.3">
      <c r="A655" t="s">
        <v>2383</v>
      </c>
      <c r="B655">
        <v>4</v>
      </c>
      <c r="C655" t="str">
        <f>HYPERLINK("C:\Users\Admin\desktop\GL_extraction\Data\SiteSearches\5-site_html_data\medium\medium688.txt")</f>
        <v>C:\Users\Admin\desktop\GL_extraction\Data\SiteSearches\5-site_html_data\medium\medium688.txt</v>
      </c>
    </row>
    <row r="656" spans="1:3" x14ac:dyDescent="0.3">
      <c r="A656" t="s">
        <v>2384</v>
      </c>
      <c r="B656">
        <v>5</v>
      </c>
      <c r="C656" t="str">
        <f>HYPERLINK("C:\Users\Admin\desktop\GL_extraction\Data\SiteSearches\5-site_html_data\medium\medium689.txt")</f>
        <v>C:\Users\Admin\desktop\GL_extraction\Data\SiteSearches\5-site_html_data\medium\medium689.txt</v>
      </c>
    </row>
    <row r="657" spans="1:3" x14ac:dyDescent="0.3">
      <c r="A657" t="s">
        <v>2385</v>
      </c>
      <c r="B657">
        <v>3</v>
      </c>
      <c r="C657" t="str">
        <f>HYPERLINK("C:\Users\Admin\desktop\GL_extraction\Data\SiteSearches\5-site_html_data\medium\medium69.txt")</f>
        <v>C:\Users\Admin\desktop\GL_extraction\Data\SiteSearches\5-site_html_data\medium\medium69.txt</v>
      </c>
    </row>
    <row r="658" spans="1:3" x14ac:dyDescent="0.3">
      <c r="A658" t="s">
        <v>2386</v>
      </c>
      <c r="B658">
        <v>4</v>
      </c>
      <c r="C658" t="str">
        <f>HYPERLINK("C:\Users\Admin\desktop\GL_extraction\Data\SiteSearches\5-site_html_data\medium\medium690.txt")</f>
        <v>C:\Users\Admin\desktop\GL_extraction\Data\SiteSearches\5-site_html_data\medium\medium690.txt</v>
      </c>
    </row>
    <row r="659" spans="1:3" x14ac:dyDescent="0.3">
      <c r="A659" t="s">
        <v>2387</v>
      </c>
      <c r="B659">
        <v>4</v>
      </c>
      <c r="C659" t="str">
        <f>HYPERLINK("C:\Users\Admin\desktop\GL_extraction\Data\SiteSearches\5-site_html_data\medium\medium691.txt")</f>
        <v>C:\Users\Admin\desktop\GL_extraction\Data\SiteSearches\5-site_html_data\medium\medium691.txt</v>
      </c>
    </row>
    <row r="660" spans="1:3" x14ac:dyDescent="0.3">
      <c r="A660" t="s">
        <v>2388</v>
      </c>
      <c r="B660">
        <v>4</v>
      </c>
      <c r="C660" t="str">
        <f>HYPERLINK("C:\Users\Admin\desktop\GL_extraction\Data\SiteSearches\5-site_html_data\medium\medium692.txt")</f>
        <v>C:\Users\Admin\desktop\GL_extraction\Data\SiteSearches\5-site_html_data\medium\medium692.txt</v>
      </c>
    </row>
    <row r="661" spans="1:3" x14ac:dyDescent="0.3">
      <c r="A661" t="s">
        <v>2389</v>
      </c>
      <c r="B661">
        <v>3</v>
      </c>
      <c r="C661" t="str">
        <f>HYPERLINK("C:\Users\Admin\desktop\GL_extraction\Data\SiteSearches\5-site_html_data\medium\medium693.txt")</f>
        <v>C:\Users\Admin\desktop\GL_extraction\Data\SiteSearches\5-site_html_data\medium\medium693.txt</v>
      </c>
    </row>
    <row r="662" spans="1:3" x14ac:dyDescent="0.3">
      <c r="A662" t="s">
        <v>2390</v>
      </c>
      <c r="B662">
        <v>6</v>
      </c>
      <c r="C662" t="str">
        <f>HYPERLINK("C:\Users\Admin\desktop\GL_extraction\Data\SiteSearches\5-site_html_data\medium\medium694.txt")</f>
        <v>C:\Users\Admin\desktop\GL_extraction\Data\SiteSearches\5-site_html_data\medium\medium694.txt</v>
      </c>
    </row>
    <row r="663" spans="1:3" x14ac:dyDescent="0.3">
      <c r="A663" t="s">
        <v>2391</v>
      </c>
      <c r="B663">
        <v>2</v>
      </c>
      <c r="C663" t="str">
        <f>HYPERLINK("C:\Users\Admin\desktop\GL_extraction\Data\SiteSearches\5-site_html_data\medium\medium695.txt")</f>
        <v>C:\Users\Admin\desktop\GL_extraction\Data\SiteSearches\5-site_html_data\medium\medium695.txt</v>
      </c>
    </row>
    <row r="664" spans="1:3" x14ac:dyDescent="0.3">
      <c r="A664" t="s">
        <v>2392</v>
      </c>
      <c r="B664">
        <v>7</v>
      </c>
      <c r="C664" t="str">
        <f>HYPERLINK("C:\Users\Admin\desktop\GL_extraction\Data\SiteSearches\5-site_html_data\medium\medium696.txt")</f>
        <v>C:\Users\Admin\desktop\GL_extraction\Data\SiteSearches\5-site_html_data\medium\medium696.txt</v>
      </c>
    </row>
    <row r="665" spans="1:3" x14ac:dyDescent="0.3">
      <c r="A665" t="s">
        <v>2393</v>
      </c>
      <c r="B665">
        <v>4</v>
      </c>
      <c r="C665" t="str">
        <f>HYPERLINK("C:\Users\Admin\desktop\GL_extraction\Data\SiteSearches\5-site_html_data\medium\medium697.txt")</f>
        <v>C:\Users\Admin\desktop\GL_extraction\Data\SiteSearches\5-site_html_data\medium\medium697.txt</v>
      </c>
    </row>
    <row r="666" spans="1:3" x14ac:dyDescent="0.3">
      <c r="A666" t="s">
        <v>2394</v>
      </c>
      <c r="B666">
        <v>0</v>
      </c>
      <c r="C666" t="str">
        <f>HYPERLINK("C:\Users\Admin\desktop\GL_extraction\Data\SiteSearches\5-site_html_data\medium\medium698.txt")</f>
        <v>C:\Users\Admin\desktop\GL_extraction\Data\SiteSearches\5-site_html_data\medium\medium698.txt</v>
      </c>
    </row>
    <row r="667" spans="1:3" x14ac:dyDescent="0.3">
      <c r="A667" t="s">
        <v>2395</v>
      </c>
      <c r="B667">
        <v>4</v>
      </c>
      <c r="C667" t="str">
        <f>HYPERLINK("C:\Users\Admin\desktop\GL_extraction\Data\SiteSearches\5-site_html_data\medium\medium699.txt")</f>
        <v>C:\Users\Admin\desktop\GL_extraction\Data\SiteSearches\5-site_html_data\medium\medium699.txt</v>
      </c>
    </row>
    <row r="668" spans="1:3" x14ac:dyDescent="0.3">
      <c r="A668" t="s">
        <v>2396</v>
      </c>
      <c r="B668">
        <v>7</v>
      </c>
      <c r="C668" t="str">
        <f>HYPERLINK("C:\Users\Admin\desktop\GL_extraction\Data\SiteSearches\5-site_html_data\medium\medium7.txt")</f>
        <v>C:\Users\Admin\desktop\GL_extraction\Data\SiteSearches\5-site_html_data\medium\medium7.txt</v>
      </c>
    </row>
    <row r="669" spans="1:3" x14ac:dyDescent="0.3">
      <c r="A669" t="s">
        <v>2397</v>
      </c>
      <c r="B669">
        <v>0</v>
      </c>
      <c r="C669" t="str">
        <f>HYPERLINK("C:\Users\Admin\desktop\GL_extraction\Data\SiteSearches\5-site_html_data\medium\medium70.txt")</f>
        <v>C:\Users\Admin\desktop\GL_extraction\Data\SiteSearches\5-site_html_data\medium\medium70.txt</v>
      </c>
    </row>
    <row r="670" spans="1:3" x14ac:dyDescent="0.3">
      <c r="A670" t="s">
        <v>2398</v>
      </c>
      <c r="B670">
        <v>6</v>
      </c>
      <c r="C670" t="str">
        <f>HYPERLINK("C:\Users\Admin\desktop\GL_extraction\Data\SiteSearches\5-site_html_data\medium\medium700.txt")</f>
        <v>C:\Users\Admin\desktop\GL_extraction\Data\SiteSearches\5-site_html_data\medium\medium700.txt</v>
      </c>
    </row>
    <row r="671" spans="1:3" x14ac:dyDescent="0.3">
      <c r="A671" t="s">
        <v>2399</v>
      </c>
      <c r="B671">
        <v>4</v>
      </c>
      <c r="C671" t="str">
        <f>HYPERLINK("C:\Users\Admin\desktop\GL_extraction\Data\SiteSearches\5-site_html_data\medium\medium701.txt")</f>
        <v>C:\Users\Admin\desktop\GL_extraction\Data\SiteSearches\5-site_html_data\medium\medium701.txt</v>
      </c>
    </row>
    <row r="672" spans="1:3" x14ac:dyDescent="0.3">
      <c r="A672" t="s">
        <v>2400</v>
      </c>
      <c r="B672">
        <v>4</v>
      </c>
      <c r="C672" t="str">
        <f>HYPERLINK("C:\Users\Admin\desktop\GL_extraction\Data\SiteSearches\5-site_html_data\medium\medium702.txt")</f>
        <v>C:\Users\Admin\desktop\GL_extraction\Data\SiteSearches\5-site_html_data\medium\medium702.txt</v>
      </c>
    </row>
    <row r="673" spans="1:3" x14ac:dyDescent="0.3">
      <c r="A673" t="s">
        <v>2401</v>
      </c>
      <c r="B673">
        <v>2</v>
      </c>
      <c r="C673" t="str">
        <f>HYPERLINK("C:\Users\Admin\desktop\GL_extraction\Data\SiteSearches\5-site_html_data\medium\medium703.txt")</f>
        <v>C:\Users\Admin\desktop\GL_extraction\Data\SiteSearches\5-site_html_data\medium\medium703.txt</v>
      </c>
    </row>
    <row r="674" spans="1:3" x14ac:dyDescent="0.3">
      <c r="A674" t="s">
        <v>2402</v>
      </c>
      <c r="B674">
        <v>7</v>
      </c>
      <c r="C674" t="str">
        <f>HYPERLINK("C:\Users\Admin\desktop\GL_extraction\Data\SiteSearches\5-site_html_data\medium\medium704.txt")</f>
        <v>C:\Users\Admin\desktop\GL_extraction\Data\SiteSearches\5-site_html_data\medium\medium704.txt</v>
      </c>
    </row>
    <row r="675" spans="1:3" x14ac:dyDescent="0.3">
      <c r="A675" t="s">
        <v>2403</v>
      </c>
      <c r="B675">
        <v>6</v>
      </c>
      <c r="C675" t="str">
        <f>HYPERLINK("C:\Users\Admin\desktop\GL_extraction\Data\SiteSearches\5-site_html_data\medium\medium705.txt")</f>
        <v>C:\Users\Admin\desktop\GL_extraction\Data\SiteSearches\5-site_html_data\medium\medium705.txt</v>
      </c>
    </row>
    <row r="676" spans="1:3" x14ac:dyDescent="0.3">
      <c r="A676" t="s">
        <v>2404</v>
      </c>
      <c r="B676">
        <v>5</v>
      </c>
      <c r="C676" t="str">
        <f>HYPERLINK("C:\Users\Admin\desktop\GL_extraction\Data\SiteSearches\5-site_html_data\medium\medium706.txt")</f>
        <v>C:\Users\Admin\desktop\GL_extraction\Data\SiteSearches\5-site_html_data\medium\medium706.txt</v>
      </c>
    </row>
    <row r="677" spans="1:3" x14ac:dyDescent="0.3">
      <c r="A677" t="s">
        <v>2405</v>
      </c>
      <c r="B677">
        <v>0</v>
      </c>
      <c r="C677" t="str">
        <f>HYPERLINK("C:\Users\Admin\desktop\GL_extraction\Data\SiteSearches\5-site_html_data\medium\medium707.txt")</f>
        <v>C:\Users\Admin\desktop\GL_extraction\Data\SiteSearches\5-site_html_data\medium\medium707.txt</v>
      </c>
    </row>
    <row r="678" spans="1:3" x14ac:dyDescent="0.3">
      <c r="A678" t="s">
        <v>2406</v>
      </c>
      <c r="B678">
        <v>2</v>
      </c>
      <c r="C678" t="str">
        <f>HYPERLINK("C:\Users\Admin\desktop\GL_extraction\Data\SiteSearches\5-site_html_data\medium\medium708.txt")</f>
        <v>C:\Users\Admin\desktop\GL_extraction\Data\SiteSearches\5-site_html_data\medium\medium708.txt</v>
      </c>
    </row>
    <row r="679" spans="1:3" x14ac:dyDescent="0.3">
      <c r="A679" t="s">
        <v>2407</v>
      </c>
      <c r="B679">
        <v>5</v>
      </c>
      <c r="C679" t="str">
        <f>HYPERLINK("C:\Users\Admin\desktop\GL_extraction\Data\SiteSearches\5-site_html_data\medium\medium709.txt")</f>
        <v>C:\Users\Admin\desktop\GL_extraction\Data\SiteSearches\5-site_html_data\medium\medium709.txt</v>
      </c>
    </row>
    <row r="680" spans="1:3" x14ac:dyDescent="0.3">
      <c r="A680" t="s">
        <v>2408</v>
      </c>
      <c r="B680">
        <v>7</v>
      </c>
      <c r="C680" t="str">
        <f>HYPERLINK("C:\Users\Admin\desktop\GL_extraction\Data\SiteSearches\5-site_html_data\medium\medium71.txt")</f>
        <v>C:\Users\Admin\desktop\GL_extraction\Data\SiteSearches\5-site_html_data\medium\medium71.txt</v>
      </c>
    </row>
    <row r="681" spans="1:3" x14ac:dyDescent="0.3">
      <c r="A681" t="s">
        <v>2409</v>
      </c>
      <c r="B681">
        <v>3</v>
      </c>
      <c r="C681" t="str">
        <f>HYPERLINK("C:\Users\Admin\desktop\GL_extraction\Data\SiteSearches\5-site_html_data\medium\medium710.txt")</f>
        <v>C:\Users\Admin\desktop\GL_extraction\Data\SiteSearches\5-site_html_data\medium\medium710.txt</v>
      </c>
    </row>
    <row r="682" spans="1:3" x14ac:dyDescent="0.3">
      <c r="A682" t="s">
        <v>2410</v>
      </c>
      <c r="B682">
        <v>4</v>
      </c>
      <c r="C682" t="str">
        <f>HYPERLINK("C:\Users\Admin\desktop\GL_extraction\Data\SiteSearches\5-site_html_data\medium\medium711.txt")</f>
        <v>C:\Users\Admin\desktop\GL_extraction\Data\SiteSearches\5-site_html_data\medium\medium711.txt</v>
      </c>
    </row>
    <row r="683" spans="1:3" x14ac:dyDescent="0.3">
      <c r="A683" t="s">
        <v>2411</v>
      </c>
      <c r="B683">
        <v>5</v>
      </c>
      <c r="C683" t="str">
        <f>HYPERLINK("C:\Users\Admin\desktop\GL_extraction\Data\SiteSearches\5-site_html_data\medium\medium712.txt")</f>
        <v>C:\Users\Admin\desktop\GL_extraction\Data\SiteSearches\5-site_html_data\medium\medium712.txt</v>
      </c>
    </row>
    <row r="684" spans="1:3" x14ac:dyDescent="0.3">
      <c r="A684" t="s">
        <v>2412</v>
      </c>
      <c r="B684">
        <v>3</v>
      </c>
      <c r="C684" t="str">
        <f>HYPERLINK("C:\Users\Admin\desktop\GL_extraction\Data\SiteSearches\5-site_html_data\medium\medium713.txt")</f>
        <v>C:\Users\Admin\desktop\GL_extraction\Data\SiteSearches\5-site_html_data\medium\medium713.txt</v>
      </c>
    </row>
    <row r="685" spans="1:3" x14ac:dyDescent="0.3">
      <c r="A685" t="s">
        <v>2413</v>
      </c>
      <c r="B685">
        <v>4</v>
      </c>
      <c r="C685" t="str">
        <f>HYPERLINK("C:\Users\Admin\desktop\GL_extraction\Data\SiteSearches\5-site_html_data\medium\medium714.txt")</f>
        <v>C:\Users\Admin\desktop\GL_extraction\Data\SiteSearches\5-site_html_data\medium\medium714.txt</v>
      </c>
    </row>
    <row r="686" spans="1:3" x14ac:dyDescent="0.3">
      <c r="A686" t="s">
        <v>2414</v>
      </c>
      <c r="B686">
        <v>3</v>
      </c>
      <c r="C686" t="str">
        <f>HYPERLINK("C:\Users\Admin\desktop\GL_extraction\Data\SiteSearches\5-site_html_data\medium\medium715.txt")</f>
        <v>C:\Users\Admin\desktop\GL_extraction\Data\SiteSearches\5-site_html_data\medium\medium715.txt</v>
      </c>
    </row>
    <row r="687" spans="1:3" x14ac:dyDescent="0.3">
      <c r="A687" t="s">
        <v>2415</v>
      </c>
      <c r="B687">
        <v>2</v>
      </c>
      <c r="C687" t="str">
        <f>HYPERLINK("C:\Users\Admin\desktop\GL_extraction\Data\SiteSearches\5-site_html_data\medium\medium716.txt")</f>
        <v>C:\Users\Admin\desktop\GL_extraction\Data\SiteSearches\5-site_html_data\medium\medium716.txt</v>
      </c>
    </row>
    <row r="688" spans="1:3" x14ac:dyDescent="0.3">
      <c r="A688" t="s">
        <v>2416</v>
      </c>
      <c r="B688">
        <v>4</v>
      </c>
      <c r="C688" t="str">
        <f>HYPERLINK("C:\Users\Admin\desktop\GL_extraction\Data\SiteSearches\5-site_html_data\medium\medium717.txt")</f>
        <v>C:\Users\Admin\desktop\GL_extraction\Data\SiteSearches\5-site_html_data\medium\medium717.txt</v>
      </c>
    </row>
    <row r="689" spans="1:3" x14ac:dyDescent="0.3">
      <c r="A689" t="s">
        <v>2417</v>
      </c>
      <c r="B689">
        <v>5</v>
      </c>
      <c r="C689" t="str">
        <f>HYPERLINK("C:\Users\Admin\desktop\GL_extraction\Data\SiteSearches\5-site_html_data\medium\medium718.txt")</f>
        <v>C:\Users\Admin\desktop\GL_extraction\Data\SiteSearches\5-site_html_data\medium\medium718.txt</v>
      </c>
    </row>
    <row r="690" spans="1:3" x14ac:dyDescent="0.3">
      <c r="A690" t="s">
        <v>2418</v>
      </c>
      <c r="B690">
        <v>5</v>
      </c>
      <c r="C690" t="str">
        <f>HYPERLINK("C:\Users\Admin\desktop\GL_extraction\Data\SiteSearches\5-site_html_data\medium\medium719.txt")</f>
        <v>C:\Users\Admin\desktop\GL_extraction\Data\SiteSearches\5-site_html_data\medium\medium719.txt</v>
      </c>
    </row>
    <row r="691" spans="1:3" x14ac:dyDescent="0.3">
      <c r="A691" t="s">
        <v>2419</v>
      </c>
      <c r="B691">
        <v>3</v>
      </c>
      <c r="C691" t="str">
        <f>HYPERLINK("C:\Users\Admin\desktop\GL_extraction\Data\SiteSearches\5-site_html_data\medium\medium72.txt")</f>
        <v>C:\Users\Admin\desktop\GL_extraction\Data\SiteSearches\5-site_html_data\medium\medium72.txt</v>
      </c>
    </row>
    <row r="692" spans="1:3" x14ac:dyDescent="0.3">
      <c r="A692" t="s">
        <v>2420</v>
      </c>
      <c r="B692">
        <v>5</v>
      </c>
      <c r="C692" t="str">
        <f>HYPERLINK("C:\Users\Admin\desktop\GL_extraction\Data\SiteSearches\5-site_html_data\medium\medium720.txt")</f>
        <v>C:\Users\Admin\desktop\GL_extraction\Data\SiteSearches\5-site_html_data\medium\medium720.txt</v>
      </c>
    </row>
    <row r="693" spans="1:3" x14ac:dyDescent="0.3">
      <c r="A693" t="s">
        <v>2421</v>
      </c>
      <c r="B693">
        <v>0</v>
      </c>
      <c r="C693" t="str">
        <f>HYPERLINK("C:\Users\Admin\desktop\GL_extraction\Data\SiteSearches\5-site_html_data\medium\medium721.txt")</f>
        <v>C:\Users\Admin\desktop\GL_extraction\Data\SiteSearches\5-site_html_data\medium\medium721.txt</v>
      </c>
    </row>
    <row r="694" spans="1:3" x14ac:dyDescent="0.3">
      <c r="A694" t="s">
        <v>2422</v>
      </c>
      <c r="B694">
        <v>4</v>
      </c>
      <c r="C694" t="str">
        <f>HYPERLINK("C:\Users\Admin\desktop\GL_extraction\Data\SiteSearches\5-site_html_data\medium\medium722.txt")</f>
        <v>C:\Users\Admin\desktop\GL_extraction\Data\SiteSearches\5-site_html_data\medium\medium722.txt</v>
      </c>
    </row>
    <row r="695" spans="1:3" x14ac:dyDescent="0.3">
      <c r="A695" t="s">
        <v>2423</v>
      </c>
      <c r="B695">
        <v>5</v>
      </c>
      <c r="C695" t="str">
        <f>HYPERLINK("C:\Users\Admin\desktop\GL_extraction\Data\SiteSearches\5-site_html_data\medium\medium723.txt")</f>
        <v>C:\Users\Admin\desktop\GL_extraction\Data\SiteSearches\5-site_html_data\medium\medium723.txt</v>
      </c>
    </row>
    <row r="696" spans="1:3" x14ac:dyDescent="0.3">
      <c r="A696" t="s">
        <v>2424</v>
      </c>
      <c r="B696">
        <v>4</v>
      </c>
      <c r="C696" t="str">
        <f>HYPERLINK("C:\Users\Admin\desktop\GL_extraction\Data\SiteSearches\5-site_html_data\medium\medium724.txt")</f>
        <v>C:\Users\Admin\desktop\GL_extraction\Data\SiteSearches\5-site_html_data\medium\medium724.txt</v>
      </c>
    </row>
    <row r="697" spans="1:3" x14ac:dyDescent="0.3">
      <c r="A697" t="s">
        <v>2425</v>
      </c>
      <c r="B697">
        <v>7</v>
      </c>
      <c r="C697" t="str">
        <f>HYPERLINK("C:\Users\Admin\desktop\GL_extraction\Data\SiteSearches\5-site_html_data\medium\medium725.txt")</f>
        <v>C:\Users\Admin\desktop\GL_extraction\Data\SiteSearches\5-site_html_data\medium\medium725.txt</v>
      </c>
    </row>
    <row r="698" spans="1:3" x14ac:dyDescent="0.3">
      <c r="A698" t="s">
        <v>2426</v>
      </c>
      <c r="B698">
        <v>3</v>
      </c>
      <c r="C698" t="str">
        <f>HYPERLINK("C:\Users\Admin\desktop\GL_extraction\Data\SiteSearches\5-site_html_data\medium\medium726.txt")</f>
        <v>C:\Users\Admin\desktop\GL_extraction\Data\SiteSearches\5-site_html_data\medium\medium726.txt</v>
      </c>
    </row>
    <row r="699" spans="1:3" x14ac:dyDescent="0.3">
      <c r="A699" t="s">
        <v>2427</v>
      </c>
      <c r="B699">
        <v>2</v>
      </c>
      <c r="C699" t="str">
        <f>HYPERLINK("C:\Users\Admin\desktop\GL_extraction\Data\SiteSearches\5-site_html_data\medium\medium727.txt")</f>
        <v>C:\Users\Admin\desktop\GL_extraction\Data\SiteSearches\5-site_html_data\medium\medium727.txt</v>
      </c>
    </row>
    <row r="700" spans="1:3" x14ac:dyDescent="0.3">
      <c r="A700" t="s">
        <v>2428</v>
      </c>
      <c r="B700">
        <v>5</v>
      </c>
      <c r="C700" t="str">
        <f>HYPERLINK("C:\Users\Admin\desktop\GL_extraction\Data\SiteSearches\5-site_html_data\medium\medium728.txt")</f>
        <v>C:\Users\Admin\desktop\GL_extraction\Data\SiteSearches\5-site_html_data\medium\medium728.txt</v>
      </c>
    </row>
    <row r="701" spans="1:3" x14ac:dyDescent="0.3">
      <c r="A701" t="s">
        <v>2429</v>
      </c>
      <c r="B701">
        <v>7</v>
      </c>
      <c r="C701" t="str">
        <f>HYPERLINK("C:\Users\Admin\desktop\GL_extraction\Data\SiteSearches\5-site_html_data\medium\medium729.txt")</f>
        <v>C:\Users\Admin\desktop\GL_extraction\Data\SiteSearches\5-site_html_data\medium\medium729.txt</v>
      </c>
    </row>
    <row r="702" spans="1:3" x14ac:dyDescent="0.3">
      <c r="A702" t="s">
        <v>2430</v>
      </c>
      <c r="B702">
        <v>9</v>
      </c>
      <c r="C702" t="str">
        <f>HYPERLINK("C:\Users\Admin\desktop\GL_extraction\Data\SiteSearches\5-site_html_data\medium\medium73.txt")</f>
        <v>C:\Users\Admin\desktop\GL_extraction\Data\SiteSearches\5-site_html_data\medium\medium73.txt</v>
      </c>
    </row>
    <row r="703" spans="1:3" x14ac:dyDescent="0.3">
      <c r="A703" t="s">
        <v>2431</v>
      </c>
      <c r="B703">
        <v>4</v>
      </c>
      <c r="C703" t="str">
        <f>HYPERLINK("C:\Users\Admin\desktop\GL_extraction\Data\SiteSearches\5-site_html_data\medium\medium730.txt")</f>
        <v>C:\Users\Admin\desktop\GL_extraction\Data\SiteSearches\5-site_html_data\medium\medium730.txt</v>
      </c>
    </row>
    <row r="704" spans="1:3" x14ac:dyDescent="0.3">
      <c r="A704" t="s">
        <v>2432</v>
      </c>
      <c r="B704">
        <v>5</v>
      </c>
      <c r="C704" t="str">
        <f>HYPERLINK("C:\Users\Admin\desktop\GL_extraction\Data\SiteSearches\5-site_html_data\medium\medium731.txt")</f>
        <v>C:\Users\Admin\desktop\GL_extraction\Data\SiteSearches\5-site_html_data\medium\medium731.txt</v>
      </c>
    </row>
    <row r="705" spans="1:3" x14ac:dyDescent="0.3">
      <c r="A705" t="s">
        <v>2433</v>
      </c>
      <c r="B705">
        <v>6</v>
      </c>
      <c r="C705" t="str">
        <f>HYPERLINK("C:\Users\Admin\desktop\GL_extraction\Data\SiteSearches\5-site_html_data\medium\medium732.txt")</f>
        <v>C:\Users\Admin\desktop\GL_extraction\Data\SiteSearches\5-site_html_data\medium\medium732.txt</v>
      </c>
    </row>
    <row r="706" spans="1:3" x14ac:dyDescent="0.3">
      <c r="A706" t="s">
        <v>2434</v>
      </c>
      <c r="B706">
        <v>5</v>
      </c>
      <c r="C706" t="str">
        <f>HYPERLINK("C:\Users\Admin\desktop\GL_extraction\Data\SiteSearches\5-site_html_data\medium\medium733.txt")</f>
        <v>C:\Users\Admin\desktop\GL_extraction\Data\SiteSearches\5-site_html_data\medium\medium733.txt</v>
      </c>
    </row>
    <row r="707" spans="1:3" x14ac:dyDescent="0.3">
      <c r="A707" t="s">
        <v>2435</v>
      </c>
      <c r="B707">
        <v>5</v>
      </c>
      <c r="C707" t="str">
        <f>HYPERLINK("C:\Users\Admin\desktop\GL_extraction\Data\SiteSearches\5-site_html_data\medium\medium734.txt")</f>
        <v>C:\Users\Admin\desktop\GL_extraction\Data\SiteSearches\5-site_html_data\medium\medium734.txt</v>
      </c>
    </row>
    <row r="708" spans="1:3" x14ac:dyDescent="0.3">
      <c r="A708" t="s">
        <v>2436</v>
      </c>
      <c r="B708">
        <v>3</v>
      </c>
      <c r="C708" t="str">
        <f>HYPERLINK("C:\Users\Admin\desktop\GL_extraction\Data\SiteSearches\5-site_html_data\medium\medium735.txt")</f>
        <v>C:\Users\Admin\desktop\GL_extraction\Data\SiteSearches\5-site_html_data\medium\medium735.txt</v>
      </c>
    </row>
    <row r="709" spans="1:3" x14ac:dyDescent="0.3">
      <c r="A709" t="s">
        <v>2437</v>
      </c>
      <c r="B709">
        <v>5</v>
      </c>
      <c r="C709" t="str">
        <f>HYPERLINK("C:\Users\Admin\desktop\GL_extraction\Data\SiteSearches\5-site_html_data\medium\medium736.txt")</f>
        <v>C:\Users\Admin\desktop\GL_extraction\Data\SiteSearches\5-site_html_data\medium\medium736.txt</v>
      </c>
    </row>
    <row r="710" spans="1:3" x14ac:dyDescent="0.3">
      <c r="A710" t="s">
        <v>2438</v>
      </c>
      <c r="B710">
        <v>4</v>
      </c>
      <c r="C710" t="str">
        <f>HYPERLINK("C:\Users\Admin\desktop\GL_extraction\Data\SiteSearches\5-site_html_data\medium\medium737.txt")</f>
        <v>C:\Users\Admin\desktop\GL_extraction\Data\SiteSearches\5-site_html_data\medium\medium737.txt</v>
      </c>
    </row>
    <row r="711" spans="1:3" x14ac:dyDescent="0.3">
      <c r="A711" t="s">
        <v>2439</v>
      </c>
      <c r="B711">
        <v>2</v>
      </c>
      <c r="C711" t="str">
        <f>HYPERLINK("C:\Users\Admin\desktop\GL_extraction\Data\SiteSearches\5-site_html_data\medium\medium738.txt")</f>
        <v>C:\Users\Admin\desktop\GL_extraction\Data\SiteSearches\5-site_html_data\medium\medium738.txt</v>
      </c>
    </row>
    <row r="712" spans="1:3" x14ac:dyDescent="0.3">
      <c r="A712" t="s">
        <v>2440</v>
      </c>
      <c r="B712">
        <v>2</v>
      </c>
      <c r="C712" t="str">
        <f>HYPERLINK("C:\Users\Admin\desktop\GL_extraction\Data\SiteSearches\5-site_html_data\medium\medium739.txt")</f>
        <v>C:\Users\Admin\desktop\GL_extraction\Data\SiteSearches\5-site_html_data\medium\medium739.txt</v>
      </c>
    </row>
    <row r="713" spans="1:3" x14ac:dyDescent="0.3">
      <c r="A713" t="s">
        <v>2441</v>
      </c>
      <c r="B713">
        <v>0</v>
      </c>
      <c r="C713" t="str">
        <f>HYPERLINK("C:\Users\Admin\desktop\GL_extraction\Data\SiteSearches\5-site_html_data\medium\medium74.txt")</f>
        <v>C:\Users\Admin\desktop\GL_extraction\Data\SiteSearches\5-site_html_data\medium\medium74.txt</v>
      </c>
    </row>
    <row r="714" spans="1:3" x14ac:dyDescent="0.3">
      <c r="A714" t="s">
        <v>2442</v>
      </c>
      <c r="B714">
        <v>4</v>
      </c>
      <c r="C714" t="str">
        <f>HYPERLINK("C:\Users\Admin\desktop\GL_extraction\Data\SiteSearches\5-site_html_data\medium\medium740.txt")</f>
        <v>C:\Users\Admin\desktop\GL_extraction\Data\SiteSearches\5-site_html_data\medium\medium740.txt</v>
      </c>
    </row>
    <row r="715" spans="1:3" x14ac:dyDescent="0.3">
      <c r="A715" t="s">
        <v>2443</v>
      </c>
      <c r="B715">
        <v>0</v>
      </c>
      <c r="C715" t="str">
        <f>HYPERLINK("C:\Users\Admin\desktop\GL_extraction\Data\SiteSearches\5-site_html_data\medium\medium741.txt")</f>
        <v>C:\Users\Admin\desktop\GL_extraction\Data\SiteSearches\5-site_html_data\medium\medium741.txt</v>
      </c>
    </row>
    <row r="716" spans="1:3" x14ac:dyDescent="0.3">
      <c r="A716" t="s">
        <v>2444</v>
      </c>
      <c r="B716">
        <v>6</v>
      </c>
      <c r="C716" t="str">
        <f>HYPERLINK("C:\Users\Admin\desktop\GL_extraction\Data\SiteSearches\5-site_html_data\medium\medium742.txt")</f>
        <v>C:\Users\Admin\desktop\GL_extraction\Data\SiteSearches\5-site_html_data\medium\medium742.txt</v>
      </c>
    </row>
    <row r="717" spans="1:3" x14ac:dyDescent="0.3">
      <c r="A717" t="s">
        <v>2445</v>
      </c>
      <c r="B717">
        <v>4</v>
      </c>
      <c r="C717" t="str">
        <f>HYPERLINK("C:\Users\Admin\desktop\GL_extraction\Data\SiteSearches\5-site_html_data\medium\medium743.txt")</f>
        <v>C:\Users\Admin\desktop\GL_extraction\Data\SiteSearches\5-site_html_data\medium\medium743.txt</v>
      </c>
    </row>
    <row r="718" spans="1:3" x14ac:dyDescent="0.3">
      <c r="A718" t="s">
        <v>2446</v>
      </c>
      <c r="B718">
        <v>4</v>
      </c>
      <c r="C718" t="str">
        <f>HYPERLINK("C:\Users\Admin\desktop\GL_extraction\Data\SiteSearches\5-site_html_data\medium\medium744.txt")</f>
        <v>C:\Users\Admin\desktop\GL_extraction\Data\SiteSearches\5-site_html_data\medium\medium744.txt</v>
      </c>
    </row>
    <row r="719" spans="1:3" x14ac:dyDescent="0.3">
      <c r="A719" t="s">
        <v>2447</v>
      </c>
      <c r="B719">
        <v>4</v>
      </c>
      <c r="C719" t="str">
        <f>HYPERLINK("C:\Users\Admin\desktop\GL_extraction\Data\SiteSearches\5-site_html_data\medium\medium745.txt")</f>
        <v>C:\Users\Admin\desktop\GL_extraction\Data\SiteSearches\5-site_html_data\medium\medium745.txt</v>
      </c>
    </row>
    <row r="720" spans="1:3" x14ac:dyDescent="0.3">
      <c r="A720" t="s">
        <v>2448</v>
      </c>
      <c r="B720">
        <v>5</v>
      </c>
      <c r="C720" t="str">
        <f>HYPERLINK("C:\Users\Admin\desktop\GL_extraction\Data\SiteSearches\5-site_html_data\medium\medium746.txt")</f>
        <v>C:\Users\Admin\desktop\GL_extraction\Data\SiteSearches\5-site_html_data\medium\medium746.txt</v>
      </c>
    </row>
    <row r="721" spans="1:3" x14ac:dyDescent="0.3">
      <c r="A721" t="s">
        <v>2449</v>
      </c>
      <c r="B721">
        <v>4</v>
      </c>
      <c r="C721" t="str">
        <f>HYPERLINK("C:\Users\Admin\desktop\GL_extraction\Data\SiteSearches\5-site_html_data\medium\medium747.txt")</f>
        <v>C:\Users\Admin\desktop\GL_extraction\Data\SiteSearches\5-site_html_data\medium\medium747.txt</v>
      </c>
    </row>
    <row r="722" spans="1:3" x14ac:dyDescent="0.3">
      <c r="A722" t="s">
        <v>2450</v>
      </c>
      <c r="B722">
        <v>5</v>
      </c>
      <c r="C722" t="str">
        <f>HYPERLINK("C:\Users\Admin\desktop\GL_extraction\Data\SiteSearches\5-site_html_data\medium\medium748.txt")</f>
        <v>C:\Users\Admin\desktop\GL_extraction\Data\SiteSearches\5-site_html_data\medium\medium748.txt</v>
      </c>
    </row>
    <row r="723" spans="1:3" x14ac:dyDescent="0.3">
      <c r="A723" t="s">
        <v>2451</v>
      </c>
      <c r="B723">
        <v>7</v>
      </c>
      <c r="C723" t="str">
        <f>HYPERLINK("C:\Users\Admin\desktop\GL_extraction\Data\SiteSearches\5-site_html_data\medium\medium749.txt")</f>
        <v>C:\Users\Admin\desktop\GL_extraction\Data\SiteSearches\5-site_html_data\medium\medium749.txt</v>
      </c>
    </row>
    <row r="724" spans="1:3" x14ac:dyDescent="0.3">
      <c r="A724" t="s">
        <v>2452</v>
      </c>
      <c r="B724">
        <v>6</v>
      </c>
      <c r="C724" t="str">
        <f>HYPERLINK("C:\Users\Admin\desktop\GL_extraction\Data\SiteSearches\5-site_html_data\medium\medium75.txt")</f>
        <v>C:\Users\Admin\desktop\GL_extraction\Data\SiteSearches\5-site_html_data\medium\medium75.txt</v>
      </c>
    </row>
    <row r="725" spans="1:3" x14ac:dyDescent="0.3">
      <c r="A725" t="s">
        <v>2453</v>
      </c>
      <c r="B725">
        <v>4</v>
      </c>
      <c r="C725" t="str">
        <f>HYPERLINK("C:\Users\Admin\desktop\GL_extraction\Data\SiteSearches\5-site_html_data\medium\medium750.txt")</f>
        <v>C:\Users\Admin\desktop\GL_extraction\Data\SiteSearches\5-site_html_data\medium\medium750.txt</v>
      </c>
    </row>
    <row r="726" spans="1:3" x14ac:dyDescent="0.3">
      <c r="A726" t="s">
        <v>2454</v>
      </c>
      <c r="B726">
        <v>7</v>
      </c>
      <c r="C726" t="str">
        <f>HYPERLINK("C:\Users\Admin\desktop\GL_extraction\Data\SiteSearches\5-site_html_data\medium\medium751.txt")</f>
        <v>C:\Users\Admin\desktop\GL_extraction\Data\SiteSearches\5-site_html_data\medium\medium751.txt</v>
      </c>
    </row>
    <row r="727" spans="1:3" x14ac:dyDescent="0.3">
      <c r="A727" t="s">
        <v>2455</v>
      </c>
      <c r="B727">
        <v>2</v>
      </c>
      <c r="C727" t="str">
        <f>HYPERLINK("C:\Users\Admin\desktop\GL_extraction\Data\SiteSearches\5-site_html_data\medium\medium752.txt")</f>
        <v>C:\Users\Admin\desktop\GL_extraction\Data\SiteSearches\5-site_html_data\medium\medium752.txt</v>
      </c>
    </row>
    <row r="728" spans="1:3" x14ac:dyDescent="0.3">
      <c r="A728" t="s">
        <v>2456</v>
      </c>
      <c r="B728">
        <v>4</v>
      </c>
      <c r="C728" t="str">
        <f>HYPERLINK("C:\Users\Admin\desktop\GL_extraction\Data\SiteSearches\5-site_html_data\medium\medium753.txt")</f>
        <v>C:\Users\Admin\desktop\GL_extraction\Data\SiteSearches\5-site_html_data\medium\medium753.txt</v>
      </c>
    </row>
    <row r="729" spans="1:3" x14ac:dyDescent="0.3">
      <c r="A729" t="s">
        <v>2457</v>
      </c>
      <c r="B729">
        <v>4</v>
      </c>
      <c r="C729" t="str">
        <f>HYPERLINK("C:\Users\Admin\desktop\GL_extraction\Data\SiteSearches\5-site_html_data\medium\medium754.txt")</f>
        <v>C:\Users\Admin\desktop\GL_extraction\Data\SiteSearches\5-site_html_data\medium\medium754.txt</v>
      </c>
    </row>
    <row r="730" spans="1:3" x14ac:dyDescent="0.3">
      <c r="A730" t="s">
        <v>2458</v>
      </c>
      <c r="B730">
        <v>5</v>
      </c>
      <c r="C730" t="str">
        <f>HYPERLINK("C:\Users\Admin\desktop\GL_extraction\Data\SiteSearches\5-site_html_data\medium\medium755.txt")</f>
        <v>C:\Users\Admin\desktop\GL_extraction\Data\SiteSearches\5-site_html_data\medium\medium755.txt</v>
      </c>
    </row>
    <row r="731" spans="1:3" x14ac:dyDescent="0.3">
      <c r="A731" t="s">
        <v>2459</v>
      </c>
      <c r="B731">
        <v>0</v>
      </c>
      <c r="C731" t="str">
        <f>HYPERLINK("C:\Users\Admin\desktop\GL_extraction\Data\SiteSearches\5-site_html_data\medium\medium756.txt")</f>
        <v>C:\Users\Admin\desktop\GL_extraction\Data\SiteSearches\5-site_html_data\medium\medium756.txt</v>
      </c>
    </row>
    <row r="732" spans="1:3" x14ac:dyDescent="0.3">
      <c r="A732" t="s">
        <v>2460</v>
      </c>
      <c r="B732">
        <v>4</v>
      </c>
      <c r="C732" t="str">
        <f>HYPERLINK("C:\Users\Admin\desktop\GL_extraction\Data\SiteSearches\5-site_html_data\medium\medium757.txt")</f>
        <v>C:\Users\Admin\desktop\GL_extraction\Data\SiteSearches\5-site_html_data\medium\medium757.txt</v>
      </c>
    </row>
    <row r="733" spans="1:3" x14ac:dyDescent="0.3">
      <c r="A733" t="s">
        <v>2461</v>
      </c>
      <c r="B733">
        <v>2</v>
      </c>
      <c r="C733" t="str">
        <f>HYPERLINK("C:\Users\Admin\desktop\GL_extraction\Data\SiteSearches\5-site_html_data\medium\medium758.txt")</f>
        <v>C:\Users\Admin\desktop\GL_extraction\Data\SiteSearches\5-site_html_data\medium\medium758.txt</v>
      </c>
    </row>
    <row r="734" spans="1:3" x14ac:dyDescent="0.3">
      <c r="A734" t="s">
        <v>2462</v>
      </c>
      <c r="B734">
        <v>6</v>
      </c>
      <c r="C734" t="str">
        <f>HYPERLINK("C:\Users\Admin\desktop\GL_extraction\Data\SiteSearches\5-site_html_data\medium\medium759.txt")</f>
        <v>C:\Users\Admin\desktop\GL_extraction\Data\SiteSearches\5-site_html_data\medium\medium759.txt</v>
      </c>
    </row>
    <row r="735" spans="1:3" x14ac:dyDescent="0.3">
      <c r="A735" t="s">
        <v>2463</v>
      </c>
      <c r="B735">
        <v>3</v>
      </c>
      <c r="C735" t="str">
        <f>HYPERLINK("C:\Users\Admin\desktop\GL_extraction\Data\SiteSearches\5-site_html_data\medium\medium76.txt")</f>
        <v>C:\Users\Admin\desktop\GL_extraction\Data\SiteSearches\5-site_html_data\medium\medium76.txt</v>
      </c>
    </row>
    <row r="736" spans="1:3" x14ac:dyDescent="0.3">
      <c r="A736" t="s">
        <v>2464</v>
      </c>
      <c r="B736">
        <v>0</v>
      </c>
      <c r="C736" t="str">
        <f>HYPERLINK("C:\Users\Admin\desktop\GL_extraction\Data\SiteSearches\5-site_html_data\medium\medium760.txt")</f>
        <v>C:\Users\Admin\desktop\GL_extraction\Data\SiteSearches\5-site_html_data\medium\medium760.txt</v>
      </c>
    </row>
    <row r="737" spans="1:3" x14ac:dyDescent="0.3">
      <c r="A737" t="s">
        <v>2465</v>
      </c>
      <c r="B737">
        <v>0</v>
      </c>
      <c r="C737" t="str">
        <f>HYPERLINK("C:\Users\Admin\desktop\GL_extraction\Data\SiteSearches\5-site_html_data\medium\medium761.txt")</f>
        <v>C:\Users\Admin\desktop\GL_extraction\Data\SiteSearches\5-site_html_data\medium\medium761.txt</v>
      </c>
    </row>
    <row r="738" spans="1:3" x14ac:dyDescent="0.3">
      <c r="A738" t="s">
        <v>2466</v>
      </c>
      <c r="B738">
        <v>5</v>
      </c>
      <c r="C738" t="str">
        <f>HYPERLINK("C:\Users\Admin\desktop\GL_extraction\Data\SiteSearches\5-site_html_data\medium\medium762.txt")</f>
        <v>C:\Users\Admin\desktop\GL_extraction\Data\SiteSearches\5-site_html_data\medium\medium762.txt</v>
      </c>
    </row>
    <row r="739" spans="1:3" x14ac:dyDescent="0.3">
      <c r="A739" t="s">
        <v>2467</v>
      </c>
      <c r="B739">
        <v>5</v>
      </c>
      <c r="C739" t="str">
        <f>HYPERLINK("C:\Users\Admin\desktop\GL_extraction\Data\SiteSearches\5-site_html_data\medium\medium763.txt")</f>
        <v>C:\Users\Admin\desktop\GL_extraction\Data\SiteSearches\5-site_html_data\medium\medium763.txt</v>
      </c>
    </row>
    <row r="740" spans="1:3" x14ac:dyDescent="0.3">
      <c r="A740" t="s">
        <v>2468</v>
      </c>
      <c r="B740">
        <v>4</v>
      </c>
      <c r="C740" t="str">
        <f>HYPERLINK("C:\Users\Admin\desktop\GL_extraction\Data\SiteSearches\5-site_html_data\medium\medium764.txt")</f>
        <v>C:\Users\Admin\desktop\GL_extraction\Data\SiteSearches\5-site_html_data\medium\medium764.txt</v>
      </c>
    </row>
    <row r="741" spans="1:3" x14ac:dyDescent="0.3">
      <c r="A741" t="s">
        <v>2469</v>
      </c>
      <c r="B741">
        <v>6</v>
      </c>
      <c r="C741" t="str">
        <f>HYPERLINK("C:\Users\Admin\desktop\GL_extraction\Data\SiteSearches\5-site_html_data\medium\medium765.txt")</f>
        <v>C:\Users\Admin\desktop\GL_extraction\Data\SiteSearches\5-site_html_data\medium\medium765.txt</v>
      </c>
    </row>
    <row r="742" spans="1:3" x14ac:dyDescent="0.3">
      <c r="A742" t="s">
        <v>2470</v>
      </c>
      <c r="B742">
        <v>4</v>
      </c>
      <c r="C742" t="str">
        <f>HYPERLINK("C:\Users\Admin\desktop\GL_extraction\Data\SiteSearches\5-site_html_data\medium\medium766.txt")</f>
        <v>C:\Users\Admin\desktop\GL_extraction\Data\SiteSearches\5-site_html_data\medium\medium766.txt</v>
      </c>
    </row>
    <row r="743" spans="1:3" x14ac:dyDescent="0.3">
      <c r="A743" t="s">
        <v>2471</v>
      </c>
      <c r="B743">
        <v>4</v>
      </c>
      <c r="C743" t="str">
        <f>HYPERLINK("C:\Users\Admin\desktop\GL_extraction\Data\SiteSearches\5-site_html_data\medium\medium767.txt")</f>
        <v>C:\Users\Admin\desktop\GL_extraction\Data\SiteSearches\5-site_html_data\medium\medium767.txt</v>
      </c>
    </row>
    <row r="744" spans="1:3" x14ac:dyDescent="0.3">
      <c r="A744" t="s">
        <v>2472</v>
      </c>
      <c r="B744">
        <v>0</v>
      </c>
      <c r="C744" t="str">
        <f>HYPERLINK("C:\Users\Admin\desktop\GL_extraction\Data\SiteSearches\5-site_html_data\medium\medium768.txt")</f>
        <v>C:\Users\Admin\desktop\GL_extraction\Data\SiteSearches\5-site_html_data\medium\medium768.txt</v>
      </c>
    </row>
    <row r="745" spans="1:3" x14ac:dyDescent="0.3">
      <c r="A745" t="s">
        <v>2473</v>
      </c>
      <c r="B745">
        <v>4</v>
      </c>
      <c r="C745" t="str">
        <f>HYPERLINK("C:\Users\Admin\desktop\GL_extraction\Data\SiteSearches\5-site_html_data\medium\medium769.txt")</f>
        <v>C:\Users\Admin\desktop\GL_extraction\Data\SiteSearches\5-site_html_data\medium\medium769.txt</v>
      </c>
    </row>
    <row r="746" spans="1:3" x14ac:dyDescent="0.3">
      <c r="A746" t="s">
        <v>2474</v>
      </c>
      <c r="B746">
        <v>3</v>
      </c>
      <c r="C746" t="str">
        <f>HYPERLINK("C:\Users\Admin\desktop\GL_extraction\Data\SiteSearches\5-site_html_data\medium\medium77.txt")</f>
        <v>C:\Users\Admin\desktop\GL_extraction\Data\SiteSearches\5-site_html_data\medium\medium77.txt</v>
      </c>
    </row>
    <row r="747" spans="1:3" x14ac:dyDescent="0.3">
      <c r="A747" t="s">
        <v>2475</v>
      </c>
      <c r="B747">
        <v>2</v>
      </c>
      <c r="C747" t="str">
        <f>HYPERLINK("C:\Users\Admin\desktop\GL_extraction\Data\SiteSearches\5-site_html_data\medium\medium770.txt")</f>
        <v>C:\Users\Admin\desktop\GL_extraction\Data\SiteSearches\5-site_html_data\medium\medium770.txt</v>
      </c>
    </row>
    <row r="748" spans="1:3" x14ac:dyDescent="0.3">
      <c r="A748" t="s">
        <v>2476</v>
      </c>
      <c r="B748">
        <v>0</v>
      </c>
      <c r="C748" t="str">
        <f>HYPERLINK("C:\Users\Admin\desktop\GL_extraction\Data\SiteSearches\5-site_html_data\medium\medium771.txt")</f>
        <v>C:\Users\Admin\desktop\GL_extraction\Data\SiteSearches\5-site_html_data\medium\medium771.txt</v>
      </c>
    </row>
    <row r="749" spans="1:3" x14ac:dyDescent="0.3">
      <c r="A749" t="s">
        <v>2477</v>
      </c>
      <c r="B749">
        <v>3</v>
      </c>
      <c r="C749" t="str">
        <f>HYPERLINK("C:\Users\Admin\desktop\GL_extraction\Data\SiteSearches\5-site_html_data\medium\medium772.txt")</f>
        <v>C:\Users\Admin\desktop\GL_extraction\Data\SiteSearches\5-site_html_data\medium\medium772.txt</v>
      </c>
    </row>
    <row r="750" spans="1:3" x14ac:dyDescent="0.3">
      <c r="A750" t="s">
        <v>2478</v>
      </c>
      <c r="B750">
        <v>4</v>
      </c>
      <c r="C750" t="str">
        <f>HYPERLINK("C:\Users\Admin\desktop\GL_extraction\Data\SiteSearches\5-site_html_data\medium\medium773.txt")</f>
        <v>C:\Users\Admin\desktop\GL_extraction\Data\SiteSearches\5-site_html_data\medium\medium773.txt</v>
      </c>
    </row>
    <row r="751" spans="1:3" x14ac:dyDescent="0.3">
      <c r="A751" t="s">
        <v>2479</v>
      </c>
      <c r="B751">
        <v>6</v>
      </c>
      <c r="C751" t="str">
        <f>HYPERLINK("C:\Users\Admin\desktop\GL_extraction\Data\SiteSearches\5-site_html_data\medium\medium774.txt")</f>
        <v>C:\Users\Admin\desktop\GL_extraction\Data\SiteSearches\5-site_html_data\medium\medium774.txt</v>
      </c>
    </row>
    <row r="752" spans="1:3" x14ac:dyDescent="0.3">
      <c r="A752" t="s">
        <v>2480</v>
      </c>
      <c r="B752">
        <v>4</v>
      </c>
      <c r="C752" t="str">
        <f>HYPERLINK("C:\Users\Admin\desktop\GL_extraction\Data\SiteSearches\5-site_html_data\medium\medium775.txt")</f>
        <v>C:\Users\Admin\desktop\GL_extraction\Data\SiteSearches\5-site_html_data\medium\medium775.txt</v>
      </c>
    </row>
    <row r="753" spans="1:3" x14ac:dyDescent="0.3">
      <c r="A753" t="s">
        <v>2481</v>
      </c>
      <c r="B753">
        <v>2</v>
      </c>
      <c r="C753" t="str">
        <f>HYPERLINK("C:\Users\Admin\desktop\GL_extraction\Data\SiteSearches\5-site_html_data\medium\medium776.txt")</f>
        <v>C:\Users\Admin\desktop\GL_extraction\Data\SiteSearches\5-site_html_data\medium\medium776.txt</v>
      </c>
    </row>
    <row r="754" spans="1:3" x14ac:dyDescent="0.3">
      <c r="A754" t="s">
        <v>2482</v>
      </c>
      <c r="B754">
        <v>5</v>
      </c>
      <c r="C754" t="str">
        <f>HYPERLINK("C:\Users\Admin\desktop\GL_extraction\Data\SiteSearches\5-site_html_data\medium\medium777.txt")</f>
        <v>C:\Users\Admin\desktop\GL_extraction\Data\SiteSearches\5-site_html_data\medium\medium777.txt</v>
      </c>
    </row>
    <row r="755" spans="1:3" x14ac:dyDescent="0.3">
      <c r="A755" t="s">
        <v>2483</v>
      </c>
      <c r="B755">
        <v>7</v>
      </c>
      <c r="C755" t="str">
        <f>HYPERLINK("C:\Users\Admin\desktop\GL_extraction\Data\SiteSearches\5-site_html_data\medium\medium778.txt")</f>
        <v>C:\Users\Admin\desktop\GL_extraction\Data\SiteSearches\5-site_html_data\medium\medium778.txt</v>
      </c>
    </row>
    <row r="756" spans="1:3" x14ac:dyDescent="0.3">
      <c r="A756" t="s">
        <v>2484</v>
      </c>
      <c r="B756">
        <v>5</v>
      </c>
      <c r="C756" t="str">
        <f>HYPERLINK("C:\Users\Admin\desktop\GL_extraction\Data\SiteSearches\5-site_html_data\medium\medium779.txt")</f>
        <v>C:\Users\Admin\desktop\GL_extraction\Data\SiteSearches\5-site_html_data\medium\medium779.txt</v>
      </c>
    </row>
    <row r="757" spans="1:3" x14ac:dyDescent="0.3">
      <c r="A757" t="s">
        <v>2485</v>
      </c>
      <c r="B757">
        <v>6</v>
      </c>
      <c r="C757" t="str">
        <f>HYPERLINK("C:\Users\Admin\desktop\GL_extraction\Data\SiteSearches\5-site_html_data\medium\medium78.txt")</f>
        <v>C:\Users\Admin\desktop\GL_extraction\Data\SiteSearches\5-site_html_data\medium\medium78.txt</v>
      </c>
    </row>
    <row r="758" spans="1:3" x14ac:dyDescent="0.3">
      <c r="A758" t="s">
        <v>2486</v>
      </c>
      <c r="B758">
        <v>2</v>
      </c>
      <c r="C758" t="str">
        <f>HYPERLINK("C:\Users\Admin\desktop\GL_extraction\Data\SiteSearches\5-site_html_data\medium\medium780.txt")</f>
        <v>C:\Users\Admin\desktop\GL_extraction\Data\SiteSearches\5-site_html_data\medium\medium780.txt</v>
      </c>
    </row>
    <row r="759" spans="1:3" x14ac:dyDescent="0.3">
      <c r="A759" t="s">
        <v>2487</v>
      </c>
      <c r="B759">
        <v>3</v>
      </c>
      <c r="C759" t="str">
        <f>HYPERLINK("C:\Users\Admin\desktop\GL_extraction\Data\SiteSearches\5-site_html_data\medium\medium781.txt")</f>
        <v>C:\Users\Admin\desktop\GL_extraction\Data\SiteSearches\5-site_html_data\medium\medium781.txt</v>
      </c>
    </row>
    <row r="760" spans="1:3" x14ac:dyDescent="0.3">
      <c r="A760" t="s">
        <v>2488</v>
      </c>
      <c r="B760">
        <v>3</v>
      </c>
      <c r="C760" t="str">
        <f>HYPERLINK("C:\Users\Admin\desktop\GL_extraction\Data\SiteSearches\5-site_html_data\medium\medium782.txt")</f>
        <v>C:\Users\Admin\desktop\GL_extraction\Data\SiteSearches\5-site_html_data\medium\medium782.txt</v>
      </c>
    </row>
    <row r="761" spans="1:3" x14ac:dyDescent="0.3">
      <c r="A761" t="s">
        <v>2489</v>
      </c>
      <c r="B761">
        <v>5</v>
      </c>
      <c r="C761" t="str">
        <f>HYPERLINK("C:\Users\Admin\desktop\GL_extraction\Data\SiteSearches\5-site_html_data\medium\medium783.txt")</f>
        <v>C:\Users\Admin\desktop\GL_extraction\Data\SiteSearches\5-site_html_data\medium\medium783.txt</v>
      </c>
    </row>
    <row r="762" spans="1:3" x14ac:dyDescent="0.3">
      <c r="A762" t="s">
        <v>2490</v>
      </c>
      <c r="B762">
        <v>2</v>
      </c>
      <c r="C762" t="str">
        <f>HYPERLINK("C:\Users\Admin\desktop\GL_extraction\Data\SiteSearches\5-site_html_data\medium\medium784.txt")</f>
        <v>C:\Users\Admin\desktop\GL_extraction\Data\SiteSearches\5-site_html_data\medium\medium784.txt</v>
      </c>
    </row>
    <row r="763" spans="1:3" x14ac:dyDescent="0.3">
      <c r="A763" t="s">
        <v>2491</v>
      </c>
      <c r="B763">
        <v>2</v>
      </c>
      <c r="C763" t="str">
        <f>HYPERLINK("C:\Users\Admin\desktop\GL_extraction\Data\SiteSearches\5-site_html_data\medium\medium785.txt")</f>
        <v>C:\Users\Admin\desktop\GL_extraction\Data\SiteSearches\5-site_html_data\medium\medium785.txt</v>
      </c>
    </row>
    <row r="764" spans="1:3" x14ac:dyDescent="0.3">
      <c r="A764" t="s">
        <v>2492</v>
      </c>
      <c r="B764">
        <v>5</v>
      </c>
      <c r="C764" t="str">
        <f>HYPERLINK("C:\Users\Admin\desktop\GL_extraction\Data\SiteSearches\5-site_html_data\medium\medium786.txt")</f>
        <v>C:\Users\Admin\desktop\GL_extraction\Data\SiteSearches\5-site_html_data\medium\medium786.txt</v>
      </c>
    </row>
    <row r="765" spans="1:3" x14ac:dyDescent="0.3">
      <c r="A765" t="s">
        <v>2493</v>
      </c>
      <c r="B765">
        <v>3</v>
      </c>
      <c r="C765" t="str">
        <f>HYPERLINK("C:\Users\Admin\desktop\GL_extraction\Data\SiteSearches\5-site_html_data\medium\medium787.txt")</f>
        <v>C:\Users\Admin\desktop\GL_extraction\Data\SiteSearches\5-site_html_data\medium\medium787.txt</v>
      </c>
    </row>
    <row r="766" spans="1:3" x14ac:dyDescent="0.3">
      <c r="A766" t="s">
        <v>2494</v>
      </c>
      <c r="B766">
        <v>7</v>
      </c>
      <c r="C766" t="str">
        <f>HYPERLINK("C:\Users\Admin\desktop\GL_extraction\Data\SiteSearches\5-site_html_data\medium\medium788.txt")</f>
        <v>C:\Users\Admin\desktop\GL_extraction\Data\SiteSearches\5-site_html_data\medium\medium788.txt</v>
      </c>
    </row>
    <row r="767" spans="1:3" x14ac:dyDescent="0.3">
      <c r="A767" t="s">
        <v>2495</v>
      </c>
      <c r="B767">
        <v>0</v>
      </c>
      <c r="C767" t="str">
        <f>HYPERLINK("C:\Users\Admin\desktop\GL_extraction\Data\SiteSearches\5-site_html_data\medium\medium789.txt")</f>
        <v>C:\Users\Admin\desktop\GL_extraction\Data\SiteSearches\5-site_html_data\medium\medium789.txt</v>
      </c>
    </row>
    <row r="768" spans="1:3" x14ac:dyDescent="0.3">
      <c r="A768" t="s">
        <v>2496</v>
      </c>
      <c r="B768">
        <v>3</v>
      </c>
      <c r="C768" t="str">
        <f>HYPERLINK("C:\Users\Admin\desktop\GL_extraction\Data\SiteSearches\5-site_html_data\medium\medium79.txt")</f>
        <v>C:\Users\Admin\desktop\GL_extraction\Data\SiteSearches\5-site_html_data\medium\medium79.txt</v>
      </c>
    </row>
    <row r="769" spans="1:3" x14ac:dyDescent="0.3">
      <c r="A769" t="s">
        <v>2497</v>
      </c>
      <c r="B769">
        <v>0</v>
      </c>
      <c r="C769" t="str">
        <f>HYPERLINK("C:\Users\Admin\desktop\GL_extraction\Data\SiteSearches\5-site_html_data\medium\medium790.txt")</f>
        <v>C:\Users\Admin\desktop\GL_extraction\Data\SiteSearches\5-site_html_data\medium\medium790.txt</v>
      </c>
    </row>
    <row r="770" spans="1:3" x14ac:dyDescent="0.3">
      <c r="A770" t="s">
        <v>2498</v>
      </c>
      <c r="B770">
        <v>4</v>
      </c>
      <c r="C770" t="str">
        <f>HYPERLINK("C:\Users\Admin\desktop\GL_extraction\Data\SiteSearches\5-site_html_data\medium\medium791.txt")</f>
        <v>C:\Users\Admin\desktop\GL_extraction\Data\SiteSearches\5-site_html_data\medium\medium791.txt</v>
      </c>
    </row>
    <row r="771" spans="1:3" x14ac:dyDescent="0.3">
      <c r="A771" t="s">
        <v>2499</v>
      </c>
      <c r="B771">
        <v>3</v>
      </c>
      <c r="C771" t="str">
        <f>HYPERLINK("C:\Users\Admin\desktop\GL_extraction\Data\SiteSearches\5-site_html_data\medium\medium792.txt")</f>
        <v>C:\Users\Admin\desktop\GL_extraction\Data\SiteSearches\5-site_html_data\medium\medium792.txt</v>
      </c>
    </row>
    <row r="772" spans="1:3" x14ac:dyDescent="0.3">
      <c r="A772" t="s">
        <v>2500</v>
      </c>
      <c r="B772">
        <v>3</v>
      </c>
      <c r="C772" t="str">
        <f>HYPERLINK("C:\Users\Admin\desktop\GL_extraction\Data\SiteSearches\5-site_html_data\medium\medium793.txt")</f>
        <v>C:\Users\Admin\desktop\GL_extraction\Data\SiteSearches\5-site_html_data\medium\medium793.txt</v>
      </c>
    </row>
    <row r="773" spans="1:3" x14ac:dyDescent="0.3">
      <c r="A773" t="s">
        <v>2501</v>
      </c>
      <c r="B773">
        <v>4</v>
      </c>
      <c r="C773" t="str">
        <f>HYPERLINK("C:\Users\Admin\desktop\GL_extraction\Data\SiteSearches\5-site_html_data\medium\medium794.txt")</f>
        <v>C:\Users\Admin\desktop\GL_extraction\Data\SiteSearches\5-site_html_data\medium\medium794.txt</v>
      </c>
    </row>
    <row r="774" spans="1:3" x14ac:dyDescent="0.3">
      <c r="A774" t="s">
        <v>2502</v>
      </c>
      <c r="B774">
        <v>6</v>
      </c>
      <c r="C774" t="str">
        <f>HYPERLINK("C:\Users\Admin\desktop\GL_extraction\Data\SiteSearches\5-site_html_data\medium\medium795.txt")</f>
        <v>C:\Users\Admin\desktop\GL_extraction\Data\SiteSearches\5-site_html_data\medium\medium795.txt</v>
      </c>
    </row>
    <row r="775" spans="1:3" x14ac:dyDescent="0.3">
      <c r="A775" t="s">
        <v>2503</v>
      </c>
      <c r="B775">
        <v>4</v>
      </c>
      <c r="C775" t="str">
        <f>HYPERLINK("C:\Users\Admin\desktop\GL_extraction\Data\SiteSearches\5-site_html_data\medium\medium796.txt")</f>
        <v>C:\Users\Admin\desktop\GL_extraction\Data\SiteSearches\5-site_html_data\medium\medium796.txt</v>
      </c>
    </row>
    <row r="776" spans="1:3" x14ac:dyDescent="0.3">
      <c r="A776" t="s">
        <v>2504</v>
      </c>
      <c r="B776">
        <v>4</v>
      </c>
      <c r="C776" t="str">
        <f>HYPERLINK("C:\Users\Admin\desktop\GL_extraction\Data\SiteSearches\5-site_html_data\medium\medium797.txt")</f>
        <v>C:\Users\Admin\desktop\GL_extraction\Data\SiteSearches\5-site_html_data\medium\medium797.txt</v>
      </c>
    </row>
    <row r="777" spans="1:3" x14ac:dyDescent="0.3">
      <c r="A777" t="s">
        <v>2505</v>
      </c>
      <c r="B777">
        <v>2</v>
      </c>
      <c r="C777" t="str">
        <f>HYPERLINK("C:\Users\Admin\desktop\GL_extraction\Data\SiteSearches\5-site_html_data\medium\medium798.txt")</f>
        <v>C:\Users\Admin\desktop\GL_extraction\Data\SiteSearches\5-site_html_data\medium\medium798.txt</v>
      </c>
    </row>
    <row r="778" spans="1:3" x14ac:dyDescent="0.3">
      <c r="A778" t="s">
        <v>2506</v>
      </c>
      <c r="B778">
        <v>0</v>
      </c>
      <c r="C778" t="str">
        <f>HYPERLINK("C:\Users\Admin\desktop\GL_extraction\Data\SiteSearches\5-site_html_data\medium\medium799.txt")</f>
        <v>C:\Users\Admin\desktop\GL_extraction\Data\SiteSearches\5-site_html_data\medium\medium799.txt</v>
      </c>
    </row>
    <row r="779" spans="1:3" x14ac:dyDescent="0.3">
      <c r="A779" t="s">
        <v>2507</v>
      </c>
      <c r="B779">
        <v>3</v>
      </c>
      <c r="C779" t="str">
        <f>HYPERLINK("C:\Users\Admin\desktop\GL_extraction\Data\SiteSearches\5-site_html_data\medium\medium8.txt")</f>
        <v>C:\Users\Admin\desktop\GL_extraction\Data\SiteSearches\5-site_html_data\medium\medium8.txt</v>
      </c>
    </row>
    <row r="780" spans="1:3" x14ac:dyDescent="0.3">
      <c r="A780" t="s">
        <v>2508</v>
      </c>
      <c r="B780">
        <v>7</v>
      </c>
      <c r="C780" t="str">
        <f>HYPERLINK("C:\Users\Admin\desktop\GL_extraction\Data\SiteSearches\5-site_html_data\medium\medium80.txt")</f>
        <v>C:\Users\Admin\desktop\GL_extraction\Data\SiteSearches\5-site_html_data\medium\medium80.txt</v>
      </c>
    </row>
    <row r="781" spans="1:3" x14ac:dyDescent="0.3">
      <c r="A781" t="s">
        <v>2509</v>
      </c>
      <c r="B781">
        <v>7</v>
      </c>
      <c r="C781" t="str">
        <f>HYPERLINK("C:\Users\Admin\desktop\GL_extraction\Data\SiteSearches\5-site_html_data\medium\medium800.txt")</f>
        <v>C:\Users\Admin\desktop\GL_extraction\Data\SiteSearches\5-site_html_data\medium\medium800.txt</v>
      </c>
    </row>
    <row r="782" spans="1:3" x14ac:dyDescent="0.3">
      <c r="A782" t="s">
        <v>2510</v>
      </c>
      <c r="B782">
        <v>7</v>
      </c>
      <c r="C782" t="str">
        <f>HYPERLINK("C:\Users\Admin\desktop\GL_extraction\Data\SiteSearches\5-site_html_data\medium\medium801.txt")</f>
        <v>C:\Users\Admin\desktop\GL_extraction\Data\SiteSearches\5-site_html_data\medium\medium801.txt</v>
      </c>
    </row>
    <row r="783" spans="1:3" x14ac:dyDescent="0.3">
      <c r="A783" t="s">
        <v>2511</v>
      </c>
      <c r="B783">
        <v>2</v>
      </c>
      <c r="C783" t="str">
        <f>HYPERLINK("C:\Users\Admin\desktop\GL_extraction\Data\SiteSearches\5-site_html_data\medium\medium802.txt")</f>
        <v>C:\Users\Admin\desktop\GL_extraction\Data\SiteSearches\5-site_html_data\medium\medium802.txt</v>
      </c>
    </row>
    <row r="784" spans="1:3" x14ac:dyDescent="0.3">
      <c r="A784" t="s">
        <v>2512</v>
      </c>
      <c r="B784">
        <v>0</v>
      </c>
      <c r="C784" t="str">
        <f>HYPERLINK("C:\Users\Admin\desktop\GL_extraction\Data\SiteSearches\5-site_html_data\medium\medium803.txt")</f>
        <v>C:\Users\Admin\desktop\GL_extraction\Data\SiteSearches\5-site_html_data\medium\medium803.txt</v>
      </c>
    </row>
    <row r="785" spans="1:3" x14ac:dyDescent="0.3">
      <c r="A785" t="s">
        <v>2513</v>
      </c>
      <c r="B785">
        <v>5</v>
      </c>
      <c r="C785" t="str">
        <f>HYPERLINK("C:\Users\Admin\desktop\GL_extraction\Data\SiteSearches\5-site_html_data\medium\medium804.txt")</f>
        <v>C:\Users\Admin\desktop\GL_extraction\Data\SiteSearches\5-site_html_data\medium\medium804.txt</v>
      </c>
    </row>
    <row r="786" spans="1:3" x14ac:dyDescent="0.3">
      <c r="A786" t="s">
        <v>2514</v>
      </c>
      <c r="B786">
        <v>7</v>
      </c>
      <c r="C786" t="str">
        <f>HYPERLINK("C:\Users\Admin\desktop\GL_extraction\Data\SiteSearches\5-site_html_data\medium\medium805.txt")</f>
        <v>C:\Users\Admin\desktop\GL_extraction\Data\SiteSearches\5-site_html_data\medium\medium805.txt</v>
      </c>
    </row>
    <row r="787" spans="1:3" x14ac:dyDescent="0.3">
      <c r="A787" t="s">
        <v>2515</v>
      </c>
      <c r="B787">
        <v>0</v>
      </c>
      <c r="C787" t="str">
        <f>HYPERLINK("C:\Users\Admin\desktop\GL_extraction\Data\SiteSearches\5-site_html_data\medium\medium806.txt")</f>
        <v>C:\Users\Admin\desktop\GL_extraction\Data\SiteSearches\5-site_html_data\medium\medium806.txt</v>
      </c>
    </row>
    <row r="788" spans="1:3" x14ac:dyDescent="0.3">
      <c r="A788" t="s">
        <v>2516</v>
      </c>
      <c r="B788">
        <v>4</v>
      </c>
      <c r="C788" t="str">
        <f>HYPERLINK("C:\Users\Admin\desktop\GL_extraction\Data\SiteSearches\5-site_html_data\medium\medium807.txt")</f>
        <v>C:\Users\Admin\desktop\GL_extraction\Data\SiteSearches\5-site_html_data\medium\medium807.txt</v>
      </c>
    </row>
    <row r="789" spans="1:3" x14ac:dyDescent="0.3">
      <c r="A789" t="s">
        <v>2517</v>
      </c>
      <c r="B789">
        <v>5</v>
      </c>
      <c r="C789" t="str">
        <f>HYPERLINK("C:\Users\Admin\desktop\GL_extraction\Data\SiteSearches\5-site_html_data\medium\medium808.txt")</f>
        <v>C:\Users\Admin\desktop\GL_extraction\Data\SiteSearches\5-site_html_data\medium\medium808.txt</v>
      </c>
    </row>
    <row r="790" spans="1:3" x14ac:dyDescent="0.3">
      <c r="A790" t="s">
        <v>2518</v>
      </c>
      <c r="B790">
        <v>3</v>
      </c>
      <c r="C790" t="str">
        <f>HYPERLINK("C:\Users\Admin\desktop\GL_extraction\Data\SiteSearches\5-site_html_data\medium\medium809.txt")</f>
        <v>C:\Users\Admin\desktop\GL_extraction\Data\SiteSearches\5-site_html_data\medium\medium809.txt</v>
      </c>
    </row>
    <row r="791" spans="1:3" x14ac:dyDescent="0.3">
      <c r="A791" t="s">
        <v>2519</v>
      </c>
      <c r="B791">
        <v>7</v>
      </c>
      <c r="C791" t="str">
        <f>HYPERLINK("C:\Users\Admin\desktop\GL_extraction\Data\SiteSearches\5-site_html_data\medium\medium81.txt")</f>
        <v>C:\Users\Admin\desktop\GL_extraction\Data\SiteSearches\5-site_html_data\medium\medium81.txt</v>
      </c>
    </row>
    <row r="792" spans="1:3" x14ac:dyDescent="0.3">
      <c r="A792" t="s">
        <v>2520</v>
      </c>
      <c r="B792">
        <v>5</v>
      </c>
      <c r="C792" t="str">
        <f>HYPERLINK("C:\Users\Admin\desktop\GL_extraction\Data\SiteSearches\5-site_html_data\medium\medium810.txt")</f>
        <v>C:\Users\Admin\desktop\GL_extraction\Data\SiteSearches\5-site_html_data\medium\medium810.txt</v>
      </c>
    </row>
    <row r="793" spans="1:3" x14ac:dyDescent="0.3">
      <c r="A793" t="s">
        <v>2521</v>
      </c>
      <c r="B793">
        <v>4</v>
      </c>
      <c r="C793" t="str">
        <f>HYPERLINK("C:\Users\Admin\desktop\GL_extraction\Data\SiteSearches\5-site_html_data\medium\medium811.txt")</f>
        <v>C:\Users\Admin\desktop\GL_extraction\Data\SiteSearches\5-site_html_data\medium\medium811.txt</v>
      </c>
    </row>
    <row r="794" spans="1:3" x14ac:dyDescent="0.3">
      <c r="A794" t="s">
        <v>2522</v>
      </c>
      <c r="B794">
        <v>6</v>
      </c>
      <c r="C794" t="str">
        <f>HYPERLINK("C:\Users\Admin\desktop\GL_extraction\Data\SiteSearches\5-site_html_data\medium\medium812.txt")</f>
        <v>C:\Users\Admin\desktop\GL_extraction\Data\SiteSearches\5-site_html_data\medium\medium812.txt</v>
      </c>
    </row>
    <row r="795" spans="1:3" x14ac:dyDescent="0.3">
      <c r="A795" t="s">
        <v>2523</v>
      </c>
      <c r="B795">
        <v>2</v>
      </c>
      <c r="C795" t="str">
        <f>HYPERLINK("C:\Users\Admin\desktop\GL_extraction\Data\SiteSearches\5-site_html_data\medium\medium813.txt")</f>
        <v>C:\Users\Admin\desktop\GL_extraction\Data\SiteSearches\5-site_html_data\medium\medium813.txt</v>
      </c>
    </row>
    <row r="796" spans="1:3" x14ac:dyDescent="0.3">
      <c r="A796" t="s">
        <v>2524</v>
      </c>
      <c r="B796">
        <v>1</v>
      </c>
      <c r="C796" t="str">
        <f>HYPERLINK("C:\Users\Admin\desktop\GL_extraction\Data\SiteSearches\5-site_html_data\medium\medium814.txt")</f>
        <v>C:\Users\Admin\desktop\GL_extraction\Data\SiteSearches\5-site_html_data\medium\medium814.txt</v>
      </c>
    </row>
    <row r="797" spans="1:3" x14ac:dyDescent="0.3">
      <c r="A797" t="s">
        <v>2525</v>
      </c>
      <c r="B797">
        <v>0</v>
      </c>
      <c r="C797" t="str">
        <f>HYPERLINK("C:\Users\Admin\desktop\GL_extraction\Data\SiteSearches\5-site_html_data\medium\medium815.txt")</f>
        <v>C:\Users\Admin\desktop\GL_extraction\Data\SiteSearches\5-site_html_data\medium\medium815.txt</v>
      </c>
    </row>
    <row r="798" spans="1:3" x14ac:dyDescent="0.3">
      <c r="A798" t="s">
        <v>2526</v>
      </c>
      <c r="B798">
        <v>5</v>
      </c>
      <c r="C798" t="str">
        <f>HYPERLINK("C:\Users\Admin\desktop\GL_extraction\Data\SiteSearches\5-site_html_data\medium\medium816.txt")</f>
        <v>C:\Users\Admin\desktop\GL_extraction\Data\SiteSearches\5-site_html_data\medium\medium816.txt</v>
      </c>
    </row>
    <row r="799" spans="1:3" x14ac:dyDescent="0.3">
      <c r="A799" t="s">
        <v>2527</v>
      </c>
      <c r="B799">
        <v>5</v>
      </c>
      <c r="C799" t="str">
        <f>HYPERLINK("C:\Users\Admin\desktop\GL_extraction\Data\SiteSearches\5-site_html_data\medium\medium817.txt")</f>
        <v>C:\Users\Admin\desktop\GL_extraction\Data\SiteSearches\5-site_html_data\medium\medium817.txt</v>
      </c>
    </row>
    <row r="800" spans="1:3" x14ac:dyDescent="0.3">
      <c r="A800" t="s">
        <v>2528</v>
      </c>
      <c r="B800">
        <v>0</v>
      </c>
      <c r="C800" t="str">
        <f>HYPERLINK("C:\Users\Admin\desktop\GL_extraction\Data\SiteSearches\5-site_html_data\medium\medium818.txt")</f>
        <v>C:\Users\Admin\desktop\GL_extraction\Data\SiteSearches\5-site_html_data\medium\medium818.txt</v>
      </c>
    </row>
    <row r="801" spans="1:3" x14ac:dyDescent="0.3">
      <c r="A801" t="s">
        <v>2529</v>
      </c>
      <c r="B801">
        <v>2</v>
      </c>
      <c r="C801" t="str">
        <f>HYPERLINK("C:\Users\Admin\desktop\GL_extraction\Data\SiteSearches\5-site_html_data\medium\medium819.txt")</f>
        <v>C:\Users\Admin\desktop\GL_extraction\Data\SiteSearches\5-site_html_data\medium\medium819.txt</v>
      </c>
    </row>
    <row r="802" spans="1:3" x14ac:dyDescent="0.3">
      <c r="A802" t="s">
        <v>2530</v>
      </c>
      <c r="B802">
        <v>2</v>
      </c>
      <c r="C802" t="str">
        <f>HYPERLINK("C:\Users\Admin\desktop\GL_extraction\Data\SiteSearches\5-site_html_data\medium\medium82.txt")</f>
        <v>C:\Users\Admin\desktop\GL_extraction\Data\SiteSearches\5-site_html_data\medium\medium82.txt</v>
      </c>
    </row>
    <row r="803" spans="1:3" x14ac:dyDescent="0.3">
      <c r="A803" t="s">
        <v>2531</v>
      </c>
      <c r="B803">
        <v>2</v>
      </c>
      <c r="C803" t="str">
        <f>HYPERLINK("C:\Users\Admin\desktop\GL_extraction\Data\SiteSearches\5-site_html_data\medium\medium820.txt")</f>
        <v>C:\Users\Admin\desktop\GL_extraction\Data\SiteSearches\5-site_html_data\medium\medium820.txt</v>
      </c>
    </row>
    <row r="804" spans="1:3" x14ac:dyDescent="0.3">
      <c r="A804" t="s">
        <v>2532</v>
      </c>
      <c r="B804">
        <v>0</v>
      </c>
      <c r="C804" t="str">
        <f>HYPERLINK("C:\Users\Admin\desktop\GL_extraction\Data\SiteSearches\5-site_html_data\medium\medium821.txt")</f>
        <v>C:\Users\Admin\desktop\GL_extraction\Data\SiteSearches\5-site_html_data\medium\medium821.txt</v>
      </c>
    </row>
    <row r="805" spans="1:3" x14ac:dyDescent="0.3">
      <c r="A805" t="s">
        <v>2533</v>
      </c>
      <c r="B805">
        <v>3</v>
      </c>
      <c r="C805" t="str">
        <f>HYPERLINK("C:\Users\Admin\desktop\GL_extraction\Data\SiteSearches\5-site_html_data\medium\medium822.txt")</f>
        <v>C:\Users\Admin\desktop\GL_extraction\Data\SiteSearches\5-site_html_data\medium\medium822.txt</v>
      </c>
    </row>
    <row r="806" spans="1:3" x14ac:dyDescent="0.3">
      <c r="A806" t="s">
        <v>2534</v>
      </c>
      <c r="B806">
        <v>4</v>
      </c>
      <c r="C806" t="str">
        <f>HYPERLINK("C:\Users\Admin\desktop\GL_extraction\Data\SiteSearches\5-site_html_data\medium\medium823.txt")</f>
        <v>C:\Users\Admin\desktop\GL_extraction\Data\SiteSearches\5-site_html_data\medium\medium823.txt</v>
      </c>
    </row>
    <row r="807" spans="1:3" x14ac:dyDescent="0.3">
      <c r="A807" t="s">
        <v>2535</v>
      </c>
      <c r="B807">
        <v>3</v>
      </c>
      <c r="C807" t="str">
        <f>HYPERLINK("C:\Users\Admin\desktop\GL_extraction\Data\SiteSearches\5-site_html_data\medium\medium824.txt")</f>
        <v>C:\Users\Admin\desktop\GL_extraction\Data\SiteSearches\5-site_html_data\medium\medium824.txt</v>
      </c>
    </row>
    <row r="808" spans="1:3" x14ac:dyDescent="0.3">
      <c r="A808" t="s">
        <v>2536</v>
      </c>
      <c r="B808">
        <v>5</v>
      </c>
      <c r="C808" t="str">
        <f>HYPERLINK("C:\Users\Admin\desktop\GL_extraction\Data\SiteSearches\5-site_html_data\medium\medium825.txt")</f>
        <v>C:\Users\Admin\desktop\GL_extraction\Data\SiteSearches\5-site_html_data\medium\medium825.txt</v>
      </c>
    </row>
    <row r="809" spans="1:3" x14ac:dyDescent="0.3">
      <c r="A809" t="s">
        <v>2537</v>
      </c>
      <c r="B809">
        <v>7</v>
      </c>
      <c r="C809" t="str">
        <f>HYPERLINK("C:\Users\Admin\desktop\GL_extraction\Data\SiteSearches\5-site_html_data\medium\medium826.txt")</f>
        <v>C:\Users\Admin\desktop\GL_extraction\Data\SiteSearches\5-site_html_data\medium\medium826.txt</v>
      </c>
    </row>
    <row r="810" spans="1:3" x14ac:dyDescent="0.3">
      <c r="A810" t="s">
        <v>2538</v>
      </c>
      <c r="B810">
        <v>4</v>
      </c>
      <c r="C810" t="str">
        <f>HYPERLINK("C:\Users\Admin\desktop\GL_extraction\Data\SiteSearches\5-site_html_data\medium\medium827.txt")</f>
        <v>C:\Users\Admin\desktop\GL_extraction\Data\SiteSearches\5-site_html_data\medium\medium827.txt</v>
      </c>
    </row>
    <row r="811" spans="1:3" x14ac:dyDescent="0.3">
      <c r="A811" t="s">
        <v>2539</v>
      </c>
      <c r="B811">
        <v>0</v>
      </c>
      <c r="C811" t="str">
        <f>HYPERLINK("C:\Users\Admin\desktop\GL_extraction\Data\SiteSearches\5-site_html_data\medium\medium828.txt")</f>
        <v>C:\Users\Admin\desktop\GL_extraction\Data\SiteSearches\5-site_html_data\medium\medium828.txt</v>
      </c>
    </row>
    <row r="812" spans="1:3" x14ac:dyDescent="0.3">
      <c r="A812" t="s">
        <v>2540</v>
      </c>
      <c r="B812">
        <v>3</v>
      </c>
      <c r="C812" t="str">
        <f>HYPERLINK("C:\Users\Admin\desktop\GL_extraction\Data\SiteSearches\5-site_html_data\medium\medium829.txt")</f>
        <v>C:\Users\Admin\desktop\GL_extraction\Data\SiteSearches\5-site_html_data\medium\medium829.txt</v>
      </c>
    </row>
    <row r="813" spans="1:3" x14ac:dyDescent="0.3">
      <c r="A813" t="s">
        <v>2541</v>
      </c>
      <c r="B813">
        <v>7</v>
      </c>
      <c r="C813" t="str">
        <f>HYPERLINK("C:\Users\Admin\desktop\GL_extraction\Data\SiteSearches\5-site_html_data\medium\medium83.txt")</f>
        <v>C:\Users\Admin\desktop\GL_extraction\Data\SiteSearches\5-site_html_data\medium\medium83.txt</v>
      </c>
    </row>
    <row r="814" spans="1:3" x14ac:dyDescent="0.3">
      <c r="A814" t="s">
        <v>2542</v>
      </c>
      <c r="B814">
        <v>3</v>
      </c>
      <c r="C814" t="str">
        <f>HYPERLINK("C:\Users\Admin\desktop\GL_extraction\Data\SiteSearches\5-site_html_data\medium\medium830.txt")</f>
        <v>C:\Users\Admin\desktop\GL_extraction\Data\SiteSearches\5-site_html_data\medium\medium830.txt</v>
      </c>
    </row>
    <row r="815" spans="1:3" x14ac:dyDescent="0.3">
      <c r="A815" t="s">
        <v>2543</v>
      </c>
      <c r="B815">
        <v>6</v>
      </c>
      <c r="C815" t="str">
        <f>HYPERLINK("C:\Users\Admin\desktop\GL_extraction\Data\SiteSearches\5-site_html_data\medium\medium831.txt")</f>
        <v>C:\Users\Admin\desktop\GL_extraction\Data\SiteSearches\5-site_html_data\medium\medium831.txt</v>
      </c>
    </row>
    <row r="816" spans="1:3" x14ac:dyDescent="0.3">
      <c r="A816" t="s">
        <v>2544</v>
      </c>
      <c r="B816">
        <v>0</v>
      </c>
      <c r="C816" t="str">
        <f>HYPERLINK("C:\Users\Admin\desktop\GL_extraction\Data\SiteSearches\5-site_html_data\medium\medium832.txt")</f>
        <v>C:\Users\Admin\desktop\GL_extraction\Data\SiteSearches\5-site_html_data\medium\medium832.txt</v>
      </c>
    </row>
    <row r="817" spans="1:3" x14ac:dyDescent="0.3">
      <c r="A817" t="s">
        <v>2545</v>
      </c>
      <c r="B817">
        <v>4</v>
      </c>
      <c r="C817" t="str">
        <f>HYPERLINK("C:\Users\Admin\desktop\GL_extraction\Data\SiteSearches\5-site_html_data\medium\medium833.txt")</f>
        <v>C:\Users\Admin\desktop\GL_extraction\Data\SiteSearches\5-site_html_data\medium\medium833.txt</v>
      </c>
    </row>
    <row r="818" spans="1:3" x14ac:dyDescent="0.3">
      <c r="A818" t="s">
        <v>2546</v>
      </c>
      <c r="B818">
        <v>7</v>
      </c>
      <c r="C818" t="str">
        <f>HYPERLINK("C:\Users\Admin\desktop\GL_extraction\Data\SiteSearches\5-site_html_data\medium\medium834.txt")</f>
        <v>C:\Users\Admin\desktop\GL_extraction\Data\SiteSearches\5-site_html_data\medium\medium834.txt</v>
      </c>
    </row>
    <row r="819" spans="1:3" x14ac:dyDescent="0.3">
      <c r="A819" t="s">
        <v>2547</v>
      </c>
      <c r="B819">
        <v>2</v>
      </c>
      <c r="C819" t="str">
        <f>HYPERLINK("C:\Users\Admin\desktop\GL_extraction\Data\SiteSearches\5-site_html_data\medium\medium835.txt")</f>
        <v>C:\Users\Admin\desktop\GL_extraction\Data\SiteSearches\5-site_html_data\medium\medium835.txt</v>
      </c>
    </row>
    <row r="820" spans="1:3" x14ac:dyDescent="0.3">
      <c r="A820" t="s">
        <v>2548</v>
      </c>
      <c r="B820">
        <v>0</v>
      </c>
      <c r="C820" t="str">
        <f>HYPERLINK("C:\Users\Admin\desktop\GL_extraction\Data\SiteSearches\5-site_html_data\medium\medium836.txt")</f>
        <v>C:\Users\Admin\desktop\GL_extraction\Data\SiteSearches\5-site_html_data\medium\medium836.txt</v>
      </c>
    </row>
    <row r="821" spans="1:3" x14ac:dyDescent="0.3">
      <c r="A821" t="s">
        <v>2549</v>
      </c>
      <c r="B821">
        <v>0</v>
      </c>
      <c r="C821" t="str">
        <f>HYPERLINK("C:\Users\Admin\desktop\GL_extraction\Data\SiteSearches\5-site_html_data\medium\medium837.txt")</f>
        <v>C:\Users\Admin\desktop\GL_extraction\Data\SiteSearches\5-site_html_data\medium\medium837.txt</v>
      </c>
    </row>
    <row r="822" spans="1:3" x14ac:dyDescent="0.3">
      <c r="A822" t="s">
        <v>2550</v>
      </c>
      <c r="B822">
        <v>0</v>
      </c>
      <c r="C822" t="str">
        <f>HYPERLINK("C:\Users\Admin\desktop\GL_extraction\Data\SiteSearches\5-site_html_data\medium\medium838.txt")</f>
        <v>C:\Users\Admin\desktop\GL_extraction\Data\SiteSearches\5-site_html_data\medium\medium838.txt</v>
      </c>
    </row>
    <row r="823" spans="1:3" x14ac:dyDescent="0.3">
      <c r="A823" t="s">
        <v>2551</v>
      </c>
      <c r="B823">
        <v>7</v>
      </c>
      <c r="C823" t="str">
        <f>HYPERLINK("C:\Users\Admin\desktop\GL_extraction\Data\SiteSearches\5-site_html_data\medium\medium839.txt")</f>
        <v>C:\Users\Admin\desktop\GL_extraction\Data\SiteSearches\5-site_html_data\medium\medium839.txt</v>
      </c>
    </row>
    <row r="824" spans="1:3" x14ac:dyDescent="0.3">
      <c r="A824" t="s">
        <v>2552</v>
      </c>
      <c r="B824">
        <v>3</v>
      </c>
      <c r="C824" t="str">
        <f>HYPERLINK("C:\Users\Admin\desktop\GL_extraction\Data\SiteSearches\5-site_html_data\medium\medium84.txt")</f>
        <v>C:\Users\Admin\desktop\GL_extraction\Data\SiteSearches\5-site_html_data\medium\medium84.txt</v>
      </c>
    </row>
    <row r="825" spans="1:3" x14ac:dyDescent="0.3">
      <c r="A825" t="s">
        <v>2553</v>
      </c>
      <c r="B825">
        <v>4</v>
      </c>
      <c r="C825" t="str">
        <f>HYPERLINK("C:\Users\Admin\desktop\GL_extraction\Data\SiteSearches\5-site_html_data\medium\medium840.txt")</f>
        <v>C:\Users\Admin\desktop\GL_extraction\Data\SiteSearches\5-site_html_data\medium\medium840.txt</v>
      </c>
    </row>
    <row r="826" spans="1:3" x14ac:dyDescent="0.3">
      <c r="A826" t="s">
        <v>2554</v>
      </c>
      <c r="B826">
        <v>6</v>
      </c>
      <c r="C826" t="str">
        <f>HYPERLINK("C:\Users\Admin\desktop\GL_extraction\Data\SiteSearches\5-site_html_data\medium\medium841.txt")</f>
        <v>C:\Users\Admin\desktop\GL_extraction\Data\SiteSearches\5-site_html_data\medium\medium841.txt</v>
      </c>
    </row>
    <row r="827" spans="1:3" x14ac:dyDescent="0.3">
      <c r="A827" t="s">
        <v>2555</v>
      </c>
      <c r="B827">
        <v>2</v>
      </c>
      <c r="C827" t="str">
        <f>HYPERLINK("C:\Users\Admin\desktop\GL_extraction\Data\SiteSearches\5-site_html_data\medium\medium842.txt")</f>
        <v>C:\Users\Admin\desktop\GL_extraction\Data\SiteSearches\5-site_html_data\medium\medium842.txt</v>
      </c>
    </row>
    <row r="828" spans="1:3" x14ac:dyDescent="0.3">
      <c r="A828" t="s">
        <v>2556</v>
      </c>
      <c r="B828">
        <v>4</v>
      </c>
      <c r="C828" t="str">
        <f>HYPERLINK("C:\Users\Admin\desktop\GL_extraction\Data\SiteSearches\5-site_html_data\medium\medium843.txt")</f>
        <v>C:\Users\Admin\desktop\GL_extraction\Data\SiteSearches\5-site_html_data\medium\medium843.txt</v>
      </c>
    </row>
    <row r="829" spans="1:3" x14ac:dyDescent="0.3">
      <c r="A829" t="s">
        <v>2557</v>
      </c>
      <c r="B829">
        <v>4</v>
      </c>
      <c r="C829" t="str">
        <f>HYPERLINK("C:\Users\Admin\desktop\GL_extraction\Data\SiteSearches\5-site_html_data\medium\medium844.txt")</f>
        <v>C:\Users\Admin\desktop\GL_extraction\Data\SiteSearches\5-site_html_data\medium\medium844.txt</v>
      </c>
    </row>
    <row r="830" spans="1:3" x14ac:dyDescent="0.3">
      <c r="A830" t="s">
        <v>2558</v>
      </c>
      <c r="B830">
        <v>4</v>
      </c>
      <c r="C830" t="str">
        <f>HYPERLINK("C:\Users\Admin\desktop\GL_extraction\Data\SiteSearches\5-site_html_data\medium\medium845.txt")</f>
        <v>C:\Users\Admin\desktop\GL_extraction\Data\SiteSearches\5-site_html_data\medium\medium845.txt</v>
      </c>
    </row>
    <row r="831" spans="1:3" x14ac:dyDescent="0.3">
      <c r="A831" t="s">
        <v>2559</v>
      </c>
      <c r="B831">
        <v>4</v>
      </c>
      <c r="C831" t="str">
        <f>HYPERLINK("C:\Users\Admin\desktop\GL_extraction\Data\SiteSearches\5-site_html_data\medium\medium846.txt")</f>
        <v>C:\Users\Admin\desktop\GL_extraction\Data\SiteSearches\5-site_html_data\medium\medium846.txt</v>
      </c>
    </row>
    <row r="832" spans="1:3" x14ac:dyDescent="0.3">
      <c r="A832" t="s">
        <v>2560</v>
      </c>
      <c r="B832">
        <v>4</v>
      </c>
      <c r="C832" t="str">
        <f>HYPERLINK("C:\Users\Admin\desktop\GL_extraction\Data\SiteSearches\5-site_html_data\medium\medium847.txt")</f>
        <v>C:\Users\Admin\desktop\GL_extraction\Data\SiteSearches\5-site_html_data\medium\medium847.txt</v>
      </c>
    </row>
    <row r="833" spans="1:3" x14ac:dyDescent="0.3">
      <c r="A833" t="s">
        <v>2561</v>
      </c>
      <c r="B833">
        <v>4</v>
      </c>
      <c r="C833" t="str">
        <f>HYPERLINK("C:\Users\Admin\desktop\GL_extraction\Data\SiteSearches\5-site_html_data\medium\medium848.txt")</f>
        <v>C:\Users\Admin\desktop\GL_extraction\Data\SiteSearches\5-site_html_data\medium\medium848.txt</v>
      </c>
    </row>
    <row r="834" spans="1:3" x14ac:dyDescent="0.3">
      <c r="A834" t="s">
        <v>2562</v>
      </c>
      <c r="B834">
        <v>4</v>
      </c>
      <c r="C834" t="str">
        <f>HYPERLINK("C:\Users\Admin\desktop\GL_extraction\Data\SiteSearches\5-site_html_data\medium\medium849.txt")</f>
        <v>C:\Users\Admin\desktop\GL_extraction\Data\SiteSearches\5-site_html_data\medium\medium849.txt</v>
      </c>
    </row>
    <row r="835" spans="1:3" x14ac:dyDescent="0.3">
      <c r="A835" t="s">
        <v>2563</v>
      </c>
      <c r="B835">
        <v>7</v>
      </c>
      <c r="C835" t="str">
        <f>HYPERLINK("C:\Users\Admin\desktop\GL_extraction\Data\SiteSearches\5-site_html_data\medium\medium85.txt")</f>
        <v>C:\Users\Admin\desktop\GL_extraction\Data\SiteSearches\5-site_html_data\medium\medium85.txt</v>
      </c>
    </row>
    <row r="836" spans="1:3" x14ac:dyDescent="0.3">
      <c r="A836" t="s">
        <v>2564</v>
      </c>
      <c r="B836">
        <v>4</v>
      </c>
      <c r="C836" t="str">
        <f>HYPERLINK("C:\Users\Admin\desktop\GL_extraction\Data\SiteSearches\5-site_html_data\medium\medium850.txt")</f>
        <v>C:\Users\Admin\desktop\GL_extraction\Data\SiteSearches\5-site_html_data\medium\medium850.txt</v>
      </c>
    </row>
    <row r="837" spans="1:3" x14ac:dyDescent="0.3">
      <c r="A837" t="s">
        <v>2565</v>
      </c>
      <c r="B837">
        <v>2</v>
      </c>
      <c r="C837" t="str">
        <f>HYPERLINK("C:\Users\Admin\desktop\GL_extraction\Data\SiteSearches\5-site_html_data\medium\medium851.txt")</f>
        <v>C:\Users\Admin\desktop\GL_extraction\Data\SiteSearches\5-site_html_data\medium\medium851.txt</v>
      </c>
    </row>
    <row r="838" spans="1:3" x14ac:dyDescent="0.3">
      <c r="A838" t="s">
        <v>2566</v>
      </c>
      <c r="B838">
        <v>0</v>
      </c>
      <c r="C838" t="str">
        <f>HYPERLINK("C:\Users\Admin\desktop\GL_extraction\Data\SiteSearches\5-site_html_data\medium\medium852.txt")</f>
        <v>C:\Users\Admin\desktop\GL_extraction\Data\SiteSearches\5-site_html_data\medium\medium852.txt</v>
      </c>
    </row>
    <row r="839" spans="1:3" x14ac:dyDescent="0.3">
      <c r="A839" t="s">
        <v>2567</v>
      </c>
      <c r="B839">
        <v>2</v>
      </c>
      <c r="C839" t="str">
        <f>HYPERLINK("C:\Users\Admin\desktop\GL_extraction\Data\SiteSearches\5-site_html_data\medium\medium853.txt")</f>
        <v>C:\Users\Admin\desktop\GL_extraction\Data\SiteSearches\5-site_html_data\medium\medium853.txt</v>
      </c>
    </row>
    <row r="840" spans="1:3" x14ac:dyDescent="0.3">
      <c r="A840" t="s">
        <v>2568</v>
      </c>
      <c r="B840">
        <v>0</v>
      </c>
      <c r="C840" t="str">
        <f>HYPERLINK("C:\Users\Admin\desktop\GL_extraction\Data\SiteSearches\5-site_html_data\medium\medium854.txt")</f>
        <v>C:\Users\Admin\desktop\GL_extraction\Data\SiteSearches\5-site_html_data\medium\medium854.txt</v>
      </c>
    </row>
    <row r="841" spans="1:3" x14ac:dyDescent="0.3">
      <c r="A841" t="s">
        <v>2569</v>
      </c>
      <c r="B841">
        <v>4</v>
      </c>
      <c r="C841" t="str">
        <f>HYPERLINK("C:\Users\Admin\desktop\GL_extraction\Data\SiteSearches\5-site_html_data\medium\medium855.txt")</f>
        <v>C:\Users\Admin\desktop\GL_extraction\Data\SiteSearches\5-site_html_data\medium\medium855.txt</v>
      </c>
    </row>
    <row r="842" spans="1:3" x14ac:dyDescent="0.3">
      <c r="A842" t="s">
        <v>2570</v>
      </c>
      <c r="B842">
        <v>0</v>
      </c>
      <c r="C842" t="str">
        <f>HYPERLINK("C:\Users\Admin\desktop\GL_extraction\Data\SiteSearches\5-site_html_data\medium\medium856.txt")</f>
        <v>C:\Users\Admin\desktop\GL_extraction\Data\SiteSearches\5-site_html_data\medium\medium856.txt</v>
      </c>
    </row>
    <row r="843" spans="1:3" x14ac:dyDescent="0.3">
      <c r="A843" t="s">
        <v>2571</v>
      </c>
      <c r="B843">
        <v>4</v>
      </c>
      <c r="C843" t="str">
        <f>HYPERLINK("C:\Users\Admin\desktop\GL_extraction\Data\SiteSearches\5-site_html_data\medium\medium857.txt")</f>
        <v>C:\Users\Admin\desktop\GL_extraction\Data\SiteSearches\5-site_html_data\medium\medium857.txt</v>
      </c>
    </row>
    <row r="844" spans="1:3" x14ac:dyDescent="0.3">
      <c r="A844" t="s">
        <v>2572</v>
      </c>
      <c r="B844">
        <v>4</v>
      </c>
      <c r="C844" t="str">
        <f>HYPERLINK("C:\Users\Admin\desktop\GL_extraction\Data\SiteSearches\5-site_html_data\medium\medium858.txt")</f>
        <v>C:\Users\Admin\desktop\GL_extraction\Data\SiteSearches\5-site_html_data\medium\medium858.txt</v>
      </c>
    </row>
    <row r="845" spans="1:3" x14ac:dyDescent="0.3">
      <c r="A845" t="s">
        <v>2573</v>
      </c>
      <c r="B845">
        <v>4</v>
      </c>
      <c r="C845" t="str">
        <f>HYPERLINK("C:\Users\Admin\desktop\GL_extraction\Data\SiteSearches\5-site_html_data\medium\medium859.txt")</f>
        <v>C:\Users\Admin\desktop\GL_extraction\Data\SiteSearches\5-site_html_data\medium\medium859.txt</v>
      </c>
    </row>
    <row r="846" spans="1:3" x14ac:dyDescent="0.3">
      <c r="A846" t="s">
        <v>2574</v>
      </c>
      <c r="B846">
        <v>6</v>
      </c>
      <c r="C846" t="str">
        <f>HYPERLINK("C:\Users\Admin\desktop\GL_extraction\Data\SiteSearches\5-site_html_data\medium\medium86.txt")</f>
        <v>C:\Users\Admin\desktop\GL_extraction\Data\SiteSearches\5-site_html_data\medium\medium86.txt</v>
      </c>
    </row>
    <row r="847" spans="1:3" x14ac:dyDescent="0.3">
      <c r="A847" t="s">
        <v>2575</v>
      </c>
      <c r="B847">
        <v>4</v>
      </c>
      <c r="C847" t="str">
        <f>HYPERLINK("C:\Users\Admin\desktop\GL_extraction\Data\SiteSearches\5-site_html_data\medium\medium860.txt")</f>
        <v>C:\Users\Admin\desktop\GL_extraction\Data\SiteSearches\5-site_html_data\medium\medium860.txt</v>
      </c>
    </row>
    <row r="848" spans="1:3" x14ac:dyDescent="0.3">
      <c r="A848" t="s">
        <v>2576</v>
      </c>
      <c r="B848">
        <v>2</v>
      </c>
      <c r="C848" t="str">
        <f>HYPERLINK("C:\Users\Admin\desktop\GL_extraction\Data\SiteSearches\5-site_html_data\medium\medium861.txt")</f>
        <v>C:\Users\Admin\desktop\GL_extraction\Data\SiteSearches\5-site_html_data\medium\medium861.txt</v>
      </c>
    </row>
    <row r="849" spans="1:3" x14ac:dyDescent="0.3">
      <c r="A849" t="s">
        <v>2577</v>
      </c>
      <c r="B849">
        <v>2</v>
      </c>
      <c r="C849" t="str">
        <f>HYPERLINK("C:\Users\Admin\desktop\GL_extraction\Data\SiteSearches\5-site_html_data\medium\medium862.txt")</f>
        <v>C:\Users\Admin\desktop\GL_extraction\Data\SiteSearches\5-site_html_data\medium\medium862.txt</v>
      </c>
    </row>
    <row r="850" spans="1:3" x14ac:dyDescent="0.3">
      <c r="A850" t="s">
        <v>2578</v>
      </c>
      <c r="B850">
        <v>4</v>
      </c>
      <c r="C850" t="str">
        <f>HYPERLINK("C:\Users\Admin\desktop\GL_extraction\Data\SiteSearches\5-site_html_data\medium\medium863.txt")</f>
        <v>C:\Users\Admin\desktop\GL_extraction\Data\SiteSearches\5-site_html_data\medium\medium863.txt</v>
      </c>
    </row>
    <row r="851" spans="1:3" x14ac:dyDescent="0.3">
      <c r="A851" t="s">
        <v>2579</v>
      </c>
      <c r="B851">
        <v>0</v>
      </c>
      <c r="C851" t="str">
        <f>HYPERLINK("C:\Users\Admin\desktop\GL_extraction\Data\SiteSearches\5-site_html_data\medium\medium864.txt")</f>
        <v>C:\Users\Admin\desktop\GL_extraction\Data\SiteSearches\5-site_html_data\medium\medium864.txt</v>
      </c>
    </row>
    <row r="852" spans="1:3" x14ac:dyDescent="0.3">
      <c r="A852" t="s">
        <v>2580</v>
      </c>
      <c r="B852">
        <v>4</v>
      </c>
      <c r="C852" t="str">
        <f>HYPERLINK("C:\Users\Admin\desktop\GL_extraction\Data\SiteSearches\5-site_html_data\medium\medium865.txt")</f>
        <v>C:\Users\Admin\desktop\GL_extraction\Data\SiteSearches\5-site_html_data\medium\medium865.txt</v>
      </c>
    </row>
    <row r="853" spans="1:3" x14ac:dyDescent="0.3">
      <c r="A853" t="s">
        <v>2581</v>
      </c>
      <c r="B853">
        <v>4</v>
      </c>
      <c r="C853" t="str">
        <f>HYPERLINK("C:\Users\Admin\desktop\GL_extraction\Data\SiteSearches\5-site_html_data\medium\medium866.txt")</f>
        <v>C:\Users\Admin\desktop\GL_extraction\Data\SiteSearches\5-site_html_data\medium\medium866.txt</v>
      </c>
    </row>
    <row r="854" spans="1:3" x14ac:dyDescent="0.3">
      <c r="A854" t="s">
        <v>2582</v>
      </c>
      <c r="B854">
        <v>4</v>
      </c>
      <c r="C854" t="str">
        <f>HYPERLINK("C:\Users\Admin\desktop\GL_extraction\Data\SiteSearches\5-site_html_data\medium\medium867.txt")</f>
        <v>C:\Users\Admin\desktop\GL_extraction\Data\SiteSearches\5-site_html_data\medium\medium867.txt</v>
      </c>
    </row>
    <row r="855" spans="1:3" x14ac:dyDescent="0.3">
      <c r="A855" t="s">
        <v>2583</v>
      </c>
      <c r="B855">
        <v>0</v>
      </c>
      <c r="C855" t="str">
        <f>HYPERLINK("C:\Users\Admin\desktop\GL_extraction\Data\SiteSearches\5-site_html_data\medium\medium868.txt")</f>
        <v>C:\Users\Admin\desktop\GL_extraction\Data\SiteSearches\5-site_html_data\medium\medium868.txt</v>
      </c>
    </row>
    <row r="856" spans="1:3" x14ac:dyDescent="0.3">
      <c r="A856" t="s">
        <v>2584</v>
      </c>
      <c r="B856">
        <v>4</v>
      </c>
      <c r="C856" t="str">
        <f>HYPERLINK("C:\Users\Admin\desktop\GL_extraction\Data\SiteSearches\5-site_html_data\medium\medium869.txt")</f>
        <v>C:\Users\Admin\desktop\GL_extraction\Data\SiteSearches\5-site_html_data\medium\medium869.txt</v>
      </c>
    </row>
    <row r="857" spans="1:3" x14ac:dyDescent="0.3">
      <c r="A857" t="s">
        <v>2585</v>
      </c>
      <c r="B857">
        <v>7</v>
      </c>
      <c r="C857" t="str">
        <f>HYPERLINK("C:\Users\Admin\desktop\GL_extraction\Data\SiteSearches\5-site_html_data\medium\medium87.txt")</f>
        <v>C:\Users\Admin\desktop\GL_extraction\Data\SiteSearches\5-site_html_data\medium\medium87.txt</v>
      </c>
    </row>
    <row r="858" spans="1:3" x14ac:dyDescent="0.3">
      <c r="A858" t="s">
        <v>2586</v>
      </c>
      <c r="B858">
        <v>4</v>
      </c>
      <c r="C858" t="str">
        <f>HYPERLINK("C:\Users\Admin\desktop\GL_extraction\Data\SiteSearches\5-site_html_data\medium\medium870.txt")</f>
        <v>C:\Users\Admin\desktop\GL_extraction\Data\SiteSearches\5-site_html_data\medium\medium870.txt</v>
      </c>
    </row>
    <row r="859" spans="1:3" x14ac:dyDescent="0.3">
      <c r="A859" t="s">
        <v>2587</v>
      </c>
      <c r="B859">
        <v>4</v>
      </c>
      <c r="C859" t="str">
        <f>HYPERLINK("C:\Users\Admin\desktop\GL_extraction\Data\SiteSearches\5-site_html_data\medium\medium871.txt")</f>
        <v>C:\Users\Admin\desktop\GL_extraction\Data\SiteSearches\5-site_html_data\medium\medium871.txt</v>
      </c>
    </row>
    <row r="860" spans="1:3" x14ac:dyDescent="0.3">
      <c r="A860" t="s">
        <v>2588</v>
      </c>
      <c r="B860">
        <v>4</v>
      </c>
      <c r="C860" t="str">
        <f>HYPERLINK("C:\Users\Admin\desktop\GL_extraction\Data\SiteSearches\5-site_html_data\medium\medium872.txt")</f>
        <v>C:\Users\Admin\desktop\GL_extraction\Data\SiteSearches\5-site_html_data\medium\medium872.txt</v>
      </c>
    </row>
    <row r="861" spans="1:3" x14ac:dyDescent="0.3">
      <c r="A861" t="s">
        <v>2589</v>
      </c>
      <c r="B861">
        <v>4</v>
      </c>
      <c r="C861" t="str">
        <f>HYPERLINK("C:\Users\Admin\desktop\GL_extraction\Data\SiteSearches\5-site_html_data\medium\medium873.txt")</f>
        <v>C:\Users\Admin\desktop\GL_extraction\Data\SiteSearches\5-site_html_data\medium\medium873.txt</v>
      </c>
    </row>
    <row r="862" spans="1:3" x14ac:dyDescent="0.3">
      <c r="A862" t="s">
        <v>2590</v>
      </c>
      <c r="B862">
        <v>0</v>
      </c>
      <c r="C862" t="str">
        <f>HYPERLINK("C:\Users\Admin\desktop\GL_extraction\Data\SiteSearches\5-site_html_data\medium\medium874.txt")</f>
        <v>C:\Users\Admin\desktop\GL_extraction\Data\SiteSearches\5-site_html_data\medium\medium874.txt</v>
      </c>
    </row>
    <row r="863" spans="1:3" x14ac:dyDescent="0.3">
      <c r="A863" t="s">
        <v>2591</v>
      </c>
      <c r="B863">
        <v>4</v>
      </c>
      <c r="C863" t="str">
        <f>HYPERLINK("C:\Users\Admin\desktop\GL_extraction\Data\SiteSearches\5-site_html_data\medium\medium875.txt")</f>
        <v>C:\Users\Admin\desktop\GL_extraction\Data\SiteSearches\5-site_html_data\medium\medium875.txt</v>
      </c>
    </row>
    <row r="864" spans="1:3" x14ac:dyDescent="0.3">
      <c r="A864" t="s">
        <v>2592</v>
      </c>
      <c r="B864">
        <v>2</v>
      </c>
      <c r="C864" t="str">
        <f>HYPERLINK("C:\Users\Admin\desktop\GL_extraction\Data\SiteSearches\5-site_html_data\medium\medium876.txt")</f>
        <v>C:\Users\Admin\desktop\GL_extraction\Data\SiteSearches\5-site_html_data\medium\medium876.txt</v>
      </c>
    </row>
    <row r="865" spans="1:3" x14ac:dyDescent="0.3">
      <c r="A865" t="s">
        <v>2593</v>
      </c>
      <c r="B865">
        <v>2</v>
      </c>
      <c r="C865" t="str">
        <f>HYPERLINK("C:\Users\Admin\desktop\GL_extraction\Data\SiteSearches\5-site_html_data\medium\medium877.txt")</f>
        <v>C:\Users\Admin\desktop\GL_extraction\Data\SiteSearches\5-site_html_data\medium\medium877.txt</v>
      </c>
    </row>
    <row r="866" spans="1:3" x14ac:dyDescent="0.3">
      <c r="A866" t="s">
        <v>2594</v>
      </c>
      <c r="B866">
        <v>4</v>
      </c>
      <c r="C866" t="str">
        <f>HYPERLINK("C:\Users\Admin\desktop\GL_extraction\Data\SiteSearches\5-site_html_data\medium\medium878.txt")</f>
        <v>C:\Users\Admin\desktop\GL_extraction\Data\SiteSearches\5-site_html_data\medium\medium878.txt</v>
      </c>
    </row>
    <row r="867" spans="1:3" x14ac:dyDescent="0.3">
      <c r="A867" t="s">
        <v>2595</v>
      </c>
      <c r="B867">
        <v>0</v>
      </c>
      <c r="C867" t="str">
        <f>HYPERLINK("C:\Users\Admin\desktop\GL_extraction\Data\SiteSearches\5-site_html_data\medium\medium879.txt")</f>
        <v>C:\Users\Admin\desktop\GL_extraction\Data\SiteSearches\5-site_html_data\medium\medium879.txt</v>
      </c>
    </row>
    <row r="868" spans="1:3" x14ac:dyDescent="0.3">
      <c r="A868" t="s">
        <v>2596</v>
      </c>
      <c r="B868">
        <v>3</v>
      </c>
      <c r="C868" t="str">
        <f>HYPERLINK("C:\Users\Admin\desktop\GL_extraction\Data\SiteSearches\5-site_html_data\medium\medium88.txt")</f>
        <v>C:\Users\Admin\desktop\GL_extraction\Data\SiteSearches\5-site_html_data\medium\medium88.txt</v>
      </c>
    </row>
    <row r="869" spans="1:3" x14ac:dyDescent="0.3">
      <c r="A869" t="s">
        <v>2597</v>
      </c>
      <c r="B869">
        <v>6</v>
      </c>
      <c r="C869" t="str">
        <f>HYPERLINK("C:\Users\Admin\desktop\GL_extraction\Data\SiteSearches\5-site_html_data\medium\medium880.txt")</f>
        <v>C:\Users\Admin\desktop\GL_extraction\Data\SiteSearches\5-site_html_data\medium\medium880.txt</v>
      </c>
    </row>
    <row r="870" spans="1:3" x14ac:dyDescent="0.3">
      <c r="A870" t="s">
        <v>2598</v>
      </c>
      <c r="B870">
        <v>0</v>
      </c>
      <c r="C870" t="str">
        <f>HYPERLINK("C:\Users\Admin\desktop\GL_extraction\Data\SiteSearches\5-site_html_data\medium\medium881.txt")</f>
        <v>C:\Users\Admin\desktop\GL_extraction\Data\SiteSearches\5-site_html_data\medium\medium881.txt</v>
      </c>
    </row>
    <row r="871" spans="1:3" x14ac:dyDescent="0.3">
      <c r="A871" t="s">
        <v>2599</v>
      </c>
      <c r="B871">
        <v>4</v>
      </c>
      <c r="C871" t="str">
        <f>HYPERLINK("C:\Users\Admin\desktop\GL_extraction\Data\SiteSearches\5-site_html_data\medium\medium882.txt")</f>
        <v>C:\Users\Admin\desktop\GL_extraction\Data\SiteSearches\5-site_html_data\medium\medium882.txt</v>
      </c>
    </row>
    <row r="872" spans="1:3" x14ac:dyDescent="0.3">
      <c r="A872" t="s">
        <v>2600</v>
      </c>
      <c r="B872">
        <v>6</v>
      </c>
      <c r="C872" t="str">
        <f>HYPERLINK("C:\Users\Admin\desktop\GL_extraction\Data\SiteSearches\5-site_html_data\medium\medium883.txt")</f>
        <v>C:\Users\Admin\desktop\GL_extraction\Data\SiteSearches\5-site_html_data\medium\medium883.txt</v>
      </c>
    </row>
    <row r="873" spans="1:3" x14ac:dyDescent="0.3">
      <c r="A873" t="s">
        <v>2601</v>
      </c>
      <c r="B873">
        <v>4</v>
      </c>
      <c r="C873" t="str">
        <f>HYPERLINK("C:\Users\Admin\desktop\GL_extraction\Data\SiteSearches\5-site_html_data\medium\medium884.txt")</f>
        <v>C:\Users\Admin\desktop\GL_extraction\Data\SiteSearches\5-site_html_data\medium\medium884.txt</v>
      </c>
    </row>
    <row r="874" spans="1:3" x14ac:dyDescent="0.3">
      <c r="A874" t="s">
        <v>2602</v>
      </c>
      <c r="B874">
        <v>2</v>
      </c>
      <c r="C874" t="str">
        <f>HYPERLINK("C:\Users\Admin\desktop\GL_extraction\Data\SiteSearches\5-site_html_data\medium\medium885.txt")</f>
        <v>C:\Users\Admin\desktop\GL_extraction\Data\SiteSearches\5-site_html_data\medium\medium885.txt</v>
      </c>
    </row>
    <row r="875" spans="1:3" x14ac:dyDescent="0.3">
      <c r="A875" t="s">
        <v>2603</v>
      </c>
      <c r="B875">
        <v>0</v>
      </c>
      <c r="C875" t="str">
        <f>HYPERLINK("C:\Users\Admin\desktop\GL_extraction\Data\SiteSearches\5-site_html_data\medium\medium886.txt")</f>
        <v>C:\Users\Admin\desktop\GL_extraction\Data\SiteSearches\5-site_html_data\medium\medium886.txt</v>
      </c>
    </row>
    <row r="876" spans="1:3" x14ac:dyDescent="0.3">
      <c r="A876" t="s">
        <v>2604</v>
      </c>
      <c r="B876">
        <v>4</v>
      </c>
      <c r="C876" t="str">
        <f>HYPERLINK("C:\Users\Admin\desktop\GL_extraction\Data\SiteSearches\5-site_html_data\medium\medium887.txt")</f>
        <v>C:\Users\Admin\desktop\GL_extraction\Data\SiteSearches\5-site_html_data\medium\medium887.txt</v>
      </c>
    </row>
    <row r="877" spans="1:3" x14ac:dyDescent="0.3">
      <c r="A877" t="s">
        <v>2605</v>
      </c>
      <c r="B877">
        <v>4</v>
      </c>
      <c r="C877" t="str">
        <f>HYPERLINK("C:\Users\Admin\desktop\GL_extraction\Data\SiteSearches\5-site_html_data\medium\medium888.txt")</f>
        <v>C:\Users\Admin\desktop\GL_extraction\Data\SiteSearches\5-site_html_data\medium\medium888.txt</v>
      </c>
    </row>
    <row r="878" spans="1:3" x14ac:dyDescent="0.3">
      <c r="A878" t="s">
        <v>2606</v>
      </c>
      <c r="B878">
        <v>4</v>
      </c>
      <c r="C878" t="str">
        <f>HYPERLINK("C:\Users\Admin\desktop\GL_extraction\Data\SiteSearches\5-site_html_data\medium\medium889.txt")</f>
        <v>C:\Users\Admin\desktop\GL_extraction\Data\SiteSearches\5-site_html_data\medium\medium889.txt</v>
      </c>
    </row>
    <row r="879" spans="1:3" x14ac:dyDescent="0.3">
      <c r="A879" t="s">
        <v>2607</v>
      </c>
      <c r="B879">
        <v>3</v>
      </c>
      <c r="C879" t="str">
        <f>HYPERLINK("C:\Users\Admin\desktop\GL_extraction\Data\SiteSearches\5-site_html_data\medium\medium89.txt")</f>
        <v>C:\Users\Admin\desktop\GL_extraction\Data\SiteSearches\5-site_html_data\medium\medium89.txt</v>
      </c>
    </row>
    <row r="880" spans="1:3" x14ac:dyDescent="0.3">
      <c r="A880" t="s">
        <v>2608</v>
      </c>
      <c r="B880">
        <v>4</v>
      </c>
      <c r="C880" t="str">
        <f>HYPERLINK("C:\Users\Admin\desktop\GL_extraction\Data\SiteSearches\5-site_html_data\medium\medium890.txt")</f>
        <v>C:\Users\Admin\desktop\GL_extraction\Data\SiteSearches\5-site_html_data\medium\medium890.txt</v>
      </c>
    </row>
    <row r="881" spans="1:3" x14ac:dyDescent="0.3">
      <c r="A881" t="s">
        <v>2609</v>
      </c>
      <c r="B881">
        <v>4</v>
      </c>
      <c r="C881" t="str">
        <f>HYPERLINK("C:\Users\Admin\desktop\GL_extraction\Data\SiteSearches\5-site_html_data\medium\medium891.txt")</f>
        <v>C:\Users\Admin\desktop\GL_extraction\Data\SiteSearches\5-site_html_data\medium\medium891.txt</v>
      </c>
    </row>
    <row r="882" spans="1:3" x14ac:dyDescent="0.3">
      <c r="A882" t="s">
        <v>2610</v>
      </c>
      <c r="B882">
        <v>2</v>
      </c>
      <c r="C882" t="str">
        <f>HYPERLINK("C:\Users\Admin\desktop\GL_extraction\Data\SiteSearches\5-site_html_data\medium\medium892.txt")</f>
        <v>C:\Users\Admin\desktop\GL_extraction\Data\SiteSearches\5-site_html_data\medium\medium892.txt</v>
      </c>
    </row>
    <row r="883" spans="1:3" x14ac:dyDescent="0.3">
      <c r="A883" t="s">
        <v>2611</v>
      </c>
      <c r="B883">
        <v>0</v>
      </c>
      <c r="C883" t="str">
        <f>HYPERLINK("C:\Users\Admin\desktop\GL_extraction\Data\SiteSearches\5-site_html_data\medium\medium893.txt")</f>
        <v>C:\Users\Admin\desktop\GL_extraction\Data\SiteSearches\5-site_html_data\medium\medium893.txt</v>
      </c>
    </row>
    <row r="884" spans="1:3" x14ac:dyDescent="0.3">
      <c r="A884" t="s">
        <v>2612</v>
      </c>
      <c r="B884">
        <v>4</v>
      </c>
      <c r="C884" t="str">
        <f>HYPERLINK("C:\Users\Admin\desktop\GL_extraction\Data\SiteSearches\5-site_html_data\medium\medium894.txt")</f>
        <v>C:\Users\Admin\desktop\GL_extraction\Data\SiteSearches\5-site_html_data\medium\medium894.txt</v>
      </c>
    </row>
    <row r="885" spans="1:3" x14ac:dyDescent="0.3">
      <c r="A885" t="s">
        <v>2613</v>
      </c>
      <c r="B885">
        <v>0</v>
      </c>
      <c r="C885" t="str">
        <f>HYPERLINK("C:\Users\Admin\desktop\GL_extraction\Data\SiteSearches\5-site_html_data\medium\medium895.txt")</f>
        <v>C:\Users\Admin\desktop\GL_extraction\Data\SiteSearches\5-site_html_data\medium\medium895.txt</v>
      </c>
    </row>
    <row r="886" spans="1:3" x14ac:dyDescent="0.3">
      <c r="A886" t="s">
        <v>2614</v>
      </c>
      <c r="B886">
        <v>4</v>
      </c>
      <c r="C886" t="str">
        <f>HYPERLINK("C:\Users\Admin\desktop\GL_extraction\Data\SiteSearches\5-site_html_data\medium\medium896.txt")</f>
        <v>C:\Users\Admin\desktop\GL_extraction\Data\SiteSearches\5-site_html_data\medium\medium896.txt</v>
      </c>
    </row>
    <row r="887" spans="1:3" x14ac:dyDescent="0.3">
      <c r="A887" t="s">
        <v>2615</v>
      </c>
      <c r="B887">
        <v>6</v>
      </c>
      <c r="C887" t="str">
        <f>HYPERLINK("C:\Users\Admin\desktop\GL_extraction\Data\SiteSearches\5-site_html_data\medium\medium897.txt")</f>
        <v>C:\Users\Admin\desktop\GL_extraction\Data\SiteSearches\5-site_html_data\medium\medium897.txt</v>
      </c>
    </row>
    <row r="888" spans="1:3" x14ac:dyDescent="0.3">
      <c r="A888" t="s">
        <v>2616</v>
      </c>
      <c r="B888">
        <v>4</v>
      </c>
      <c r="C888" t="str">
        <f>HYPERLINK("C:\Users\Admin\desktop\GL_extraction\Data\SiteSearches\5-site_html_data\medium\medium898.txt")</f>
        <v>C:\Users\Admin\desktop\GL_extraction\Data\SiteSearches\5-site_html_data\medium\medium898.txt</v>
      </c>
    </row>
    <row r="889" spans="1:3" x14ac:dyDescent="0.3">
      <c r="A889" t="s">
        <v>2617</v>
      </c>
      <c r="B889">
        <v>4</v>
      </c>
      <c r="C889" t="str">
        <f>HYPERLINK("C:\Users\Admin\desktop\GL_extraction\Data\SiteSearches\5-site_html_data\medium\medium899.txt")</f>
        <v>C:\Users\Admin\desktop\GL_extraction\Data\SiteSearches\5-site_html_data\medium\medium899.txt</v>
      </c>
    </row>
    <row r="890" spans="1:3" x14ac:dyDescent="0.3">
      <c r="A890" t="s">
        <v>2618</v>
      </c>
      <c r="B890">
        <v>3</v>
      </c>
      <c r="C890" t="str">
        <f>HYPERLINK("C:\Users\Admin\desktop\GL_extraction\Data\SiteSearches\5-site_html_data\medium\medium9.txt")</f>
        <v>C:\Users\Admin\desktop\GL_extraction\Data\SiteSearches\5-site_html_data\medium\medium9.txt</v>
      </c>
    </row>
    <row r="891" spans="1:3" x14ac:dyDescent="0.3">
      <c r="A891" t="s">
        <v>2619</v>
      </c>
      <c r="B891">
        <v>3</v>
      </c>
      <c r="C891" t="str">
        <f>HYPERLINK("C:\Users\Admin\desktop\GL_extraction\Data\SiteSearches\5-site_html_data\medium\medium90.txt")</f>
        <v>C:\Users\Admin\desktop\GL_extraction\Data\SiteSearches\5-site_html_data\medium\medium90.txt</v>
      </c>
    </row>
    <row r="892" spans="1:3" x14ac:dyDescent="0.3">
      <c r="A892" t="s">
        <v>2620</v>
      </c>
      <c r="B892">
        <v>5</v>
      </c>
      <c r="C892" t="str">
        <f>HYPERLINK("C:\Users\Admin\desktop\GL_extraction\Data\SiteSearches\5-site_html_data\medium\medium900.txt")</f>
        <v>C:\Users\Admin\desktop\GL_extraction\Data\SiteSearches\5-site_html_data\medium\medium900.txt</v>
      </c>
    </row>
    <row r="893" spans="1:3" x14ac:dyDescent="0.3">
      <c r="A893" t="s">
        <v>2621</v>
      </c>
      <c r="B893">
        <v>4</v>
      </c>
      <c r="C893" t="str">
        <f>HYPERLINK("C:\Users\Admin\desktop\GL_extraction\Data\SiteSearches\5-site_html_data\medium\medium901.txt")</f>
        <v>C:\Users\Admin\desktop\GL_extraction\Data\SiteSearches\5-site_html_data\medium\medium901.txt</v>
      </c>
    </row>
    <row r="894" spans="1:3" x14ac:dyDescent="0.3">
      <c r="A894" t="s">
        <v>2622</v>
      </c>
      <c r="B894">
        <v>2</v>
      </c>
      <c r="C894" t="str">
        <f>HYPERLINK("C:\Users\Admin\desktop\GL_extraction\Data\SiteSearches\5-site_html_data\medium\medium902.txt")</f>
        <v>C:\Users\Admin\desktop\GL_extraction\Data\SiteSearches\5-site_html_data\medium\medium902.txt</v>
      </c>
    </row>
    <row r="895" spans="1:3" x14ac:dyDescent="0.3">
      <c r="A895" t="s">
        <v>2623</v>
      </c>
      <c r="B895">
        <v>2</v>
      </c>
      <c r="C895" t="str">
        <f>HYPERLINK("C:\Users\Admin\desktop\GL_extraction\Data\SiteSearches\5-site_html_data\medium\medium903.txt")</f>
        <v>C:\Users\Admin\desktop\GL_extraction\Data\SiteSearches\5-site_html_data\medium\medium903.txt</v>
      </c>
    </row>
    <row r="896" spans="1:3" x14ac:dyDescent="0.3">
      <c r="A896" t="s">
        <v>2624</v>
      </c>
      <c r="B896">
        <v>4</v>
      </c>
      <c r="C896" t="str">
        <f>HYPERLINK("C:\Users\Admin\desktop\GL_extraction\Data\SiteSearches\5-site_html_data\medium\medium904.txt")</f>
        <v>C:\Users\Admin\desktop\GL_extraction\Data\SiteSearches\5-site_html_data\medium\medium904.txt</v>
      </c>
    </row>
    <row r="897" spans="1:3" x14ac:dyDescent="0.3">
      <c r="A897" t="s">
        <v>2625</v>
      </c>
      <c r="B897">
        <v>4</v>
      </c>
      <c r="C897" t="str">
        <f>HYPERLINK("C:\Users\Admin\desktop\GL_extraction\Data\SiteSearches\5-site_html_data\medium\medium905.txt")</f>
        <v>C:\Users\Admin\desktop\GL_extraction\Data\SiteSearches\5-site_html_data\medium\medium905.txt</v>
      </c>
    </row>
    <row r="898" spans="1:3" x14ac:dyDescent="0.3">
      <c r="A898" t="s">
        <v>2626</v>
      </c>
      <c r="B898">
        <v>4</v>
      </c>
      <c r="C898" t="str">
        <f>HYPERLINK("C:\Users\Admin\desktop\GL_extraction\Data\SiteSearches\5-site_html_data\medium\medium906.txt")</f>
        <v>C:\Users\Admin\desktop\GL_extraction\Data\SiteSearches\5-site_html_data\medium\medium906.txt</v>
      </c>
    </row>
    <row r="899" spans="1:3" x14ac:dyDescent="0.3">
      <c r="A899" t="s">
        <v>2627</v>
      </c>
      <c r="B899">
        <v>4</v>
      </c>
      <c r="C899" t="str">
        <f>HYPERLINK("C:\Users\Admin\desktop\GL_extraction\Data\SiteSearches\5-site_html_data\medium\medium907.txt")</f>
        <v>C:\Users\Admin\desktop\GL_extraction\Data\SiteSearches\5-site_html_data\medium\medium907.txt</v>
      </c>
    </row>
    <row r="900" spans="1:3" x14ac:dyDescent="0.3">
      <c r="A900" t="s">
        <v>2628</v>
      </c>
      <c r="B900">
        <v>6</v>
      </c>
      <c r="C900" t="str">
        <f>HYPERLINK("C:\Users\Admin\desktop\GL_extraction\Data\SiteSearches\5-site_html_data\medium\medium908.txt")</f>
        <v>C:\Users\Admin\desktop\GL_extraction\Data\SiteSearches\5-site_html_data\medium\medium908.txt</v>
      </c>
    </row>
    <row r="901" spans="1:3" x14ac:dyDescent="0.3">
      <c r="A901" t="s">
        <v>2629</v>
      </c>
      <c r="B901">
        <v>0</v>
      </c>
      <c r="C901" t="str">
        <f>HYPERLINK("C:\Users\Admin\desktop\GL_extraction\Data\SiteSearches\5-site_html_data\medium\medium909.txt")</f>
        <v>C:\Users\Admin\desktop\GL_extraction\Data\SiteSearches\5-site_html_data\medium\medium909.txt</v>
      </c>
    </row>
    <row r="902" spans="1:3" x14ac:dyDescent="0.3">
      <c r="A902" t="s">
        <v>2630</v>
      </c>
      <c r="B902">
        <v>1</v>
      </c>
      <c r="C902" t="str">
        <f>HYPERLINK("C:\Users\Admin\desktop\GL_extraction\Data\SiteSearches\5-site_html_data\medium\medium91.txt")</f>
        <v>C:\Users\Admin\desktop\GL_extraction\Data\SiteSearches\5-site_html_data\medium\medium91.txt</v>
      </c>
    </row>
    <row r="903" spans="1:3" x14ac:dyDescent="0.3">
      <c r="A903" t="s">
        <v>2631</v>
      </c>
      <c r="B903">
        <v>4</v>
      </c>
      <c r="C903" t="str">
        <f>HYPERLINK("C:\Users\Admin\desktop\GL_extraction\Data\SiteSearches\5-site_html_data\medium\medium910.txt")</f>
        <v>C:\Users\Admin\desktop\GL_extraction\Data\SiteSearches\5-site_html_data\medium\medium910.txt</v>
      </c>
    </row>
    <row r="904" spans="1:3" x14ac:dyDescent="0.3">
      <c r="A904" t="s">
        <v>2632</v>
      </c>
      <c r="B904">
        <v>4</v>
      </c>
      <c r="C904" t="str">
        <f>HYPERLINK("C:\Users\Admin\desktop\GL_extraction\Data\SiteSearches\5-site_html_data\medium\medium911.txt")</f>
        <v>C:\Users\Admin\desktop\GL_extraction\Data\SiteSearches\5-site_html_data\medium\medium911.txt</v>
      </c>
    </row>
    <row r="905" spans="1:3" x14ac:dyDescent="0.3">
      <c r="A905" t="s">
        <v>2633</v>
      </c>
      <c r="B905">
        <v>4</v>
      </c>
      <c r="C905" t="str">
        <f>HYPERLINK("C:\Users\Admin\desktop\GL_extraction\Data\SiteSearches\5-site_html_data\medium\medium912.txt")</f>
        <v>C:\Users\Admin\desktop\GL_extraction\Data\SiteSearches\5-site_html_data\medium\medium912.txt</v>
      </c>
    </row>
    <row r="906" spans="1:3" x14ac:dyDescent="0.3">
      <c r="A906" t="s">
        <v>2634</v>
      </c>
      <c r="B906">
        <v>2</v>
      </c>
      <c r="C906" t="str">
        <f>HYPERLINK("C:\Users\Admin\desktop\GL_extraction\Data\SiteSearches\5-site_html_data\medium\medium913.txt")</f>
        <v>C:\Users\Admin\desktop\GL_extraction\Data\SiteSearches\5-site_html_data\medium\medium913.txt</v>
      </c>
    </row>
    <row r="907" spans="1:3" x14ac:dyDescent="0.3">
      <c r="A907" t="s">
        <v>2635</v>
      </c>
      <c r="B907">
        <v>4</v>
      </c>
      <c r="C907" t="str">
        <f>HYPERLINK("C:\Users\Admin\desktop\GL_extraction\Data\SiteSearches\5-site_html_data\medium\medium914.txt")</f>
        <v>C:\Users\Admin\desktop\GL_extraction\Data\SiteSearches\5-site_html_data\medium\medium914.txt</v>
      </c>
    </row>
    <row r="908" spans="1:3" x14ac:dyDescent="0.3">
      <c r="A908" t="s">
        <v>2636</v>
      </c>
      <c r="B908">
        <v>0</v>
      </c>
      <c r="C908" t="str">
        <f>HYPERLINK("C:\Users\Admin\desktop\GL_extraction\Data\SiteSearches\5-site_html_data\medium\medium915.txt")</f>
        <v>C:\Users\Admin\desktop\GL_extraction\Data\SiteSearches\5-site_html_data\medium\medium915.txt</v>
      </c>
    </row>
    <row r="909" spans="1:3" x14ac:dyDescent="0.3">
      <c r="A909" t="s">
        <v>2637</v>
      </c>
      <c r="B909">
        <v>0</v>
      </c>
      <c r="C909" t="str">
        <f>HYPERLINK("C:\Users\Admin\desktop\GL_extraction\Data\SiteSearches\5-site_html_data\medium\medium916.txt")</f>
        <v>C:\Users\Admin\desktop\GL_extraction\Data\SiteSearches\5-site_html_data\medium\medium916.txt</v>
      </c>
    </row>
    <row r="910" spans="1:3" x14ac:dyDescent="0.3">
      <c r="A910" t="s">
        <v>2638</v>
      </c>
      <c r="B910">
        <v>4</v>
      </c>
      <c r="C910" t="str">
        <f>HYPERLINK("C:\Users\Admin\desktop\GL_extraction\Data\SiteSearches\5-site_html_data\medium\medium917.txt")</f>
        <v>C:\Users\Admin\desktop\GL_extraction\Data\SiteSearches\5-site_html_data\medium\medium917.txt</v>
      </c>
    </row>
    <row r="911" spans="1:3" x14ac:dyDescent="0.3">
      <c r="A911" t="s">
        <v>2639</v>
      </c>
      <c r="B911">
        <v>4</v>
      </c>
      <c r="C911" t="str">
        <f>HYPERLINK("C:\Users\Admin\desktop\GL_extraction\Data\SiteSearches\5-site_html_data\medium\medium918.txt")</f>
        <v>C:\Users\Admin\desktop\GL_extraction\Data\SiteSearches\5-site_html_data\medium\medium918.txt</v>
      </c>
    </row>
    <row r="912" spans="1:3" x14ac:dyDescent="0.3">
      <c r="A912" t="s">
        <v>2640</v>
      </c>
      <c r="B912">
        <v>4</v>
      </c>
      <c r="C912" t="str">
        <f>HYPERLINK("C:\Users\Admin\desktop\GL_extraction\Data\SiteSearches\5-site_html_data\medium\medium919.txt")</f>
        <v>C:\Users\Admin\desktop\GL_extraction\Data\SiteSearches\5-site_html_data\medium\medium919.txt</v>
      </c>
    </row>
    <row r="913" spans="1:3" x14ac:dyDescent="0.3">
      <c r="A913" t="s">
        <v>2641</v>
      </c>
      <c r="B913">
        <v>7</v>
      </c>
      <c r="C913" t="str">
        <f>HYPERLINK("C:\Users\Admin\desktop\GL_extraction\Data\SiteSearches\5-site_html_data\medium\medium92.txt")</f>
        <v>C:\Users\Admin\desktop\GL_extraction\Data\SiteSearches\5-site_html_data\medium\medium92.txt</v>
      </c>
    </row>
    <row r="914" spans="1:3" x14ac:dyDescent="0.3">
      <c r="A914" t="s">
        <v>2642</v>
      </c>
      <c r="B914">
        <v>4</v>
      </c>
      <c r="C914" t="str">
        <f>HYPERLINK("C:\Users\Admin\desktop\GL_extraction\Data\SiteSearches\5-site_html_data\medium\medium920.txt")</f>
        <v>C:\Users\Admin\desktop\GL_extraction\Data\SiteSearches\5-site_html_data\medium\medium920.txt</v>
      </c>
    </row>
    <row r="915" spans="1:3" x14ac:dyDescent="0.3">
      <c r="A915" t="s">
        <v>2643</v>
      </c>
      <c r="B915">
        <v>4</v>
      </c>
      <c r="C915" t="str">
        <f>HYPERLINK("C:\Users\Admin\desktop\GL_extraction\Data\SiteSearches\5-site_html_data\medium\medium921.txt")</f>
        <v>C:\Users\Admin\desktop\GL_extraction\Data\SiteSearches\5-site_html_data\medium\medium921.txt</v>
      </c>
    </row>
    <row r="916" spans="1:3" x14ac:dyDescent="0.3">
      <c r="A916" t="s">
        <v>2644</v>
      </c>
      <c r="B916">
        <v>4</v>
      </c>
      <c r="C916" t="str">
        <f>HYPERLINK("C:\Users\Admin\desktop\GL_extraction\Data\SiteSearches\5-site_html_data\medium\medium922.txt")</f>
        <v>C:\Users\Admin\desktop\GL_extraction\Data\SiteSearches\5-site_html_data\medium\medium922.txt</v>
      </c>
    </row>
    <row r="917" spans="1:3" x14ac:dyDescent="0.3">
      <c r="A917" t="s">
        <v>2645</v>
      </c>
      <c r="B917">
        <v>4</v>
      </c>
      <c r="C917" t="str">
        <f>HYPERLINK("C:\Users\Admin\desktop\GL_extraction\Data\SiteSearches\5-site_html_data\medium\medium923.txt")</f>
        <v>C:\Users\Admin\desktop\GL_extraction\Data\SiteSearches\5-site_html_data\medium\medium923.txt</v>
      </c>
    </row>
    <row r="918" spans="1:3" x14ac:dyDescent="0.3">
      <c r="A918" t="s">
        <v>2646</v>
      </c>
      <c r="B918">
        <v>0</v>
      </c>
      <c r="C918" t="str">
        <f>HYPERLINK("C:\Users\Admin\desktop\GL_extraction\Data\SiteSearches\5-site_html_data\medium\medium924.txt")</f>
        <v>C:\Users\Admin\desktop\GL_extraction\Data\SiteSearches\5-site_html_data\medium\medium924.txt</v>
      </c>
    </row>
    <row r="919" spans="1:3" x14ac:dyDescent="0.3">
      <c r="A919" t="s">
        <v>2647</v>
      </c>
      <c r="B919">
        <v>4</v>
      </c>
      <c r="C919" t="str">
        <f>HYPERLINK("C:\Users\Admin\desktop\GL_extraction\Data\SiteSearches\5-site_html_data\medium\medium925.txt")</f>
        <v>C:\Users\Admin\desktop\GL_extraction\Data\SiteSearches\5-site_html_data\medium\medium925.txt</v>
      </c>
    </row>
    <row r="920" spans="1:3" x14ac:dyDescent="0.3">
      <c r="A920" t="s">
        <v>2648</v>
      </c>
      <c r="B920">
        <v>4</v>
      </c>
      <c r="C920" t="str">
        <f>HYPERLINK("C:\Users\Admin\desktop\GL_extraction\Data\SiteSearches\5-site_html_data\medium\medium926.txt")</f>
        <v>C:\Users\Admin\desktop\GL_extraction\Data\SiteSearches\5-site_html_data\medium\medium926.txt</v>
      </c>
    </row>
    <row r="921" spans="1:3" x14ac:dyDescent="0.3">
      <c r="A921" t="s">
        <v>2649</v>
      </c>
      <c r="B921">
        <v>4</v>
      </c>
      <c r="C921" t="str">
        <f>HYPERLINK("C:\Users\Admin\desktop\GL_extraction\Data\SiteSearches\5-site_html_data\medium\medium927.txt")</f>
        <v>C:\Users\Admin\desktop\GL_extraction\Data\SiteSearches\5-site_html_data\medium\medium927.txt</v>
      </c>
    </row>
    <row r="922" spans="1:3" x14ac:dyDescent="0.3">
      <c r="A922" t="s">
        <v>2650</v>
      </c>
      <c r="B922">
        <v>4</v>
      </c>
      <c r="C922" t="str">
        <f>HYPERLINK("C:\Users\Admin\desktop\GL_extraction\Data\SiteSearches\5-site_html_data\medium\medium928.txt")</f>
        <v>C:\Users\Admin\desktop\GL_extraction\Data\SiteSearches\5-site_html_data\medium\medium928.txt</v>
      </c>
    </row>
    <row r="923" spans="1:3" x14ac:dyDescent="0.3">
      <c r="A923" t="s">
        <v>2651</v>
      </c>
      <c r="B923">
        <v>4</v>
      </c>
      <c r="C923" t="str">
        <f>HYPERLINK("C:\Users\Admin\desktop\GL_extraction\Data\SiteSearches\5-site_html_data\medium\medium929.txt")</f>
        <v>C:\Users\Admin\desktop\GL_extraction\Data\SiteSearches\5-site_html_data\medium\medium929.txt</v>
      </c>
    </row>
    <row r="924" spans="1:3" x14ac:dyDescent="0.3">
      <c r="A924" t="s">
        <v>2652</v>
      </c>
      <c r="B924">
        <v>3</v>
      </c>
      <c r="C924" t="str">
        <f>HYPERLINK("C:\Users\Admin\desktop\GL_extraction\Data\SiteSearches\5-site_html_data\medium\medium93.txt")</f>
        <v>C:\Users\Admin\desktop\GL_extraction\Data\SiteSearches\5-site_html_data\medium\medium93.txt</v>
      </c>
    </row>
    <row r="925" spans="1:3" x14ac:dyDescent="0.3">
      <c r="A925" t="s">
        <v>2653</v>
      </c>
      <c r="B925">
        <v>3</v>
      </c>
      <c r="C925" t="str">
        <f>HYPERLINK("C:\Users\Admin\desktop\GL_extraction\Data\SiteSearches\5-site_html_data\medium\medium94.txt")</f>
        <v>C:\Users\Admin\desktop\GL_extraction\Data\SiteSearches\5-site_html_data\medium\medium94.txt</v>
      </c>
    </row>
    <row r="926" spans="1:3" x14ac:dyDescent="0.3">
      <c r="A926" t="s">
        <v>2654</v>
      </c>
      <c r="B926">
        <v>3</v>
      </c>
      <c r="C926" t="str">
        <f>HYPERLINK("C:\Users\Admin\desktop\GL_extraction\Data\SiteSearches\5-site_html_data\medium\medium95.txt")</f>
        <v>C:\Users\Admin\desktop\GL_extraction\Data\SiteSearches\5-site_html_data\medium\medium95.txt</v>
      </c>
    </row>
    <row r="927" spans="1:3" x14ac:dyDescent="0.3">
      <c r="A927" t="s">
        <v>2655</v>
      </c>
      <c r="B927">
        <v>3</v>
      </c>
      <c r="C927" t="str">
        <f>HYPERLINK("C:\Users\Admin\desktop\GL_extraction\Data\SiteSearches\5-site_html_data\medium\medium96.txt")</f>
        <v>C:\Users\Admin\desktop\GL_extraction\Data\SiteSearches\5-site_html_data\medium\medium96.txt</v>
      </c>
    </row>
    <row r="928" spans="1:3" x14ac:dyDescent="0.3">
      <c r="A928" t="s">
        <v>2656</v>
      </c>
      <c r="B928">
        <v>7</v>
      </c>
      <c r="C928" t="str">
        <f>HYPERLINK("C:\Users\Admin\desktop\GL_extraction\Data\SiteSearches\5-site_html_data\medium\medium97.txt")</f>
        <v>C:\Users\Admin\desktop\GL_extraction\Data\SiteSearches\5-site_html_data\medium\medium97.txt</v>
      </c>
    </row>
    <row r="929" spans="1:3" x14ac:dyDescent="0.3">
      <c r="A929" t="s">
        <v>2657</v>
      </c>
      <c r="B929">
        <v>0</v>
      </c>
      <c r="C929" t="str">
        <f>HYPERLINK("C:\Users\Admin\desktop\GL_extraction\Data\SiteSearches\5-site_html_data\medium\medium98.txt")</f>
        <v>C:\Users\Admin\desktop\GL_extraction\Data\SiteSearches\5-site_html_data\medium\medium98.txt</v>
      </c>
    </row>
    <row r="930" spans="1:3" x14ac:dyDescent="0.3">
      <c r="A930" t="s">
        <v>2658</v>
      </c>
      <c r="B930">
        <v>3</v>
      </c>
      <c r="C930" t="str">
        <f>HYPERLINK("C:\Users\Admin\desktop\GL_extraction\Data\SiteSearches\5-site_html_data\medium\medium99.txt")</f>
        <v>C:\Users\Admin\desktop\GL_extraction\Data\SiteSearches\5-site_html_data\medium\medium99.txt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Charlie - Blog</vt:lpstr>
      <vt:lpstr>Charlie - Reddit</vt:lpstr>
      <vt:lpstr>Charlie Medium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Charlie Roadhouse</dc:creator>
  <cp:keywords/>
  <dc:description/>
  <cp:lastModifiedBy>Ashley Williams</cp:lastModifiedBy>
  <cp:revision/>
  <dcterms:created xsi:type="dcterms:W3CDTF">2015-06-05T18:17:20Z</dcterms:created>
  <dcterms:modified xsi:type="dcterms:W3CDTF">2024-01-04T16:28:18Z</dcterms:modified>
  <cp:category/>
  <cp:contentStatus/>
</cp:coreProperties>
</file>