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7825" windowHeight="11745"/>
  </bookViews>
  <sheets>
    <sheet name="Sheet2" sheetId="2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H42" i="2" l="1"/>
  <c r="G39" i="2"/>
  <c r="H36" i="2"/>
  <c r="C93" i="2" l="1"/>
  <c r="C90" i="2"/>
  <c r="C18" i="2"/>
  <c r="L24" i="2" s="1"/>
  <c r="C51" i="2"/>
  <c r="C57" i="2"/>
  <c r="L21" i="2" l="1"/>
  <c r="C69" i="2"/>
  <c r="C33" i="2"/>
  <c r="E42" i="2" s="1"/>
  <c r="E36" i="2" l="1"/>
  <c r="E39" i="2"/>
  <c r="K54" i="2"/>
  <c r="C48" i="2"/>
  <c r="C45" i="2"/>
  <c r="J54" i="2" s="1"/>
  <c r="F48" i="2"/>
  <c r="E48" i="2"/>
  <c r="E18" i="2" l="1"/>
  <c r="C42" i="2" l="1"/>
  <c r="F30" i="2"/>
  <c r="F27" i="2"/>
  <c r="F24" i="2"/>
  <c r="F21" i="2"/>
  <c r="F15" i="2"/>
  <c r="F12" i="2"/>
  <c r="F9" i="2"/>
  <c r="F6" i="2"/>
  <c r="F96" i="2" l="1"/>
  <c r="E93" i="2"/>
  <c r="D93" i="2"/>
  <c r="E96" i="2"/>
  <c r="E90" i="2"/>
  <c r="E69" i="2"/>
  <c r="D90" i="2"/>
  <c r="F87" i="2"/>
  <c r="F78" i="2"/>
  <c r="F66" i="2"/>
  <c r="D87" i="2"/>
  <c r="D84" i="2"/>
  <c r="C84" i="2"/>
  <c r="E87" i="2" s="1"/>
  <c r="D66" i="2"/>
  <c r="C66" i="2"/>
  <c r="D78" i="2"/>
  <c r="C87" i="2"/>
  <c r="C78" i="2"/>
  <c r="D75" i="2"/>
  <c r="C75" i="2"/>
  <c r="E78" i="2" s="1"/>
  <c r="D63" i="2"/>
  <c r="C63" i="2"/>
  <c r="E66" i="2" s="1"/>
  <c r="D72" i="2"/>
  <c r="D69" i="2"/>
  <c r="E57" i="2"/>
  <c r="D57" i="2"/>
  <c r="D60" i="2"/>
  <c r="B45" i="2"/>
  <c r="G48" i="2"/>
  <c r="G45" i="2"/>
  <c r="F45" i="2"/>
  <c r="E45" i="2"/>
  <c r="H48" i="2"/>
  <c r="D45" i="2"/>
  <c r="D48" i="2"/>
  <c r="B48" i="2"/>
  <c r="H45" i="2"/>
  <c r="D33" i="2"/>
  <c r="D18" i="2"/>
  <c r="C39" i="2"/>
  <c r="C36" i="2"/>
  <c r="B42" i="2"/>
  <c r="G36" i="2"/>
  <c r="F36" i="2"/>
  <c r="D36" i="2"/>
  <c r="B36" i="2"/>
  <c r="H39" i="2"/>
  <c r="G42" i="2"/>
  <c r="D81" i="2" l="1"/>
  <c r="E81" i="2"/>
  <c r="F42" i="2"/>
  <c r="F39" i="2"/>
  <c r="D39" i="2"/>
  <c r="D42" i="2"/>
  <c r="B39" i="2"/>
  <c r="D30" i="2" l="1"/>
  <c r="D24" i="2"/>
  <c r="D27" i="2"/>
  <c r="D21" i="2"/>
  <c r="I30" i="2"/>
  <c r="H30" i="2"/>
  <c r="G30" i="2"/>
  <c r="E30" i="2"/>
  <c r="E27" i="2"/>
  <c r="G27" i="2"/>
  <c r="H27" i="2"/>
  <c r="I27" i="2"/>
  <c r="K24" i="2"/>
  <c r="I24" i="2"/>
  <c r="H24" i="2"/>
  <c r="G24" i="2"/>
  <c r="E24" i="2"/>
  <c r="K21" i="2"/>
  <c r="C30" i="2"/>
  <c r="C24" i="2"/>
  <c r="B30" i="2"/>
  <c r="B24" i="2"/>
  <c r="B15" i="2"/>
  <c r="B9" i="2"/>
  <c r="D12" i="2"/>
  <c r="D15" i="2"/>
  <c r="C15" i="2"/>
  <c r="I15" i="2"/>
  <c r="H15" i="2"/>
  <c r="G15" i="2"/>
  <c r="E15" i="2"/>
  <c r="C12" i="2"/>
  <c r="E9" i="2"/>
  <c r="D9" i="2"/>
  <c r="C9" i="2"/>
  <c r="J9" i="2"/>
  <c r="I9" i="2"/>
  <c r="H9" i="2"/>
  <c r="G9" i="2"/>
  <c r="J6" i="2"/>
  <c r="G6" i="2"/>
  <c r="D6" i="2"/>
  <c r="E21" i="2" l="1"/>
  <c r="E12" i="2"/>
  <c r="E6" i="2"/>
  <c r="F54" i="2" l="1"/>
  <c r="D54" i="2"/>
  <c r="E54" i="2" l="1"/>
  <c r="H54" i="2"/>
  <c r="I54" i="2"/>
  <c r="G54" i="2"/>
  <c r="E51" i="2" l="1"/>
  <c r="D51" i="2"/>
  <c r="I12" i="2"/>
  <c r="H12" i="2"/>
  <c r="G12" i="2"/>
  <c r="I21" i="2"/>
  <c r="H21" i="2"/>
  <c r="G21" i="2"/>
  <c r="C6" i="2"/>
  <c r="C96" i="2"/>
  <c r="C72" i="2"/>
  <c r="G78" i="2" s="1"/>
  <c r="C27" i="2"/>
  <c r="C81" i="2"/>
  <c r="G87" i="2" s="1"/>
  <c r="C60" i="2"/>
  <c r="G66" i="2" s="1"/>
  <c r="C21" i="2"/>
  <c r="H6" i="2"/>
  <c r="I6" i="2"/>
  <c r="C54" i="2"/>
  <c r="D96" i="2" l="1"/>
</calcChain>
</file>

<file path=xl/sharedStrings.xml><?xml version="1.0" encoding="utf-8"?>
<sst xmlns="http://schemas.openxmlformats.org/spreadsheetml/2006/main" count="346" uniqueCount="116">
  <si>
    <t>HHA to Eplus Dictionary</t>
  </si>
  <si>
    <t>HHA Object:</t>
  </si>
  <si>
    <t>ZONES</t>
  </si>
  <si>
    <t>Eplus Class:</t>
  </si>
  <si>
    <t>A1</t>
  </si>
  <si>
    <t>N1</t>
  </si>
  <si>
    <t>N2</t>
  </si>
  <si>
    <t>N3</t>
  </si>
  <si>
    <t>N4</t>
  </si>
  <si>
    <t>N5</t>
  </si>
  <si>
    <t>N6</t>
  </si>
  <si>
    <t>N7</t>
  </si>
  <si>
    <t>ThermostatSetpoint:SingleHeating</t>
  </si>
  <si>
    <t>A2</t>
  </si>
  <si>
    <t>ThermostatSetpoint:SingleCooling</t>
  </si>
  <si>
    <t>ThermostatSetpoint:DualSetpoint</t>
  </si>
  <si>
    <t>A3</t>
  </si>
  <si>
    <t>Sizing:Zone</t>
  </si>
  <si>
    <t>DesignSpecification:OutdoorAir</t>
  </si>
  <si>
    <t>Lights</t>
  </si>
  <si>
    <t>A4</t>
  </si>
  <si>
    <t>People</t>
  </si>
  <si>
    <t>A5</t>
  </si>
  <si>
    <t>1-[Equip SHR]</t>
  </si>
  <si>
    <t>ElectricEquipment</t>
  </si>
  <si>
    <t>ZoneInfiltration:DesignFlowRate</t>
  </si>
  <si>
    <t>N8</t>
  </si>
  <si>
    <t>ZoneControl:Thermostat</t>
  </si>
  <si>
    <t>ZoneControl:Humidistat</t>
  </si>
  <si>
    <t>A7</t>
  </si>
  <si>
    <t>Light Pwr</t>
  </si>
  <si>
    <t>TaskLgt Pwr</t>
  </si>
  <si>
    <t>Occ Num</t>
  </si>
  <si>
    <t>Equip Pwr</t>
  </si>
  <si>
    <t>Zone Name</t>
  </si>
  <si>
    <t>Zone TemplGroup</t>
  </si>
  <si>
    <t>Zone TemplName</t>
  </si>
  <si>
    <t>Area/Ceilng</t>
  </si>
  <si>
    <t>Max Ceiling</t>
  </si>
  <si>
    <t>Max Ceiling Prev</t>
  </si>
  <si>
    <t>Dsn Space Clg Temp</t>
  </si>
  <si>
    <t>Dsn Space Clg Temp Prev</t>
  </si>
  <si>
    <t>Dsn Space Clg RH</t>
  </si>
  <si>
    <t>Dsn Space Clg RH Prev</t>
  </si>
  <si>
    <t>Dsn Space Htg Temp</t>
  </si>
  <si>
    <t>Dsn Space Htg Temp Prev</t>
  </si>
  <si>
    <t>Dsn Space Htg RH</t>
  </si>
  <si>
    <t>Dsn Space Htg RH Prev</t>
  </si>
  <si>
    <t>Dsn SA Clg Temp</t>
  </si>
  <si>
    <t>Dsn SA Clg Temp Prev</t>
  </si>
  <si>
    <t>Dsn SA Clg Humid</t>
  </si>
  <si>
    <t>Dsn SA Clg Humid Prev</t>
  </si>
  <si>
    <t>Dsn SA Htg Temp</t>
  </si>
  <si>
    <t>Dsn SA Htg Temp Prev</t>
  </si>
  <si>
    <t>Dsn SA Htg Humid</t>
  </si>
  <si>
    <t>Dsn SA Htg Humid Prev</t>
  </si>
  <si>
    <t>Min OA ACH</t>
  </si>
  <si>
    <t>Min OA ACH Prev</t>
  </si>
  <si>
    <t>Min OA Rp</t>
  </si>
  <si>
    <t>Min OA Rp Prev</t>
  </si>
  <si>
    <t>Min OA Ra</t>
  </si>
  <si>
    <t>Min OA Ra Prev</t>
  </si>
  <si>
    <t>OA EZ Vent Eff</t>
  </si>
  <si>
    <t>OA EZ Vent Eff Prev</t>
  </si>
  <si>
    <t>Min SA L/S/m2</t>
  </si>
  <si>
    <t>Min SA L/S/m2 Prev</t>
  </si>
  <si>
    <t>Min SA ACH</t>
  </si>
  <si>
    <t>Min SA ACH Prev</t>
  </si>
  <si>
    <t>Min Exh L/S</t>
  </si>
  <si>
    <t>Min Exh L/S Prev</t>
  </si>
  <si>
    <t>Min Exh ACH</t>
  </si>
  <si>
    <t>Min Exh ACH Prev</t>
  </si>
  <si>
    <t>Inf Clg Dsn ACH</t>
  </si>
  <si>
    <t>Inf Clg Dsn ACH Prev</t>
  </si>
  <si>
    <t>Inf Clg Dsn L/S/m2</t>
  </si>
  <si>
    <t>Inf Clg Dsn L/S/m2 Prev</t>
  </si>
  <si>
    <t>Inf Htg Dsn ACH</t>
  </si>
  <si>
    <t>Inf Htg Dsn ACH Prev</t>
  </si>
  <si>
    <t>Inf Htg Dsn L/S/m2</t>
  </si>
  <si>
    <t>Inf Htg Dsn L/S/m2 Prev</t>
  </si>
  <si>
    <t>Light Pwr Prev</t>
  </si>
  <si>
    <t>Light Unit</t>
  </si>
  <si>
    <t>Light Unit Prev</t>
  </si>
  <si>
    <t>Light %RA</t>
  </si>
  <si>
    <t>Light %RA Prev</t>
  </si>
  <si>
    <t>TaskLgt Pwr Prev</t>
  </si>
  <si>
    <t>TaskLgt Unit</t>
  </si>
  <si>
    <t>TaskLgt Unit Prev</t>
  </si>
  <si>
    <t>Occ Num Prev</t>
  </si>
  <si>
    <t>Occ Unit</t>
  </si>
  <si>
    <t>Occ Unit Prev</t>
  </si>
  <si>
    <t>Occ Met</t>
  </si>
  <si>
    <t>Occ Met Prev</t>
  </si>
  <si>
    <t>Occ SHR</t>
  </si>
  <si>
    <t>Occ SHR Prev</t>
  </si>
  <si>
    <t>Equip Pwr Prev</t>
  </si>
  <si>
    <t>Equip Unit</t>
  </si>
  <si>
    <t>Equip Unit Prev</t>
  </si>
  <si>
    <t>Equip SHR</t>
  </si>
  <si>
    <t>Equip SHR Prev</t>
  </si>
  <si>
    <t>Schedule:Constant</t>
  </si>
  <si>
    <t>SingleHtgSetPt_Sch</t>
  </si>
  <si>
    <t>SingleHtgSetPt</t>
  </si>
  <si>
    <t>SingleClgSetPt</t>
  </si>
  <si>
    <t>SingleClgSetPt_Sch</t>
  </si>
  <si>
    <t>MinRelHumSetSch</t>
  </si>
  <si>
    <t>MaxRelHumSetSch</t>
  </si>
  <si>
    <t>Tstat_SingleHtg</t>
  </si>
  <si>
    <t>Tstat_SingleClg</t>
  </si>
  <si>
    <t>Tstat_DualSetPt</t>
  </si>
  <si>
    <t>ZoneInfiltration Sch</t>
  </si>
  <si>
    <t>ActivityLvSch</t>
  </si>
  <si>
    <t>ControlTypeSch_SingleHtg</t>
  </si>
  <si>
    <t>ControlTypeSch_SingleClg</t>
  </si>
  <si>
    <t>ControlTypeSch_DualSetPt</t>
  </si>
  <si>
    <t>DesignSpecification:ZoneAirDistribution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</si>
</sst>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2" xfId="0" applyFont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Border="1"/>
    <xf numFmtId="0" fontId="2" fillId="0" borderId="0" xfId="0" quotePrefix="1" applyFont="1" applyBorder="1" applyAlignment="1">
      <alignment wrapText="1"/>
    </xf>
    <xf numFmtId="0" fontId="2" fillId="0" borderId="0" xfId="0" quotePrefix="1" applyFont="1" applyAlignment="1">
      <alignment wrapText="1"/>
    </xf>
    <xf numFmtId="0" fontId="0" fillId="0" borderId="3" xfId="0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97"/>
  <sheetViews>
    <sheetView tabSelected="1" zoomScale="85" zoomScaleNormal="85" workbookViewId="0">
      <pane xSplit="2" ySplit="4" topLeftCell="C29" activePane="bottomRight" state="frozen"/>
      <selection pane="topRight" activeCell="C1" sqref="C1"/>
      <selection pane="bottomLeft" activeCell="A5" sqref="A5"/>
      <selection pane="bottomRight" activeCell="F42" sqref="F42"/>
    </sheetView>
  </sheetViews>
  <sheetFormatPr defaultRowHeight="15" x14ac:dyDescent="0.25"/>
  <cols>
    <col min="1" max="1" width="12.28515625" bestFit="1" customWidth="1"/>
    <col min="2" max="2" width="38.85546875" bestFit="1" customWidth="1"/>
    <col min="3" max="3" width="21.7109375" customWidth="1"/>
    <col min="4" max="4" width="19.7109375" customWidth="1"/>
    <col min="5" max="5" width="24.28515625" customWidth="1"/>
    <col min="6" max="6" width="33" customWidth="1"/>
    <col min="7" max="7" width="22.42578125" customWidth="1"/>
    <col min="8" max="9" width="20" customWidth="1"/>
    <col min="10" max="12" width="17.7109375" customWidth="1"/>
    <col min="13" max="66" width="9.85546875" customWidth="1"/>
  </cols>
  <sheetData>
    <row r="2" spans="1:72" x14ac:dyDescent="0.25">
      <c r="A2" s="1" t="s">
        <v>0</v>
      </c>
    </row>
    <row r="4" spans="1:72" s="2" customFormat="1" ht="51.75" thickBot="1" x14ac:dyDescent="0.25">
      <c r="A4" s="2" t="s">
        <v>1</v>
      </c>
      <c r="B4" s="2" t="s">
        <v>2</v>
      </c>
      <c r="C4" s="2" t="s">
        <v>34</v>
      </c>
      <c r="D4" s="2" t="s">
        <v>35</v>
      </c>
      <c r="E4" s="2" t="s">
        <v>36</v>
      </c>
      <c r="F4" s="2" t="s">
        <v>37</v>
      </c>
      <c r="G4" s="2" t="s">
        <v>38</v>
      </c>
      <c r="H4" s="2" t="s">
        <v>39</v>
      </c>
      <c r="I4" s="2" t="s">
        <v>40</v>
      </c>
      <c r="J4" s="2" t="s">
        <v>41</v>
      </c>
      <c r="K4" s="2" t="s">
        <v>42</v>
      </c>
      <c r="L4" s="2" t="s">
        <v>43</v>
      </c>
      <c r="M4" s="2" t="s">
        <v>44</v>
      </c>
      <c r="N4" s="2" t="s">
        <v>45</v>
      </c>
      <c r="O4" s="2" t="s">
        <v>46</v>
      </c>
      <c r="P4" s="2" t="s">
        <v>47</v>
      </c>
      <c r="Q4" s="2" t="s">
        <v>48</v>
      </c>
      <c r="R4" s="2" t="s">
        <v>49</v>
      </c>
      <c r="S4" s="2" t="s">
        <v>50</v>
      </c>
      <c r="T4" s="2" t="s">
        <v>51</v>
      </c>
      <c r="U4" s="2" t="s">
        <v>52</v>
      </c>
      <c r="V4" s="2" t="s">
        <v>53</v>
      </c>
      <c r="W4" s="2" t="s">
        <v>54</v>
      </c>
      <c r="X4" s="2" t="s">
        <v>55</v>
      </c>
      <c r="Y4" s="2" t="s">
        <v>56</v>
      </c>
      <c r="Z4" s="2" t="s">
        <v>57</v>
      </c>
      <c r="AA4" s="2" t="s">
        <v>58</v>
      </c>
      <c r="AB4" s="2" t="s">
        <v>59</v>
      </c>
      <c r="AC4" s="2" t="s">
        <v>60</v>
      </c>
      <c r="AD4" s="2" t="s">
        <v>61</v>
      </c>
      <c r="AE4" s="2" t="s">
        <v>62</v>
      </c>
      <c r="AF4" s="2" t="s">
        <v>63</v>
      </c>
      <c r="AG4" s="2" t="s">
        <v>64</v>
      </c>
      <c r="AH4" s="2" t="s">
        <v>65</v>
      </c>
      <c r="AI4" s="2" t="s">
        <v>66</v>
      </c>
      <c r="AJ4" s="2" t="s">
        <v>67</v>
      </c>
      <c r="AK4" s="2" t="s">
        <v>68</v>
      </c>
      <c r="AL4" s="2" t="s">
        <v>69</v>
      </c>
      <c r="AM4" s="2" t="s">
        <v>70</v>
      </c>
      <c r="AN4" s="2" t="s">
        <v>71</v>
      </c>
      <c r="AO4" s="2" t="s">
        <v>72</v>
      </c>
      <c r="AP4" s="2" t="s">
        <v>73</v>
      </c>
      <c r="AQ4" s="2" t="s">
        <v>74</v>
      </c>
      <c r="AR4" s="2" t="s">
        <v>75</v>
      </c>
      <c r="AS4" s="2" t="s">
        <v>76</v>
      </c>
      <c r="AT4" s="2" t="s">
        <v>77</v>
      </c>
      <c r="AU4" s="2" t="s">
        <v>78</v>
      </c>
      <c r="AV4" s="2" t="s">
        <v>79</v>
      </c>
      <c r="AW4" s="2" t="s">
        <v>30</v>
      </c>
      <c r="AX4" s="2" t="s">
        <v>80</v>
      </c>
      <c r="AY4" s="2" t="s">
        <v>81</v>
      </c>
      <c r="AZ4" s="2" t="s">
        <v>82</v>
      </c>
      <c r="BA4" s="2" t="s">
        <v>83</v>
      </c>
      <c r="BB4" s="2" t="s">
        <v>84</v>
      </c>
      <c r="BC4" s="2" t="s">
        <v>31</v>
      </c>
      <c r="BD4" s="2" t="s">
        <v>85</v>
      </c>
      <c r="BE4" s="2" t="s">
        <v>86</v>
      </c>
      <c r="BF4" s="2" t="s">
        <v>87</v>
      </c>
      <c r="BG4" s="2" t="s">
        <v>32</v>
      </c>
      <c r="BH4" s="2" t="s">
        <v>88</v>
      </c>
      <c r="BI4" s="2" t="s">
        <v>89</v>
      </c>
      <c r="BJ4" s="2" t="s">
        <v>90</v>
      </c>
      <c r="BK4" s="2" t="s">
        <v>91</v>
      </c>
      <c r="BL4" s="2" t="s">
        <v>92</v>
      </c>
      <c r="BM4" s="2" t="s">
        <v>93</v>
      </c>
      <c r="BN4" s="2" t="s">
        <v>94</v>
      </c>
      <c r="BO4" s="2" t="s">
        <v>33</v>
      </c>
      <c r="BP4" s="2" t="s">
        <v>95</v>
      </c>
      <c r="BQ4" s="2" t="s">
        <v>96</v>
      </c>
      <c r="BR4" s="2" t="s">
        <v>97</v>
      </c>
      <c r="BS4" s="2" t="s">
        <v>98</v>
      </c>
      <c r="BT4" s="2" t="s">
        <v>99</v>
      </c>
    </row>
    <row r="6" spans="1:72" s="6" customFormat="1" ht="51" x14ac:dyDescent="0.2">
      <c r="B6" s="6" t="s">
        <v>30</v>
      </c>
      <c r="C6" s="3" t="str">
        <f>"["&amp;$C$4&amp;"]+'_Lights'"</f>
        <v>[Zone Name]+'_Lights'</v>
      </c>
      <c r="D6" s="6" t="str">
        <f>"["&amp;C4&amp;"]"</f>
        <v>[Zone Name]</v>
      </c>
      <c r="E6" s="6" t="str">
        <f>"'BLDG_LIGHT_SCH_'+["&amp;$D$4&amp;"]+' : '+["&amp;$E$4&amp;"]"</f>
        <v>'BLDG_LIGHT_SCH_'+[Zone TemplGroup]+' : '+[Zone TemplName]</v>
      </c>
      <c r="F6" s="6" t="str">
        <f>"["&amp;$AY$4&amp;"]=='W'?'LightingLevel':
(["&amp;$AY$4&amp;"]=='W/m2'?'Watts/Area':
(["&amp;$AY$4&amp;"]=='W/occ'?'Watts/Person':''))"</f>
        <v>[Light Unit]=='W'?'LightingLevel':
([Light Unit]=='W/m2'?'Watts/Area':
([Light Unit]=='W/occ'?'Watts/Person':''))</v>
      </c>
      <c r="G6" s="3" t="str">
        <f>"["&amp;$AY$4&amp;"]=='W'?["&amp;$AW$4&amp;"]:''"</f>
        <v>[Light Unit]=='W'?[Light Pwr]:''</v>
      </c>
      <c r="H6" s="3" t="str">
        <f>"["&amp;$AY$4&amp;"]=='W/m2'?["&amp;$AW$4&amp;"]:''"</f>
        <v>[Light Unit]=='W/m2'?[Light Pwr]:''</v>
      </c>
      <c r="I6" s="3" t="str">
        <f>"["&amp;$AY$4&amp;"]=='W/occ'?["&amp;$AW$4&amp;"]:''"</f>
        <v>[Light Unit]=='W/occ'?[Light Pwr]:''</v>
      </c>
      <c r="J6" s="3" t="str">
        <f>"["&amp;$BA$4&amp;"]"</f>
        <v>[Light %RA]</v>
      </c>
      <c r="K6" s="6">
        <v>0.7</v>
      </c>
      <c r="L6" s="6">
        <v>0.2</v>
      </c>
      <c r="M6" s="6">
        <v>1</v>
      </c>
    </row>
    <row r="7" spans="1:72" s="4" customFormat="1" ht="12.75" x14ac:dyDescent="0.2">
      <c r="A7" s="4" t="s">
        <v>3</v>
      </c>
      <c r="B7" s="4" t="s">
        <v>19</v>
      </c>
      <c r="C7" s="4" t="s">
        <v>4</v>
      </c>
      <c r="D7" s="4" t="s">
        <v>13</v>
      </c>
      <c r="E7" s="4" t="s">
        <v>16</v>
      </c>
      <c r="F7" s="4" t="s">
        <v>20</v>
      </c>
      <c r="G7" s="4" t="s">
        <v>5</v>
      </c>
      <c r="H7" s="4" t="s">
        <v>6</v>
      </c>
      <c r="I7" s="4" t="s">
        <v>7</v>
      </c>
      <c r="J7" s="4" t="s">
        <v>8</v>
      </c>
      <c r="K7" s="4" t="s">
        <v>9</v>
      </c>
      <c r="L7" s="4" t="s">
        <v>10</v>
      </c>
      <c r="M7" s="4" t="s">
        <v>11</v>
      </c>
    </row>
    <row r="8" spans="1:72" s="10" customFormat="1" x14ac:dyDescent="0.25"/>
    <row r="9" spans="1:72" s="3" customFormat="1" ht="51" x14ac:dyDescent="0.2">
      <c r="B9" s="3" t="str">
        <f>"Templ "&amp;B6</f>
        <v>Templ Light Pwr</v>
      </c>
      <c r="C9" s="3" t="str">
        <f>"["&amp;$D$4&amp;"]+' : '+["&amp;$E$4&amp;"]+'_Lights'"</f>
        <v>[Zone TemplGroup]+' : '+[Zone TemplName]+'_Lights'</v>
      </c>
      <c r="D9" s="3" t="str">
        <f>"'ZoneList3_Light_'+["&amp;$D$4&amp;"]+' : '+["&amp;$E$4&amp;"]"</f>
        <v>'ZoneList3_Light_'+[Zone TemplGroup]+' : '+[Zone TemplName]</v>
      </c>
      <c r="E9" s="6" t="str">
        <f>"'BLDG_LIGHT_SCH_'+["&amp;$D$4&amp;"]+' : '+["&amp;$E$4&amp;"]"</f>
        <v>'BLDG_LIGHT_SCH_'+[Zone TemplGroup]+' : '+[Zone TemplName]</v>
      </c>
      <c r="F9" s="6" t="str">
        <f>"["&amp;$AY$4&amp;"]=='W'?'LightingLevel':
(["&amp;$AY$4&amp;"]=='W/m2'?'Watts/Area':
(["&amp;$AY$4&amp;"]=='W/occ'?'Watts/Person':''))"</f>
        <v>[Light Unit]=='W'?'LightingLevel':
([Light Unit]=='W/m2'?'Watts/Area':
([Light Unit]=='W/occ'?'Watts/Person':''))</v>
      </c>
      <c r="G9" s="3" t="str">
        <f>"["&amp;$AY$4&amp;"]=='W'?["&amp;$AW$4&amp;"]:''"</f>
        <v>[Light Unit]=='W'?[Light Pwr]:''</v>
      </c>
      <c r="H9" s="3" t="str">
        <f>"["&amp;$AY$4&amp;"]=='W/m2'?["&amp;$AW$4&amp;"]:''"</f>
        <v>[Light Unit]=='W/m2'?[Light Pwr]:''</v>
      </c>
      <c r="I9" s="3" t="str">
        <f>"["&amp;$AY$4&amp;"]=='W/occ'?["&amp;$AW$4&amp;"]:''"</f>
        <v>[Light Unit]=='W/occ'?[Light Pwr]:''</v>
      </c>
      <c r="J9" s="3" t="str">
        <f>"["&amp;$BA$4&amp;"]"</f>
        <v>[Light %RA]</v>
      </c>
      <c r="K9" s="6">
        <v>0.7</v>
      </c>
      <c r="L9" s="6">
        <v>0.2</v>
      </c>
      <c r="M9" s="6">
        <v>1</v>
      </c>
    </row>
    <row r="10" spans="1:72" s="4" customFormat="1" ht="12.75" x14ac:dyDescent="0.2">
      <c r="A10" s="4" t="s">
        <v>3</v>
      </c>
      <c r="B10" s="4" t="s">
        <v>19</v>
      </c>
      <c r="C10" s="4" t="s">
        <v>4</v>
      </c>
      <c r="D10" s="4" t="s">
        <v>13</v>
      </c>
      <c r="E10" s="4" t="s">
        <v>16</v>
      </c>
      <c r="F10" s="4" t="s">
        <v>20</v>
      </c>
      <c r="G10" s="4" t="s">
        <v>5</v>
      </c>
      <c r="H10" s="4" t="s">
        <v>6</v>
      </c>
      <c r="I10" s="4" t="s">
        <v>7</v>
      </c>
      <c r="J10" s="4" t="s">
        <v>8</v>
      </c>
      <c r="K10" s="4" t="s">
        <v>9</v>
      </c>
      <c r="L10" s="4" t="s">
        <v>10</v>
      </c>
      <c r="M10" s="4" t="s">
        <v>11</v>
      </c>
    </row>
    <row r="11" spans="1:72" s="7" customFormat="1" ht="12.75" x14ac:dyDescent="0.2"/>
    <row r="12" spans="1:72" s="7" customFormat="1" ht="63.75" x14ac:dyDescent="0.2">
      <c r="B12" s="7" t="s">
        <v>31</v>
      </c>
      <c r="C12" s="3" t="str">
        <f>"["&amp;$C$4&amp;"]+'_TaskLgt'"</f>
        <v>[Zone Name]+'_TaskLgt'</v>
      </c>
      <c r="D12" s="3" t="str">
        <f>"["&amp;C4&amp;"]"</f>
        <v>[Zone Name]</v>
      </c>
      <c r="E12" s="6" t="str">
        <f>"'BLDG_TASKLGT_SCH_'+["&amp;$D$4&amp;"]+' : '+["&amp;$E$4&amp;"]"</f>
        <v>'BLDG_TASKLGT_SCH_'+[Zone TemplGroup]+' : '+[Zone TemplName]</v>
      </c>
      <c r="F12" s="6" t="str">
        <f>"["&amp;$BE$4&amp;"]=='W'?'LightingLevel':
(["&amp;$BE$4&amp;"]=='W/m2'?'Watts/Area':
(["&amp;$BE$4&amp;"]=='W/occ'?'Watts/Person':''))"</f>
        <v>[TaskLgt Unit]=='W'?'LightingLevel':
([TaskLgt Unit]=='W/m2'?'Watts/Area':
([TaskLgt Unit]=='W/occ'?'Watts/Person':''))</v>
      </c>
      <c r="G12" s="3" t="str">
        <f>"["&amp;$BE$4&amp;"]=='W'?["&amp;$BC$4&amp;"]:''"</f>
        <v>[TaskLgt Unit]=='W'?[TaskLgt Pwr]:''</v>
      </c>
      <c r="H12" s="3" t="str">
        <f>"["&amp;$BE$4&amp;"]=='W/m2'?["&amp;$BC$4&amp;"]:''"</f>
        <v>[TaskLgt Unit]=='W/m2'?[TaskLgt Pwr]:''</v>
      </c>
      <c r="I12" s="3" t="str">
        <f>"["&amp;$BE$4&amp;"]=='W/occ'?["&amp;$BC$4&amp;"]:''"</f>
        <v>[TaskLgt Unit]=='W/occ'?[TaskLgt Pwr]:''</v>
      </c>
      <c r="J12" s="6">
        <v>0</v>
      </c>
      <c r="K12" s="6">
        <v>0.7</v>
      </c>
      <c r="L12" s="6">
        <v>0.2</v>
      </c>
      <c r="M12" s="6">
        <v>1</v>
      </c>
    </row>
    <row r="13" spans="1:72" s="4" customFormat="1" ht="12.75" x14ac:dyDescent="0.2">
      <c r="A13" s="4" t="s">
        <v>3</v>
      </c>
      <c r="B13" s="4" t="s">
        <v>19</v>
      </c>
      <c r="C13" s="4" t="s">
        <v>4</v>
      </c>
      <c r="D13" s="4" t="s">
        <v>13</v>
      </c>
      <c r="E13" s="4" t="s">
        <v>16</v>
      </c>
      <c r="F13" s="4" t="s">
        <v>20</v>
      </c>
      <c r="G13" s="4" t="s">
        <v>5</v>
      </c>
      <c r="H13" s="4" t="s">
        <v>6</v>
      </c>
      <c r="I13" s="4" t="s">
        <v>7</v>
      </c>
      <c r="J13" s="4" t="s">
        <v>8</v>
      </c>
      <c r="K13" s="4" t="s">
        <v>9</v>
      </c>
      <c r="L13" s="4" t="s">
        <v>10</v>
      </c>
      <c r="M13" s="4" t="s">
        <v>11</v>
      </c>
    </row>
    <row r="14" spans="1:72" s="11" customFormat="1" ht="12.75" x14ac:dyDescent="0.2"/>
    <row r="15" spans="1:72" s="7" customFormat="1" ht="63.75" x14ac:dyDescent="0.2">
      <c r="B15" s="3" t="str">
        <f>"Templ "&amp;B12</f>
        <v>Templ TaskLgt Pwr</v>
      </c>
      <c r="C15" s="3" t="str">
        <f>"["&amp;$D$4&amp;"]+' : '+["&amp;$E$4&amp;"]+'_TaskLgt'"</f>
        <v>[Zone TemplGroup]+' : '+[Zone TemplName]+'_TaskLgt'</v>
      </c>
      <c r="D15" s="3" t="str">
        <f>"'ZoneList4_TaskLgt_'+["&amp;$D$4&amp;"]+' : '+["&amp;$E$4&amp;"]"</f>
        <v>'ZoneList4_TaskLgt_'+[Zone TemplGroup]+' : '+[Zone TemplName]</v>
      </c>
      <c r="E15" s="6" t="str">
        <f>"'BLDG_TASKLGT_SCH_'+["&amp;$D$4&amp;"]+' : '+["&amp;$E$4&amp;"]"</f>
        <v>'BLDG_TASKLGT_SCH_'+[Zone TemplGroup]+' : '+[Zone TemplName]</v>
      </c>
      <c r="F15" s="6" t="str">
        <f>"["&amp;$BE$4&amp;"]=='W'?'LightingLevel':
(["&amp;$BE$4&amp;"]=='W/m2'?'Watts/Area':
(["&amp;$BE$4&amp;"]=='W/occ'?'Watts/Person':''))"</f>
        <v>[TaskLgt Unit]=='W'?'LightingLevel':
([TaskLgt Unit]=='W/m2'?'Watts/Area':
([TaskLgt Unit]=='W/occ'?'Watts/Person':''))</v>
      </c>
      <c r="G15" s="3" t="str">
        <f>"["&amp;$BE$4&amp;"]=='W'?["&amp;$BC$4&amp;"]:''"</f>
        <v>[TaskLgt Unit]=='W'?[TaskLgt Pwr]:''</v>
      </c>
      <c r="H15" s="3" t="str">
        <f>"["&amp;$BE$4&amp;"]=='W/m2'?["&amp;$BC$4&amp;"]:''"</f>
        <v>[TaskLgt Unit]=='W/m2'?[TaskLgt Pwr]:''</v>
      </c>
      <c r="I15" s="3" t="str">
        <f>"["&amp;$BE$4&amp;"]=='W/occ'?["&amp;$BC$4&amp;"]:''"</f>
        <v>[TaskLgt Unit]=='W/occ'?[TaskLgt Pwr]:''</v>
      </c>
      <c r="J15" s="6">
        <v>0</v>
      </c>
      <c r="K15" s="6">
        <v>0.7</v>
      </c>
      <c r="L15" s="6">
        <v>0.2</v>
      </c>
      <c r="M15" s="6">
        <v>1</v>
      </c>
    </row>
    <row r="16" spans="1:72" s="4" customFormat="1" ht="12.75" x14ac:dyDescent="0.2">
      <c r="A16" s="4" t="s">
        <v>3</v>
      </c>
      <c r="B16" s="4" t="s">
        <v>19</v>
      </c>
      <c r="C16" s="4" t="s">
        <v>4</v>
      </c>
      <c r="D16" s="4" t="s">
        <v>13</v>
      </c>
      <c r="E16" s="4" t="s">
        <v>16</v>
      </c>
      <c r="F16" s="4" t="s">
        <v>20</v>
      </c>
      <c r="G16" s="4" t="s">
        <v>5</v>
      </c>
      <c r="H16" s="4" t="s">
        <v>6</v>
      </c>
      <c r="I16" s="4" t="s">
        <v>7</v>
      </c>
      <c r="J16" s="4" t="s">
        <v>8</v>
      </c>
      <c r="K16" s="4" t="s">
        <v>9</v>
      </c>
      <c r="L16" s="4" t="s">
        <v>10</v>
      </c>
      <c r="M16" s="4" t="s">
        <v>11</v>
      </c>
    </row>
    <row r="17" spans="1:22" s="11" customFormat="1" ht="12.75" x14ac:dyDescent="0.2"/>
    <row r="18" spans="1:22" s="7" customFormat="1" ht="25.5" x14ac:dyDescent="0.2">
      <c r="A18" s="3"/>
      <c r="B18" s="3" t="s">
        <v>111</v>
      </c>
      <c r="C18" s="3" t="str">
        <f>"'ActivityLvSch_Met:’+["&amp;BK4&amp;"]"</f>
        <v>'ActivityLvSch_Met:’+[Occ Met]</v>
      </c>
      <c r="D18" s="8" t="str">
        <f>"'Any Number'"</f>
        <v>'Any Number'</v>
      </c>
      <c r="E18" s="3" t="str">
        <f>"["&amp;$BK$4&amp;"]"</f>
        <v>[Occ Met]</v>
      </c>
    </row>
    <row r="19" spans="1:22" s="4" customFormat="1" ht="12.75" x14ac:dyDescent="0.2">
      <c r="A19" s="4" t="s">
        <v>3</v>
      </c>
      <c r="B19" s="4" t="s">
        <v>100</v>
      </c>
      <c r="C19" s="4" t="s">
        <v>4</v>
      </c>
      <c r="D19" s="4" t="s">
        <v>13</v>
      </c>
      <c r="E19" s="4" t="s">
        <v>5</v>
      </c>
    </row>
    <row r="20" spans="1:22" s="5" customFormat="1" ht="12.75" x14ac:dyDescent="0.2"/>
    <row r="21" spans="1:22" s="6" customFormat="1" ht="51" x14ac:dyDescent="0.2">
      <c r="B21" s="6" t="s">
        <v>32</v>
      </c>
      <c r="C21" s="3" t="str">
        <f>"["&amp;$C$4&amp;"]+'_People'"</f>
        <v>[Zone Name]+'_People'</v>
      </c>
      <c r="D21" s="6" t="str">
        <f>"["&amp;C4&amp;"]"</f>
        <v>[Zone Name]</v>
      </c>
      <c r="E21" s="6" t="str">
        <f>"'BLDG_PEOPLE_SCH_'+["&amp;$D$4&amp;"]+' : '+["&amp;$E$4&amp;"]"</f>
        <v>'BLDG_PEOPLE_SCH_'+[Zone TemplGroup]+' : '+[Zone TemplName]</v>
      </c>
      <c r="F21" s="6" t="str">
        <f>"["&amp;$BI$4&amp;"]=='occ'?'People':
(["&amp;$BI$4&amp;"]=='occ/m2'?'People/Area':
(["&amp;$BI$4&amp;"]=='m2/occ'?'Area/People':''))"</f>
        <v>[Occ Unit]=='occ'?'People':
([Occ Unit]=='occ/m2'?'People/Area':
([Occ Unit]=='m2/occ'?'Area/People':''))</v>
      </c>
      <c r="G21" s="3" t="str">
        <f>"["&amp;$BI$4&amp;"]=='occ'?["&amp;$BG$4&amp;"]:''"</f>
        <v>[Occ Unit]=='occ'?[Occ Num]:''</v>
      </c>
      <c r="H21" s="3" t="str">
        <f>"["&amp;$BI$4&amp;"]=='occ/m2'?["&amp;$BG$4&amp;"]:''"</f>
        <v>[Occ Unit]=='occ/m2'?[Occ Num]:''</v>
      </c>
      <c r="I21" s="3" t="str">
        <f>"["&amp;$BI$4&amp;"]=='m2/occ'?["&amp;$BG$4&amp;"]:''"</f>
        <v>[Occ Unit]=='m2/occ'?[Occ Num]:''</v>
      </c>
      <c r="J21" s="6">
        <v>0.3</v>
      </c>
      <c r="K21" s="3" t="str">
        <f>"["&amp;$BM$4&amp;"]"</f>
        <v>[Occ SHR]</v>
      </c>
      <c r="L21" s="3" t="str">
        <f>C18</f>
        <v>'ActivityLvSch_Met:’+[Occ Met]</v>
      </c>
      <c r="P21" s="3"/>
      <c r="T21" s="3"/>
    </row>
    <row r="22" spans="1:22" s="4" customFormat="1" ht="12.75" x14ac:dyDescent="0.2">
      <c r="A22" s="4" t="s">
        <v>3</v>
      </c>
      <c r="B22" s="4" t="s">
        <v>21</v>
      </c>
      <c r="C22" s="4" t="s">
        <v>4</v>
      </c>
      <c r="D22" s="4" t="s">
        <v>13</v>
      </c>
      <c r="E22" s="4" t="s">
        <v>16</v>
      </c>
      <c r="F22" s="4" t="s">
        <v>20</v>
      </c>
      <c r="G22" s="4" t="s">
        <v>5</v>
      </c>
      <c r="H22" s="4" t="s">
        <v>6</v>
      </c>
      <c r="I22" s="4" t="s">
        <v>7</v>
      </c>
      <c r="J22" s="4" t="s">
        <v>8</v>
      </c>
      <c r="K22" s="4" t="s">
        <v>9</v>
      </c>
      <c r="L22" s="4" t="s">
        <v>22</v>
      </c>
    </row>
    <row r="23" spans="1:22" s="11" customFormat="1" ht="12.75" x14ac:dyDescent="0.2"/>
    <row r="24" spans="1:22" s="3" customFormat="1" ht="51" x14ac:dyDescent="0.2">
      <c r="B24" s="3" t="str">
        <f>"Templ "&amp;B21</f>
        <v>Templ Occ Num</v>
      </c>
      <c r="C24" s="3" t="str">
        <f>"["&amp;$D$4&amp;"]+' : '+["&amp;$E$4&amp;"]+'_People'"</f>
        <v>[Zone TemplGroup]+' : '+[Zone TemplName]+'_People'</v>
      </c>
      <c r="D24" s="6" t="str">
        <f>"'ZoneList5_People_'+["&amp;$D$4&amp;"]+' : '+["&amp;$E$4&amp;"]"</f>
        <v>'ZoneList5_People_'+[Zone TemplGroup]+' : '+[Zone TemplName]</v>
      </c>
      <c r="E24" s="6" t="str">
        <f>"'BLDG_PEOPLE_SCH_'+["&amp;$D$4&amp;"]+' : '+["&amp;$E$4&amp;"]"</f>
        <v>'BLDG_PEOPLE_SCH_'+[Zone TemplGroup]+' : '+[Zone TemplName]</v>
      </c>
      <c r="F24" s="6" t="str">
        <f>"["&amp;$BI$4&amp;"]=='occ'?'People':
(["&amp;$BI$4&amp;"]=='occ/m2'?'People/Area':
(["&amp;$BI$4&amp;"]=='m2/occ'?'Area/People':''))"</f>
        <v>[Occ Unit]=='occ'?'People':
([Occ Unit]=='occ/m2'?'People/Area':
([Occ Unit]=='m2/occ'?'Area/People':''))</v>
      </c>
      <c r="G24" s="3" t="str">
        <f>"["&amp;$BI$4&amp;"]=='occ'?["&amp;$BG$4&amp;"]:''"</f>
        <v>[Occ Unit]=='occ'?[Occ Num]:''</v>
      </c>
      <c r="H24" s="3" t="str">
        <f>"["&amp;$BI$4&amp;"]=='occ/m2'?["&amp;$BG$4&amp;"]:''"</f>
        <v>[Occ Unit]=='occ/m2'?[Occ Num]:''</v>
      </c>
      <c r="I24" s="3" t="str">
        <f>"["&amp;$BI$4&amp;"]=='m2/occ'?["&amp;$BG$4&amp;"]:''"</f>
        <v>[Occ Unit]=='m2/occ'?[Occ Num]:''</v>
      </c>
      <c r="J24" s="6">
        <v>0.3</v>
      </c>
      <c r="K24" s="3" t="str">
        <f>"["&amp;$BM$4&amp;"]"</f>
        <v>[Occ SHR]</v>
      </c>
      <c r="L24" s="3" t="str">
        <f>C18</f>
        <v>'ActivityLvSch_Met:’+[Occ Met]</v>
      </c>
    </row>
    <row r="25" spans="1:22" s="4" customFormat="1" ht="12.75" x14ac:dyDescent="0.2">
      <c r="A25" s="4" t="s">
        <v>3</v>
      </c>
      <c r="B25" s="4" t="s">
        <v>21</v>
      </c>
      <c r="C25" s="4" t="s">
        <v>4</v>
      </c>
      <c r="D25" s="4" t="s">
        <v>13</v>
      </c>
      <c r="E25" s="4" t="s">
        <v>16</v>
      </c>
      <c r="F25" s="4" t="s">
        <v>20</v>
      </c>
      <c r="G25" s="4" t="s">
        <v>5</v>
      </c>
      <c r="H25" s="4" t="s">
        <v>6</v>
      </c>
      <c r="I25" s="4" t="s">
        <v>7</v>
      </c>
      <c r="J25" s="4" t="s">
        <v>8</v>
      </c>
      <c r="K25" s="4" t="s">
        <v>9</v>
      </c>
      <c r="L25" s="4" t="s">
        <v>22</v>
      </c>
    </row>
    <row r="26" spans="1:22" s="5" customFormat="1" ht="12.75" x14ac:dyDescent="0.2"/>
    <row r="27" spans="1:22" s="6" customFormat="1" ht="51" x14ac:dyDescent="0.2">
      <c r="B27" s="6" t="s">
        <v>33</v>
      </c>
      <c r="C27" s="3" t="str">
        <f>"["&amp;$C$4&amp;"]+'_PlugEquip'"</f>
        <v>[Zone Name]+'_PlugEquip'</v>
      </c>
      <c r="D27" s="6" t="str">
        <f>"["&amp;C4&amp;"]"</f>
        <v>[Zone Name]</v>
      </c>
      <c r="E27" s="6" t="str">
        <f>"'BLDG_PLUGEQUIP_SCH_'+["&amp;$D$4&amp;"]+' : '+["&amp;$E$4&amp;"]"</f>
        <v>'BLDG_PLUGEQUIP_SCH_'+[Zone TemplGroup]+' : '+[Zone TemplName]</v>
      </c>
      <c r="F27" s="6" t="str">
        <f>"["&amp;$BQ$4&amp;"]=='W'?'EquipmentLevel':
(["&amp;$BQ$4&amp;"]=='W/m2'?'Watts/Area':
(["&amp;$BQ$4&amp;"]=='W/occ'?'Watts/Person':''))"</f>
        <v>[Equip Unit]=='W'?'EquipmentLevel':
([Equip Unit]=='W/m2'?'Watts/Area':
([Equip Unit]=='W/occ'?'Watts/Person':''))</v>
      </c>
      <c r="G27" s="3" t="str">
        <f>"["&amp;$BQ$4&amp;"]=='W'?["&amp;$BO$4&amp;"]:''"</f>
        <v>[Equip Unit]=='W'?[Equip Pwr]:''</v>
      </c>
      <c r="H27" s="3" t="str">
        <f>"["&amp;$BQ$4&amp;"]=='W/m2'?["&amp;$BO$4&amp;"]:''"</f>
        <v>[Equip Unit]=='W/m2'?[Equip Pwr]:''</v>
      </c>
      <c r="I27" s="3" t="str">
        <f>"["&amp;$BQ$4&amp;"]=='W/occ'?["&amp;$BO$4&amp;"]:''"</f>
        <v>[Equip Unit]=='W/occ'?[Equip Pwr]:''</v>
      </c>
      <c r="J27" s="6" t="s">
        <v>23</v>
      </c>
      <c r="K27" s="6">
        <v>0.5</v>
      </c>
      <c r="L27" s="3">
        <v>0</v>
      </c>
      <c r="P27" s="3"/>
      <c r="S27" s="3"/>
      <c r="T27" s="3"/>
      <c r="U27" s="3"/>
      <c r="V27" s="3"/>
    </row>
    <row r="28" spans="1:22" s="4" customFormat="1" ht="12.75" x14ac:dyDescent="0.2">
      <c r="A28" s="4" t="s">
        <v>3</v>
      </c>
      <c r="B28" s="4" t="s">
        <v>24</v>
      </c>
      <c r="C28" s="4" t="s">
        <v>4</v>
      </c>
      <c r="D28" s="4" t="s">
        <v>13</v>
      </c>
      <c r="E28" s="4" t="s">
        <v>16</v>
      </c>
      <c r="F28" s="4" t="s">
        <v>20</v>
      </c>
      <c r="G28" s="4" t="s">
        <v>5</v>
      </c>
      <c r="H28" s="4" t="s">
        <v>6</v>
      </c>
      <c r="I28" s="4" t="s">
        <v>7</v>
      </c>
      <c r="J28" s="4" t="s">
        <v>8</v>
      </c>
      <c r="K28" s="4" t="s">
        <v>9</v>
      </c>
      <c r="L28" s="4" t="s">
        <v>10</v>
      </c>
    </row>
    <row r="29" spans="1:22" s="11" customFormat="1" ht="12.75" x14ac:dyDescent="0.2"/>
    <row r="30" spans="1:22" s="3" customFormat="1" ht="51" x14ac:dyDescent="0.2">
      <c r="B30" s="3" t="str">
        <f>"Templ "&amp;B27</f>
        <v>Templ Equip Pwr</v>
      </c>
      <c r="C30" s="3" t="str">
        <f>"["&amp;$D$4&amp;"]+' : '+["&amp;$E$4&amp;"]+'_PlugEquip'"</f>
        <v>[Zone TemplGroup]+' : '+[Zone TemplName]+'_PlugEquip'</v>
      </c>
      <c r="D30" s="6" t="str">
        <f>"'ZoneList6_PlugEquip_'+["&amp;$D$4&amp;"]+' : '+["&amp;$E$4&amp;"]"</f>
        <v>'ZoneList6_PlugEquip_'+[Zone TemplGroup]+' : '+[Zone TemplName]</v>
      </c>
      <c r="E30" s="6" t="str">
        <f>"'BLDG_PLUGEQUIP_SCH_'+["&amp;$D$4&amp;"]+' : '+["&amp;$E$4&amp;"]"</f>
        <v>'BLDG_PLUGEQUIP_SCH_'+[Zone TemplGroup]+' : '+[Zone TemplName]</v>
      </c>
      <c r="F30" s="6" t="str">
        <f>"["&amp;$BQ$4&amp;"]=='W'?'EquipmentLevel':
(["&amp;$BQ$4&amp;"]=='W/m2'?'Watts/Area':
(["&amp;$BQ$4&amp;"]=='W/occ'?'Watts/Person':''))"</f>
        <v>[Equip Unit]=='W'?'EquipmentLevel':
([Equip Unit]=='W/m2'?'Watts/Area':
([Equip Unit]=='W/occ'?'Watts/Person':''))</v>
      </c>
      <c r="G30" s="3" t="str">
        <f>"["&amp;$BQ$4&amp;"]=='W'?["&amp;$BO$4&amp;"]:''"</f>
        <v>[Equip Unit]=='W'?[Equip Pwr]:''</v>
      </c>
      <c r="H30" s="3" t="str">
        <f>"["&amp;$BQ$4&amp;"]=='W/m2'?["&amp;$BO$4&amp;"]:''"</f>
        <v>[Equip Unit]=='W/m2'?[Equip Pwr]:''</v>
      </c>
      <c r="I30" s="3" t="str">
        <f>"["&amp;$BQ$4&amp;"]=='W/occ'?["&amp;$BO$4&amp;"]:''"</f>
        <v>[Equip Unit]=='W/occ'?[Equip Pwr]:''</v>
      </c>
      <c r="J30" s="6" t="s">
        <v>23</v>
      </c>
      <c r="K30" s="6">
        <v>0.5</v>
      </c>
      <c r="L30" s="3">
        <v>0</v>
      </c>
    </row>
    <row r="31" spans="1:22" s="4" customFormat="1" ht="12.75" x14ac:dyDescent="0.2">
      <c r="A31" s="4" t="s">
        <v>3</v>
      </c>
      <c r="B31" s="4" t="s">
        <v>24</v>
      </c>
      <c r="C31" s="4" t="s">
        <v>4</v>
      </c>
      <c r="D31" s="4" t="s">
        <v>13</v>
      </c>
      <c r="E31" s="4" t="s">
        <v>16</v>
      </c>
      <c r="F31" s="4" t="s">
        <v>20</v>
      </c>
      <c r="G31" s="4" t="s">
        <v>5</v>
      </c>
      <c r="H31" s="4" t="s">
        <v>6</v>
      </c>
      <c r="I31" s="4" t="s">
        <v>7</v>
      </c>
      <c r="J31" s="4" t="s">
        <v>8</v>
      </c>
      <c r="K31" s="4" t="s">
        <v>9</v>
      </c>
      <c r="L31" s="4" t="s">
        <v>10</v>
      </c>
    </row>
    <row r="32" spans="1:22" s="11" customFormat="1" ht="12.75" x14ac:dyDescent="0.2"/>
    <row r="33" spans="1:41" s="7" customFormat="1" ht="12.75" x14ac:dyDescent="0.2">
      <c r="B33" s="7" t="s">
        <v>110</v>
      </c>
      <c r="C33" s="3" t="str">
        <f>"'InfiltrationSch’"</f>
        <v>'InfiltrationSch’</v>
      </c>
      <c r="D33" s="8" t="str">
        <f>"'Any Number'"</f>
        <v>'Any Number'</v>
      </c>
      <c r="E33" s="3">
        <v>1</v>
      </c>
    </row>
    <row r="34" spans="1:41" s="4" customFormat="1" ht="12.75" x14ac:dyDescent="0.2">
      <c r="A34" s="4" t="s">
        <v>3</v>
      </c>
      <c r="B34" s="4" t="s">
        <v>100</v>
      </c>
      <c r="C34" s="4" t="s">
        <v>4</v>
      </c>
      <c r="D34" s="4" t="s">
        <v>13</v>
      </c>
      <c r="E34" s="4" t="s">
        <v>5</v>
      </c>
    </row>
    <row r="35" spans="1:41" s="5" customFormat="1" ht="12.75" x14ac:dyDescent="0.2"/>
    <row r="36" spans="1:41" s="6" customFormat="1" ht="29.25" customHeight="1" x14ac:dyDescent="0.2">
      <c r="B36" s="6" t="str">
        <f>B37&amp;"_ACH"</f>
        <v>ZoneInfiltration:DesignFlowRate_ACH</v>
      </c>
      <c r="C36" s="3" t="str">
        <f>"["&amp;$C$4&amp;"]+'_ZoneInfil'"</f>
        <v>[Zone Name]+'_ZoneInfil'</v>
      </c>
      <c r="D36" s="6" t="str">
        <f>"["&amp;$C$4&amp;"]"</f>
        <v>[Zone Name]</v>
      </c>
      <c r="E36" s="3" t="str">
        <f>C33</f>
        <v>'InfiltrationSch’</v>
      </c>
      <c r="F36" s="3" t="str">
        <f>"'AirChanges/Hour'"</f>
        <v>'AirChanges/Hour'</v>
      </c>
      <c r="G36" s="8" t="str">
        <f>"''"</f>
        <v>''</v>
      </c>
      <c r="H36" s="3" t="str">
        <f>"["&amp;$AS$4&amp;"]"</f>
        <v>[Inf Htg Dsn ACH]</v>
      </c>
      <c r="I36" s="3">
        <v>1</v>
      </c>
      <c r="J36" s="3">
        <v>0</v>
      </c>
      <c r="K36" s="3">
        <v>0</v>
      </c>
      <c r="L36" s="3">
        <v>0</v>
      </c>
    </row>
    <row r="37" spans="1:41" s="4" customFormat="1" ht="12.75" x14ac:dyDescent="0.2">
      <c r="A37" s="4" t="s">
        <v>3</v>
      </c>
      <c r="B37" s="4" t="s">
        <v>25</v>
      </c>
      <c r="C37" s="4" t="s">
        <v>4</v>
      </c>
      <c r="D37" s="4" t="s">
        <v>13</v>
      </c>
      <c r="E37" s="4" t="s">
        <v>16</v>
      </c>
      <c r="F37" s="4" t="s">
        <v>20</v>
      </c>
      <c r="G37" s="4" t="s">
        <v>7</v>
      </c>
      <c r="H37" s="4" t="s">
        <v>8</v>
      </c>
      <c r="I37" s="4" t="s">
        <v>9</v>
      </c>
      <c r="J37" s="4" t="s">
        <v>10</v>
      </c>
      <c r="K37" s="4" t="s">
        <v>11</v>
      </c>
      <c r="L37" s="4" t="s">
        <v>26</v>
      </c>
    </row>
    <row r="38" spans="1:41" s="11" customFormat="1" ht="12.75" x14ac:dyDescent="0.2"/>
    <row r="39" spans="1:41" s="7" customFormat="1" ht="25.5" x14ac:dyDescent="0.2">
      <c r="B39" s="6" t="str">
        <f>B40&amp;"_L/s/m2"</f>
        <v>ZoneInfiltration:DesignFlowRate_L/s/m2</v>
      </c>
      <c r="C39" s="3" t="str">
        <f>"["&amp;$C$4&amp;"]+'_ZoneInfil'"</f>
        <v>[Zone Name]+'_ZoneInfil'</v>
      </c>
      <c r="D39" s="6" t="str">
        <f>"["&amp;$C$4&amp;"]"</f>
        <v>[Zone Name]</v>
      </c>
      <c r="E39" s="3" t="str">
        <f>C33</f>
        <v>'InfiltrationSch’</v>
      </c>
      <c r="F39" s="8" t="str">
        <f>"'Flow/ExteriorWallArea'"</f>
        <v>'Flow/ExteriorWallArea'</v>
      </c>
      <c r="G39" s="3" t="str">
        <f>"["&amp;$AU$4&amp;"]/1000"</f>
        <v>[Inf Htg Dsn L/S/m2]/1000</v>
      </c>
      <c r="H39" s="8" t="str">
        <f>"''"</f>
        <v>''</v>
      </c>
      <c r="I39" s="3">
        <v>1</v>
      </c>
      <c r="J39" s="3">
        <v>0</v>
      </c>
      <c r="K39" s="3">
        <v>0</v>
      </c>
      <c r="L39" s="3">
        <v>0</v>
      </c>
    </row>
    <row r="40" spans="1:41" s="4" customFormat="1" ht="12.75" x14ac:dyDescent="0.2">
      <c r="A40" s="4" t="s">
        <v>3</v>
      </c>
      <c r="B40" s="4" t="s">
        <v>25</v>
      </c>
      <c r="C40" s="4" t="s">
        <v>4</v>
      </c>
      <c r="D40" s="4" t="s">
        <v>13</v>
      </c>
      <c r="E40" s="4" t="s">
        <v>16</v>
      </c>
      <c r="F40" s="4" t="s">
        <v>20</v>
      </c>
      <c r="G40" s="4" t="s">
        <v>7</v>
      </c>
      <c r="H40" s="4" t="s">
        <v>8</v>
      </c>
      <c r="I40" s="4" t="s">
        <v>9</v>
      </c>
      <c r="J40" s="4" t="s">
        <v>10</v>
      </c>
      <c r="K40" s="4" t="s">
        <v>11</v>
      </c>
      <c r="L40" s="4" t="s">
        <v>26</v>
      </c>
    </row>
    <row r="41" spans="1:41" s="5" customFormat="1" ht="12.75" x14ac:dyDescent="0.2"/>
    <row r="42" spans="1:41" s="6" customFormat="1" ht="38.25" x14ac:dyDescent="0.2">
      <c r="B42" s="6" t="str">
        <f>"Templ_"&amp;B43</f>
        <v>Templ_ZoneInfiltration:DesignFlowRate</v>
      </c>
      <c r="C42" s="3" t="str">
        <f>"["&amp;$D$4&amp;"]+' : '+["&amp;$E$4&amp;"]+'_ZoneInfil'"</f>
        <v>[Zone TemplGroup]+' : '+[Zone TemplName]+'_ZoneInfil'</v>
      </c>
      <c r="D42" s="6" t="str">
        <f>"["&amp;$C$4&amp;"]"</f>
        <v>[Zone Name]</v>
      </c>
      <c r="E42" s="6" t="str">
        <f>C33</f>
        <v>'InfiltrationSch’</v>
      </c>
      <c r="F42" s="3" t="str">
        <f>"'AirChanges/Hour'"</f>
        <v>'AirChanges/Hour'</v>
      </c>
      <c r="G42" s="8" t="str">
        <f>"''"</f>
        <v>''</v>
      </c>
      <c r="H42" s="3" t="str">
        <f>"["&amp;$AS$4&amp;"]"</f>
        <v>[Inf Htg Dsn ACH]</v>
      </c>
      <c r="I42" s="3">
        <v>1</v>
      </c>
      <c r="J42" s="3">
        <v>0</v>
      </c>
      <c r="K42" s="3">
        <v>0</v>
      </c>
      <c r="L42" s="3">
        <v>0</v>
      </c>
    </row>
    <row r="43" spans="1:41" s="4" customFormat="1" ht="12.75" x14ac:dyDescent="0.2">
      <c r="A43" s="4" t="s">
        <v>3</v>
      </c>
      <c r="B43" s="4" t="s">
        <v>25</v>
      </c>
      <c r="C43" s="4" t="s">
        <v>4</v>
      </c>
      <c r="D43" s="4" t="s">
        <v>13</v>
      </c>
      <c r="E43" s="4" t="s">
        <v>16</v>
      </c>
      <c r="F43" s="4" t="s">
        <v>20</v>
      </c>
      <c r="G43" s="4" t="s">
        <v>7</v>
      </c>
      <c r="H43" s="4" t="s">
        <v>8</v>
      </c>
      <c r="I43" s="4" t="s">
        <v>9</v>
      </c>
      <c r="J43" s="4" t="s">
        <v>10</v>
      </c>
      <c r="K43" s="4" t="s">
        <v>11</v>
      </c>
      <c r="L43" s="4" t="s">
        <v>26</v>
      </c>
    </row>
    <row r="44" spans="1:41" s="7" customFormat="1" ht="12.75" x14ac:dyDescent="0.2">
      <c r="C44" s="5"/>
      <c r="D44" s="5"/>
      <c r="E44" s="5"/>
      <c r="F44" s="5"/>
      <c r="G44" s="5"/>
      <c r="H44" s="5"/>
      <c r="I44" s="5"/>
      <c r="J44" s="5"/>
      <c r="K44" s="5"/>
      <c r="L44" s="5"/>
      <c r="AN44" s="5"/>
      <c r="AO44" s="5"/>
    </row>
    <row r="45" spans="1:41" s="3" customFormat="1" ht="34.5" customHeight="1" x14ac:dyDescent="0.2">
      <c r="B45" s="3" t="str">
        <f>B46&amp;"_ACH"</f>
        <v>DesignSpecification:OutdoorAir_ACH</v>
      </c>
      <c r="C45" s="3" t="str">
        <f>"["&amp;$C$4&amp;"]+'_DsnSpec.OA'"</f>
        <v>[Zone Name]+'_DsnSpec.OA'</v>
      </c>
      <c r="D45" s="8" t="str">
        <f>"'AirChanges/Hour'"</f>
        <v>'AirChanges/Hour'</v>
      </c>
      <c r="E45" s="3" t="str">
        <f>"''"</f>
        <v>''</v>
      </c>
      <c r="F45" s="3" t="str">
        <f>"''"</f>
        <v>''</v>
      </c>
      <c r="G45" s="3" t="str">
        <f>"''"</f>
        <v>''</v>
      </c>
      <c r="H45" s="3" t="str">
        <f>"["&amp;$Y$4&amp;"]"</f>
        <v>[Min OA ACH]</v>
      </c>
    </row>
    <row r="46" spans="1:41" s="4" customFormat="1" ht="12.75" x14ac:dyDescent="0.2">
      <c r="A46" s="4" t="s">
        <v>3</v>
      </c>
      <c r="B46" s="4" t="s">
        <v>18</v>
      </c>
      <c r="C46" s="4" t="s">
        <v>4</v>
      </c>
      <c r="D46" s="4" t="s">
        <v>13</v>
      </c>
      <c r="E46" s="4" t="s">
        <v>5</v>
      </c>
      <c r="F46" s="4" t="s">
        <v>6</v>
      </c>
      <c r="G46" s="4" t="s">
        <v>7</v>
      </c>
      <c r="H46" s="4" t="s">
        <v>8</v>
      </c>
    </row>
    <row r="47" spans="1:41" s="7" customFormat="1" ht="12.75" x14ac:dyDescent="0.2">
      <c r="C47" s="5"/>
      <c r="D47" s="5"/>
      <c r="E47" s="5"/>
      <c r="F47" s="5"/>
      <c r="G47" s="5"/>
      <c r="H47" s="5"/>
      <c r="I47" s="5"/>
      <c r="J47" s="5"/>
      <c r="K47" s="5"/>
      <c r="L47" s="5"/>
      <c r="AN47" s="5"/>
      <c r="AO47" s="5"/>
    </row>
    <row r="48" spans="1:41" s="3" customFormat="1" ht="32.25" customHeight="1" x14ac:dyDescent="0.2">
      <c r="B48" s="3" t="str">
        <f>B49&amp;"_RpRa"</f>
        <v>DesignSpecification:OutdoorAir_RpRa</v>
      </c>
      <c r="C48" s="3" t="str">
        <f>"["&amp;$C$4&amp;"]+'_DsnSpec.OA'"</f>
        <v>[Zone Name]+'_DsnSpec.OA'</v>
      </c>
      <c r="D48" s="8" t="str">
        <f>"'Sum'"</f>
        <v>'Sum'</v>
      </c>
      <c r="E48" s="3" t="str">
        <f>"["&amp;$AA$4&amp;"]/1000"</f>
        <v>[Min OA Rp]/1000</v>
      </c>
      <c r="F48" s="3" t="str">
        <f>"["&amp;$AC$4&amp;"]/1000"</f>
        <v>[Min OA Ra]/1000</v>
      </c>
      <c r="G48" s="3" t="str">
        <f>"''"</f>
        <v>''</v>
      </c>
      <c r="H48" s="3" t="str">
        <f>"''"</f>
        <v>''</v>
      </c>
    </row>
    <row r="49" spans="1:31" s="4" customFormat="1" ht="12.75" x14ac:dyDescent="0.2">
      <c r="A49" s="4" t="s">
        <v>3</v>
      </c>
      <c r="B49" s="4" t="s">
        <v>18</v>
      </c>
      <c r="C49" s="4" t="s">
        <v>4</v>
      </c>
      <c r="D49" s="4" t="s">
        <v>13</v>
      </c>
      <c r="E49" s="4" t="s">
        <v>5</v>
      </c>
      <c r="F49" s="4" t="s">
        <v>6</v>
      </c>
      <c r="G49" s="4" t="s">
        <v>7</v>
      </c>
      <c r="H49" s="4" t="s">
        <v>8</v>
      </c>
    </row>
    <row r="50" spans="1:31" s="7" customFormat="1" ht="12.75" x14ac:dyDescent="0.2"/>
    <row r="51" spans="1:31" s="3" customFormat="1" ht="40.5" customHeight="1" x14ac:dyDescent="0.2">
      <c r="C51" s="3" t="str">
        <f>"'DsnSpec.ZnAirDist_Ez:'+["&amp;AE4&amp;"]"</f>
        <v>'DsnSpec.ZnAirDist_Ez:'+[OA EZ Vent Eff]</v>
      </c>
      <c r="D51" s="3" t="str">
        <f>"["&amp;AE4&amp;"]"</f>
        <v>[OA EZ Vent Eff]</v>
      </c>
      <c r="E51" s="3" t="str">
        <f>"["&amp;AE4&amp;"]"</f>
        <v>[OA EZ Vent Eff]</v>
      </c>
    </row>
    <row r="52" spans="1:31" s="4" customFormat="1" ht="12.75" x14ac:dyDescent="0.2">
      <c r="A52" s="4" t="s">
        <v>3</v>
      </c>
      <c r="B52" s="4" t="s">
        <v>115</v>
      </c>
      <c r="C52" s="4" t="s">
        <v>4</v>
      </c>
      <c r="D52" s="4" t="s">
        <v>5</v>
      </c>
      <c r="E52" s="4" t="s">
        <v>6</v>
      </c>
    </row>
    <row r="53" spans="1:31" s="5" customFormat="1" ht="12.75" x14ac:dyDescent="0.2"/>
    <row r="54" spans="1:31" s="6" customFormat="1" ht="51" x14ac:dyDescent="0.2">
      <c r="C54" s="6" t="str">
        <f>"["&amp;C4&amp;"]"</f>
        <v>[Zone Name]</v>
      </c>
      <c r="D54" s="9" t="str">
        <f>"'SupplyAirTemperature'"</f>
        <v>'SupplyAirTemperature'</v>
      </c>
      <c r="E54" s="3" t="str">
        <f>"["&amp;Q4&amp;"]"</f>
        <v>[Dsn SA Clg Temp]</v>
      </c>
      <c r="F54" s="9" t="str">
        <f>"'SupplyAirTemperature'"</f>
        <v>'SupplyAirTemperature'</v>
      </c>
      <c r="G54" s="3" t="str">
        <f>"["&amp;U4&amp;"]"</f>
        <v>[Dsn SA Htg Temp]</v>
      </c>
      <c r="H54" s="3" t="str">
        <f>"["&amp;S4&amp;"]"</f>
        <v>[Dsn SA Clg Humid]</v>
      </c>
      <c r="I54" s="3" t="str">
        <f>"["&amp;W4&amp;"]"</f>
        <v>[Dsn SA Htg Humid]</v>
      </c>
      <c r="J54" s="3" t="str">
        <f>C45</f>
        <v>[Zone Name]+'_DsnSpec.OA'</v>
      </c>
      <c r="K54" s="3" t="str">
        <f>C51</f>
        <v>'DsnSpec.ZnAirDist_Ez:'+[OA EZ Vent Eff]</v>
      </c>
      <c r="O54" s="3"/>
      <c r="P54" s="3"/>
      <c r="AE54" s="3"/>
    </row>
    <row r="55" spans="1:31" s="4" customFormat="1" ht="12.75" x14ac:dyDescent="0.2">
      <c r="A55" s="4" t="s">
        <v>3</v>
      </c>
      <c r="B55" s="4" t="s">
        <v>17</v>
      </c>
      <c r="C55" s="4" t="s">
        <v>4</v>
      </c>
      <c r="D55" s="4" t="s">
        <v>13</v>
      </c>
      <c r="E55" s="4" t="s">
        <v>5</v>
      </c>
      <c r="F55" s="4" t="s">
        <v>16</v>
      </c>
      <c r="G55" s="4" t="s">
        <v>7</v>
      </c>
      <c r="H55" s="4" t="s">
        <v>9</v>
      </c>
      <c r="I55" s="4" t="s">
        <v>10</v>
      </c>
      <c r="J55" s="4" t="s">
        <v>20</v>
      </c>
      <c r="K55" s="4" t="s">
        <v>29</v>
      </c>
    </row>
    <row r="56" spans="1:31" s="7" customFormat="1" ht="12.75" x14ac:dyDescent="0.2"/>
    <row r="57" spans="1:31" s="7" customFormat="1" ht="41.25" customHeight="1" x14ac:dyDescent="0.2">
      <c r="B57" s="7" t="s">
        <v>101</v>
      </c>
      <c r="C57" s="3" t="str">
        <f>"'"&amp;B57&amp;"_'+["&amp;$M$4&amp;"]+'C'"</f>
        <v>'SingleHtgSetPt_Sch_'+[Dsn Space Htg Temp]+'C'</v>
      </c>
      <c r="D57" s="7" t="str">
        <f>"'Temperature'"</f>
        <v>'Temperature'</v>
      </c>
      <c r="E57" s="7" t="str">
        <f>"["&amp;M4&amp;"]"</f>
        <v>[Dsn Space Htg Temp]</v>
      </c>
    </row>
    <row r="58" spans="1:31" s="4" customFormat="1" ht="12.75" x14ac:dyDescent="0.2">
      <c r="A58" s="4" t="s">
        <v>3</v>
      </c>
      <c r="B58" s="4" t="s">
        <v>100</v>
      </c>
      <c r="C58" s="4" t="s">
        <v>4</v>
      </c>
      <c r="D58" s="4" t="s">
        <v>13</v>
      </c>
      <c r="E58" s="4" t="s">
        <v>5</v>
      </c>
    </row>
    <row r="59" spans="1:31" s="5" customFormat="1" ht="12.75" x14ac:dyDescent="0.2"/>
    <row r="60" spans="1:31" s="6" customFormat="1" ht="34.5" customHeight="1" x14ac:dyDescent="0.2">
      <c r="B60" s="6" t="s">
        <v>102</v>
      </c>
      <c r="C60" s="3" t="str">
        <f>"["&amp;C$4&amp;"]+'_SingleHtgSetPt'"</f>
        <v>[Zone Name]+'_SingleHtgSetPt'</v>
      </c>
      <c r="D60" s="3" t="str">
        <f>C57</f>
        <v>'SingleHtgSetPt_Sch_'+[Dsn Space Htg Temp]+'C'</v>
      </c>
    </row>
    <row r="61" spans="1:31" s="4" customFormat="1" ht="12.75" x14ac:dyDescent="0.2">
      <c r="A61" s="4" t="s">
        <v>3</v>
      </c>
      <c r="B61" s="4" t="s">
        <v>12</v>
      </c>
      <c r="C61" s="4" t="s">
        <v>4</v>
      </c>
      <c r="D61" s="4" t="s">
        <v>13</v>
      </c>
    </row>
    <row r="62" spans="1:31" s="11" customFormat="1" ht="12.75" x14ac:dyDescent="0.2"/>
    <row r="63" spans="1:31" s="7" customFormat="1" ht="25.5" x14ac:dyDescent="0.2">
      <c r="B63" s="7" t="s">
        <v>112</v>
      </c>
      <c r="C63" s="3" t="str">
        <f>"'"&amp;B63&amp;"’"</f>
        <v>'ControlTypeSch_SingleHtg’</v>
      </c>
      <c r="D63" s="7" t="str">
        <f>"'Control Type'"</f>
        <v>'Control Type'</v>
      </c>
      <c r="E63" s="7">
        <v>1</v>
      </c>
    </row>
    <row r="64" spans="1:31" s="4" customFormat="1" ht="12.75" x14ac:dyDescent="0.2">
      <c r="A64" s="4" t="s">
        <v>3</v>
      </c>
      <c r="B64" s="4" t="s">
        <v>100</v>
      </c>
      <c r="C64" s="4" t="s">
        <v>4</v>
      </c>
      <c r="D64" s="4" t="s">
        <v>13</v>
      </c>
      <c r="E64" s="4" t="s">
        <v>5</v>
      </c>
    </row>
    <row r="65" spans="1:7" s="7" customFormat="1" ht="12.75" x14ac:dyDescent="0.2"/>
    <row r="66" spans="1:7" s="3" customFormat="1" ht="49.5" customHeight="1" x14ac:dyDescent="0.2">
      <c r="B66" s="3" t="s">
        <v>107</v>
      </c>
      <c r="C66" s="3" t="str">
        <f>"["&amp;$C$4&amp;"]+'_Tstat'"</f>
        <v>[Zone Name]+'_Tstat'</v>
      </c>
      <c r="D66" s="3" t="str">
        <f>"["&amp;$C$4&amp;"]"</f>
        <v>[Zone Name]</v>
      </c>
      <c r="E66" s="3" t="str">
        <f>C63</f>
        <v>'ControlTypeSch_SingleHtg’</v>
      </c>
      <c r="F66" s="3" t="str">
        <f>"'"&amp;B61&amp;"'"</f>
        <v>'ThermostatSetpoint:SingleHeating'</v>
      </c>
      <c r="G66" s="3" t="str">
        <f>C60</f>
        <v>[Zone Name]+'_SingleHtgSetPt'</v>
      </c>
    </row>
    <row r="67" spans="1:7" s="4" customFormat="1" ht="12.75" x14ac:dyDescent="0.2">
      <c r="A67" s="4" t="s">
        <v>3</v>
      </c>
      <c r="B67" s="4" t="s">
        <v>27</v>
      </c>
      <c r="C67" s="4" t="s">
        <v>4</v>
      </c>
      <c r="D67" s="4" t="s">
        <v>13</v>
      </c>
      <c r="E67" s="4" t="s">
        <v>16</v>
      </c>
      <c r="F67" s="4" t="s">
        <v>20</v>
      </c>
      <c r="G67" s="4" t="s">
        <v>22</v>
      </c>
    </row>
    <row r="68" spans="1:7" s="7" customFormat="1" ht="12.75" x14ac:dyDescent="0.2"/>
    <row r="69" spans="1:7" s="7" customFormat="1" ht="41.25" customHeight="1" x14ac:dyDescent="0.2">
      <c r="B69" s="7" t="s">
        <v>104</v>
      </c>
      <c r="C69" s="3" t="str">
        <f>"'"&amp;B69&amp;"_'+["&amp;$I$4&amp;"]+'C'"</f>
        <v>'SingleClgSetPt_Sch_'+[Dsn Space Clg Temp]+'C'</v>
      </c>
      <c r="D69" s="7" t="str">
        <f>"'Temperature'"</f>
        <v>'Temperature'</v>
      </c>
      <c r="E69" s="7" t="str">
        <f>"["&amp;$I$4&amp;"]"</f>
        <v>[Dsn Space Clg Temp]</v>
      </c>
    </row>
    <row r="70" spans="1:7" s="4" customFormat="1" ht="12.75" x14ac:dyDescent="0.2">
      <c r="A70" s="4" t="s">
        <v>3</v>
      </c>
      <c r="B70" s="4" t="s">
        <v>100</v>
      </c>
      <c r="C70" s="4" t="s">
        <v>4</v>
      </c>
      <c r="D70" s="4" t="s">
        <v>13</v>
      </c>
      <c r="E70" s="4" t="s">
        <v>5</v>
      </c>
    </row>
    <row r="71" spans="1:7" s="7" customFormat="1" ht="12.75" x14ac:dyDescent="0.2"/>
    <row r="72" spans="1:7" s="3" customFormat="1" ht="39.75" customHeight="1" x14ac:dyDescent="0.2">
      <c r="B72" s="3" t="s">
        <v>103</v>
      </c>
      <c r="C72" s="3" t="str">
        <f>"["&amp;C$4&amp;"]+'_SingleClgSetPt'"</f>
        <v>[Zone Name]+'_SingleClgSetPt'</v>
      </c>
      <c r="D72" s="3" t="str">
        <f>C69</f>
        <v>'SingleClgSetPt_Sch_'+[Dsn Space Clg Temp]+'C'</v>
      </c>
    </row>
    <row r="73" spans="1:7" s="4" customFormat="1" ht="12.75" x14ac:dyDescent="0.2">
      <c r="A73" s="4" t="s">
        <v>3</v>
      </c>
      <c r="B73" s="4" t="s">
        <v>14</v>
      </c>
      <c r="C73" s="4" t="s">
        <v>4</v>
      </c>
      <c r="D73" s="4" t="s">
        <v>13</v>
      </c>
    </row>
    <row r="74" spans="1:7" s="11" customFormat="1" ht="12.75" x14ac:dyDescent="0.2"/>
    <row r="75" spans="1:7" s="7" customFormat="1" ht="25.5" x14ac:dyDescent="0.2">
      <c r="B75" s="7" t="s">
        <v>113</v>
      </c>
      <c r="C75" s="3" t="str">
        <f>"'"&amp;B75&amp;"’"</f>
        <v>'ControlTypeSch_SingleClg’</v>
      </c>
      <c r="D75" s="7" t="str">
        <f>"'Control Type'"</f>
        <v>'Control Type'</v>
      </c>
      <c r="E75" s="7">
        <v>2</v>
      </c>
    </row>
    <row r="76" spans="1:7" s="4" customFormat="1" ht="12.75" x14ac:dyDescent="0.2">
      <c r="A76" s="4" t="s">
        <v>3</v>
      </c>
      <c r="B76" s="4" t="s">
        <v>100</v>
      </c>
      <c r="C76" s="4" t="s">
        <v>4</v>
      </c>
      <c r="D76" s="4" t="s">
        <v>13</v>
      </c>
      <c r="E76" s="4" t="s">
        <v>5</v>
      </c>
    </row>
    <row r="77" spans="1:7" s="7" customFormat="1" ht="12.75" x14ac:dyDescent="0.2"/>
    <row r="78" spans="1:7" s="3" customFormat="1" ht="49.5" customHeight="1" x14ac:dyDescent="0.2">
      <c r="B78" s="3" t="s">
        <v>108</v>
      </c>
      <c r="C78" s="3" t="str">
        <f>"["&amp;$C$4&amp;"]+'_Tstat'"</f>
        <v>[Zone Name]+'_Tstat'</v>
      </c>
      <c r="D78" s="3" t="str">
        <f>"["&amp;$C$4&amp;"]"</f>
        <v>[Zone Name]</v>
      </c>
      <c r="E78" s="3" t="str">
        <f>C75</f>
        <v>'ControlTypeSch_SingleClg’</v>
      </c>
      <c r="F78" s="3" t="str">
        <f>"'"&amp;B73&amp;"'"</f>
        <v>'ThermostatSetpoint:SingleCooling'</v>
      </c>
      <c r="G78" s="3" t="str">
        <f>C72</f>
        <v>[Zone Name]+'_SingleClgSetPt'</v>
      </c>
    </row>
    <row r="79" spans="1:7" s="4" customFormat="1" ht="12.75" x14ac:dyDescent="0.2">
      <c r="A79" s="4" t="s">
        <v>3</v>
      </c>
      <c r="B79" s="4" t="s">
        <v>27</v>
      </c>
      <c r="C79" s="4" t="s">
        <v>4</v>
      </c>
      <c r="D79" s="4" t="s">
        <v>13</v>
      </c>
      <c r="E79" s="4" t="s">
        <v>16</v>
      </c>
      <c r="F79" s="4" t="s">
        <v>20</v>
      </c>
      <c r="G79" s="4" t="s">
        <v>22</v>
      </c>
    </row>
    <row r="80" spans="1:7" s="7" customFormat="1" ht="12.75" x14ac:dyDescent="0.2"/>
    <row r="81" spans="1:7" s="3" customFormat="1" ht="39" customHeight="1" x14ac:dyDescent="0.2">
      <c r="C81" s="3" t="str">
        <f>"["&amp;C$4&amp;"]+'_DualSetPt'"</f>
        <v>[Zone Name]+'_DualSetPt'</v>
      </c>
      <c r="D81" s="3" t="str">
        <f>C57</f>
        <v>'SingleHtgSetPt_Sch_'+[Dsn Space Htg Temp]+'C'</v>
      </c>
      <c r="E81" s="3" t="str">
        <f>C69</f>
        <v>'SingleClgSetPt_Sch_'+[Dsn Space Clg Temp]+'C'</v>
      </c>
    </row>
    <row r="82" spans="1:7" s="4" customFormat="1" ht="12.75" x14ac:dyDescent="0.2">
      <c r="A82" s="4" t="s">
        <v>3</v>
      </c>
      <c r="B82" s="4" t="s">
        <v>15</v>
      </c>
      <c r="C82" s="4" t="s">
        <v>4</v>
      </c>
      <c r="D82" s="4" t="s">
        <v>13</v>
      </c>
      <c r="E82" s="4" t="s">
        <v>16</v>
      </c>
    </row>
    <row r="83" spans="1:7" s="11" customFormat="1" ht="12.75" x14ac:dyDescent="0.2"/>
    <row r="84" spans="1:7" s="7" customFormat="1" ht="25.5" x14ac:dyDescent="0.2">
      <c r="B84" s="7" t="s">
        <v>114</v>
      </c>
      <c r="C84" s="3" t="str">
        <f>"'"&amp;B84&amp;"’"</f>
        <v>'ControlTypeSch_DualSetPt’</v>
      </c>
      <c r="D84" s="7" t="str">
        <f>"'Control Type'"</f>
        <v>'Control Type'</v>
      </c>
      <c r="E84" s="7">
        <v>4</v>
      </c>
    </row>
    <row r="85" spans="1:7" s="4" customFormat="1" ht="12.75" x14ac:dyDescent="0.2">
      <c r="A85" s="4" t="s">
        <v>3</v>
      </c>
      <c r="B85" s="4" t="s">
        <v>100</v>
      </c>
      <c r="C85" s="4" t="s">
        <v>4</v>
      </c>
      <c r="D85" s="4" t="s">
        <v>13</v>
      </c>
      <c r="E85" s="4" t="s">
        <v>5</v>
      </c>
    </row>
    <row r="86" spans="1:7" s="7" customFormat="1" ht="12.75" x14ac:dyDescent="0.2"/>
    <row r="87" spans="1:7" s="3" customFormat="1" ht="49.5" customHeight="1" x14ac:dyDescent="0.2">
      <c r="B87" s="3" t="s">
        <v>109</v>
      </c>
      <c r="C87" s="3" t="str">
        <f>"["&amp;$C$4&amp;"]+'_Tstat'"</f>
        <v>[Zone Name]+'_Tstat'</v>
      </c>
      <c r="D87" s="3" t="str">
        <f>"["&amp;$C$4&amp;"]"</f>
        <v>[Zone Name]</v>
      </c>
      <c r="E87" s="3" t="str">
        <f>C84</f>
        <v>'ControlTypeSch_DualSetPt’</v>
      </c>
      <c r="F87" s="3" t="str">
        <f>"'"&amp;B82&amp;"'"</f>
        <v>'ThermostatSetpoint:DualSetpoint'</v>
      </c>
      <c r="G87" s="3" t="str">
        <f>C81</f>
        <v>[Zone Name]+'_DualSetPt'</v>
      </c>
    </row>
    <row r="88" spans="1:7" s="4" customFormat="1" ht="12.75" x14ac:dyDescent="0.2">
      <c r="A88" s="4" t="s">
        <v>3</v>
      </c>
      <c r="B88" s="4" t="s">
        <v>27</v>
      </c>
      <c r="C88" s="4" t="s">
        <v>4</v>
      </c>
      <c r="D88" s="4" t="s">
        <v>13</v>
      </c>
      <c r="E88" s="4" t="s">
        <v>16</v>
      </c>
      <c r="F88" s="4" t="s">
        <v>20</v>
      </c>
      <c r="G88" s="4" t="s">
        <v>22</v>
      </c>
    </row>
    <row r="89" spans="1:7" s="11" customFormat="1" ht="12.75" x14ac:dyDescent="0.2"/>
    <row r="90" spans="1:7" s="7" customFormat="1" ht="25.5" x14ac:dyDescent="0.2">
      <c r="B90" s="7" t="s">
        <v>105</v>
      </c>
      <c r="C90" s="3" t="str">
        <f>"'"&amp;B90&amp;"_'+["&amp;$O$4&amp;"]+'%'"</f>
        <v>'MinRelHumSetSch_'+[Dsn Space Htg RH]+'%'</v>
      </c>
      <c r="D90" s="3" t="str">
        <f>"'Humidity'"</f>
        <v>'Humidity'</v>
      </c>
      <c r="E90" s="3" t="str">
        <f>"["&amp;$O$4&amp;"]"</f>
        <v>[Dsn Space Htg RH]</v>
      </c>
    </row>
    <row r="91" spans="1:7" s="4" customFormat="1" ht="12.75" x14ac:dyDescent="0.2">
      <c r="A91" s="4" t="s">
        <v>3</v>
      </c>
      <c r="B91" s="4" t="s">
        <v>100</v>
      </c>
      <c r="C91" s="4" t="s">
        <v>4</v>
      </c>
      <c r="D91" s="4" t="s">
        <v>13</v>
      </c>
      <c r="E91" s="4" t="s">
        <v>5</v>
      </c>
    </row>
    <row r="92" spans="1:7" s="11" customFormat="1" ht="12.75" x14ac:dyDescent="0.2"/>
    <row r="93" spans="1:7" s="7" customFormat="1" ht="25.5" x14ac:dyDescent="0.2">
      <c r="B93" s="7" t="s">
        <v>106</v>
      </c>
      <c r="C93" s="3" t="str">
        <f>"'"&amp;B93&amp;"_'+["&amp;$K$4&amp;"]+'%'"</f>
        <v>'MaxRelHumSetSch_'+[Dsn Space Clg RH]+'%'</v>
      </c>
      <c r="D93" s="3" t="str">
        <f>"'Humidity'"</f>
        <v>'Humidity'</v>
      </c>
      <c r="E93" s="3" t="str">
        <f>"["&amp;$K$4&amp;"]"</f>
        <v>[Dsn Space Clg RH]</v>
      </c>
    </row>
    <row r="94" spans="1:7" s="4" customFormat="1" ht="12.75" x14ac:dyDescent="0.2">
      <c r="A94" s="4" t="s">
        <v>3</v>
      </c>
      <c r="B94" s="4" t="s">
        <v>100</v>
      </c>
      <c r="C94" s="4" t="s">
        <v>4</v>
      </c>
      <c r="D94" s="4" t="s">
        <v>13</v>
      </c>
      <c r="E94" s="4" t="s">
        <v>5</v>
      </c>
    </row>
    <row r="95" spans="1:7" s="7" customFormat="1" ht="12.75" x14ac:dyDescent="0.2"/>
    <row r="96" spans="1:7" s="3" customFormat="1" ht="42.75" customHeight="1" x14ac:dyDescent="0.2">
      <c r="C96" s="3" t="str">
        <f>"["&amp;C4&amp;"]+'_Humidistat'"</f>
        <v>[Zone Name]+'_Humidistat'</v>
      </c>
      <c r="D96" s="3" t="str">
        <f>"["&amp;C4&amp;"]"</f>
        <v>[Zone Name]</v>
      </c>
      <c r="E96" s="3" t="str">
        <f>C90</f>
        <v>'MinRelHumSetSch_'+[Dsn Space Htg RH]+'%'</v>
      </c>
      <c r="F96" s="3" t="str">
        <f>C93</f>
        <v>'MaxRelHumSetSch_'+[Dsn Space Clg RH]+'%'</v>
      </c>
    </row>
    <row r="97" spans="1:6" s="4" customFormat="1" ht="12.75" x14ac:dyDescent="0.2">
      <c r="A97" s="4" t="s">
        <v>3</v>
      </c>
      <c r="B97" s="4" t="s">
        <v>28</v>
      </c>
      <c r="C97" s="4" t="s">
        <v>4</v>
      </c>
      <c r="D97" s="4" t="s">
        <v>13</v>
      </c>
      <c r="E97" s="4" t="s">
        <v>16</v>
      </c>
      <c r="F97" s="4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mlee</dc:creator>
  <cp:lastModifiedBy>mlee</cp:lastModifiedBy>
  <dcterms:created xsi:type="dcterms:W3CDTF">2013-02-15T15:12:05Z</dcterms:created>
  <dcterms:modified xsi:type="dcterms:W3CDTF">2013-03-28T14:49:44Z</dcterms:modified>
</cp:coreProperties>
</file>