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0" windowWidth="16380" windowHeight="8130" activeTab="2"/>
  </bookViews>
  <sheets>
    <sheet name="BLDG" sheetId="1" r:id="rId1"/>
    <sheet name="CSV1" sheetId="2" r:id="rId2"/>
    <sheet name="CSV2" sheetId="3" r:id="rId3"/>
  </sheets>
  <definedNames>
    <definedName name="Pages">{#NAME?}</definedName>
    <definedName name="UserInput">BLDG!$D$31,BLDG!$D$32:$D$34,BLDG!$J$31:$J$34,BLDG!$O$31:$Q$34,BLDG!$T$31:$T$34,BLDG!$D$45,BLDG!$D$46:$D$48,BLDG!$J$45:$J$48,BLDG!$O$45:$Q$48,BLDG!$T$45:$T$48,BLDG!$D$60:$D$62,BLDG!$D$59,BLDG!$J$59:$J$62,BLDG!$O$59:$Q$62,BLDG!$T$59:$T$62,BLDG!$D$73,BLDG!$D$74:$D$76,BLDG!$J$73:$J$76,BLDG!$O$73:$Q$76,BLDG!$T$73:$T$76,BLDG!$D$87,BLDG!$D$88:$D$90,BLDG!$J$87:$J$90,BLDG!$O$87:$Q$90,BLDG!$T$87:$T$90,BLDG!$D$101,BLDG!$D$102:$D$104,BLDG!$J$101:$J$104,BLDG!$O$101:$Q$104,BLDG!$T$101:$T$104,BLDG!$D$115,BLDG!$D$116:$D$118,BLDG!$J$115:$J$118,BLDG!$O$115:$Q$118,BLDG!$T$115:$T$118,BLDG!$D$129,BLDG!$D$130:$D$132,BLDG!$J$129:$J$132,BLDG!$O$129:$Q$132,BLDG!$T$129:$T$132,BLDG!$E$37:$E$42,BLDG!$J$37:$J$42,BLDG!$O$37:$O$42,BLDG!$T$37:$T$42,BLDG!$E$51:$E$56,BLDG!$J$51:$J$56,BLDG!$O$51:$O$56,BLDG!$T$51:$T$56,BLDG!$E$65:$E$70,BLDG!$J$65:$J$70,BLDG!$O$65:$O$70,BLDG!$T$65:$T$70,BLDG!$E$79:$E$84,BLDG!$J$79:$J$84,BLDG!$O$79:$O$84,BLDG!$T$79:$T$84,BLDG!$E$93:$E$98,BLDG!$J$93:$J$98,BLDG!$O$93:$O$98,BLDG!$T$93:$T$98,BLDG!$E$107:$E$112,BLDG!$J$107:$J$112,BLDG!$O$107:$O$112,BLDG!$T$107:$T$112,BLDG!$E$121:$E$126,BLDG!$J$121:$J$126,BLDG!$O$121:$O$126,BLDG!$T$121:$T$126,BLDG!$E$135:$E$140,BLDG!$J$135:$J$140,BLDG!$O$135:$O$140,BLDG!$T$135:$T$140,BLDG!$D$2:$I$6,BLDG!$M$2:$Q$6,BLDG!$S$2:$S$6,BLDG!$D$8,BLDG!$D$9:$D$11,BLDG!$J$8:$J$11,BLDG!$O$8:$Q$11,BLDG!$T$8:$T$11,BLDG!$E$14:$E$28,BLDG!$J$14:$J$28,BLDG!$O$14:$O$28,BLDG!$T$14:$T$28</definedName>
  </definedNames>
  <calcPr calcId="145621"/>
</workbook>
</file>

<file path=xl/calcChain.xml><?xml version="1.0" encoding="utf-8"?>
<calcChain xmlns="http://schemas.openxmlformats.org/spreadsheetml/2006/main">
  <c r="A128" i="3" l="1"/>
  <c r="A127" i="3"/>
  <c r="A126" i="3"/>
  <c r="B129" i="3"/>
  <c r="A129" i="3"/>
  <c r="B128" i="3"/>
  <c r="B127" i="3"/>
  <c r="B126" i="3"/>
  <c r="A125" i="3"/>
  <c r="A123" i="3"/>
  <c r="A122" i="3"/>
  <c r="A121" i="3"/>
  <c r="A120" i="3"/>
  <c r="A116" i="3"/>
  <c r="A115" i="3"/>
  <c r="A114" i="3"/>
  <c r="B123" i="3"/>
  <c r="B122" i="3"/>
  <c r="B121" i="3"/>
  <c r="B120" i="3"/>
  <c r="A119" i="3"/>
  <c r="B117" i="3"/>
  <c r="A117" i="3"/>
  <c r="B116" i="3"/>
  <c r="B115" i="3"/>
  <c r="B114" i="3"/>
  <c r="A113" i="3"/>
  <c r="B111" i="3"/>
  <c r="B110" i="3"/>
  <c r="B109" i="3"/>
  <c r="A111" i="3"/>
  <c r="A110" i="3"/>
  <c r="A109" i="3"/>
  <c r="A108" i="3"/>
  <c r="B108" i="3"/>
  <c r="A107" i="3"/>
  <c r="B105" i="3"/>
  <c r="A105" i="3"/>
  <c r="A104" i="3"/>
  <c r="B96" i="3"/>
  <c r="B95" i="3"/>
  <c r="B97" i="3"/>
  <c r="B98" i="3"/>
  <c r="B99" i="3"/>
  <c r="A99" i="3"/>
  <c r="A98" i="3"/>
  <c r="A97" i="3"/>
  <c r="A96" i="3"/>
  <c r="A95" i="3"/>
  <c r="A94" i="3"/>
  <c r="A93" i="3"/>
  <c r="A20" i="3"/>
  <c r="A88" i="3" l="1"/>
  <c r="A86" i="3"/>
  <c r="A85" i="3"/>
  <c r="A84" i="3"/>
  <c r="B59" i="3" l="1"/>
  <c r="A53" i="3"/>
  <c r="A47" i="3"/>
  <c r="B47" i="3"/>
  <c r="B53" i="3"/>
  <c r="A33" i="3"/>
  <c r="B30" i="3"/>
  <c r="B41" i="3"/>
  <c r="B40" i="3"/>
  <c r="A41" i="3"/>
  <c r="A40" i="3"/>
  <c r="A39" i="3"/>
  <c r="B34" i="3"/>
  <c r="B33" i="3"/>
  <c r="A34" i="3"/>
  <c r="A29" i="3"/>
  <c r="A28" i="3"/>
  <c r="B71" i="3"/>
  <c r="A59" i="3"/>
  <c r="A58" i="3"/>
  <c r="A65" i="3"/>
  <c r="B78" i="3"/>
  <c r="B77" i="3"/>
  <c r="B84" i="3"/>
  <c r="A78" i="3"/>
  <c r="A77" i="3"/>
  <c r="A76" i="3"/>
  <c r="A11" i="3"/>
  <c r="A27" i="3" l="1"/>
  <c r="A8" i="3"/>
  <c r="A7" i="3"/>
  <c r="A6" i="3"/>
  <c r="AF6" i="1" l="1"/>
  <c r="AF7" i="1"/>
  <c r="U5" i="1"/>
  <c r="A87" i="3" s="1"/>
  <c r="T5" i="1"/>
  <c r="H13" i="1"/>
  <c r="I34" i="1"/>
  <c r="I48" i="1" s="1"/>
  <c r="I62" i="1" s="1"/>
  <c r="I76" i="1" s="1"/>
  <c r="I90" i="1" s="1"/>
  <c r="I104" i="1" s="1"/>
  <c r="I118" i="1" s="1"/>
  <c r="I132" i="1" s="1"/>
  <c r="I33" i="1"/>
  <c r="K132" i="1"/>
  <c r="K131" i="1"/>
  <c r="K129" i="1"/>
  <c r="K118" i="1"/>
  <c r="K117" i="1"/>
  <c r="K115" i="1"/>
  <c r="K104" i="1"/>
  <c r="K103" i="1"/>
  <c r="K101" i="1"/>
  <c r="K90" i="1"/>
  <c r="K89" i="1"/>
  <c r="K87" i="1"/>
  <c r="K76" i="1"/>
  <c r="K75" i="1"/>
  <c r="K73" i="1"/>
  <c r="K62" i="1"/>
  <c r="K61" i="1"/>
  <c r="K59" i="1"/>
  <c r="K48" i="1"/>
  <c r="K47" i="1"/>
  <c r="K45" i="1"/>
  <c r="K34" i="1"/>
  <c r="K33" i="1"/>
  <c r="K31" i="1"/>
  <c r="I47" i="1"/>
  <c r="I61" i="1" s="1"/>
  <c r="I75" i="1" s="1"/>
  <c r="I89" i="1" s="1"/>
  <c r="I103" i="1" s="1"/>
  <c r="I117" i="1" s="1"/>
  <c r="I131" i="1" s="1"/>
  <c r="I46" i="1"/>
  <c r="I60" i="1" s="1"/>
  <c r="I74" i="1" s="1"/>
  <c r="I88" i="1" s="1"/>
  <c r="I102" i="1" s="1"/>
  <c r="I116" i="1" s="1"/>
  <c r="I130" i="1" s="1"/>
  <c r="I45" i="1"/>
  <c r="I59" i="1" s="1"/>
  <c r="I73" i="1" s="1"/>
  <c r="I87" i="1" s="1"/>
  <c r="I101" i="1" s="1"/>
  <c r="I115" i="1" s="1"/>
  <c r="I129" i="1" s="1"/>
  <c r="I32" i="1"/>
  <c r="I31" i="1"/>
  <c r="S140" i="1" l="1"/>
  <c r="N140" i="1"/>
  <c r="I140" i="1"/>
  <c r="D140" i="1"/>
  <c r="S139" i="1"/>
  <c r="N139" i="1"/>
  <c r="I139" i="1"/>
  <c r="D139" i="1"/>
  <c r="S138" i="1"/>
  <c r="N138" i="1"/>
  <c r="I138" i="1"/>
  <c r="D138" i="1"/>
  <c r="S137" i="1"/>
  <c r="N137" i="1"/>
  <c r="I137" i="1"/>
  <c r="D137" i="1"/>
  <c r="S136" i="1"/>
  <c r="N136" i="1"/>
  <c r="I136" i="1"/>
  <c r="D136" i="1"/>
  <c r="S135" i="1"/>
  <c r="N135" i="1"/>
  <c r="I135" i="1"/>
  <c r="S126" i="1"/>
  <c r="N126" i="1"/>
  <c r="I126" i="1"/>
  <c r="D126" i="1"/>
  <c r="S125" i="1"/>
  <c r="N125" i="1"/>
  <c r="M125" i="1" s="1"/>
  <c r="I125" i="1"/>
  <c r="D125" i="1"/>
  <c r="S124" i="1"/>
  <c r="N124" i="1"/>
  <c r="I124" i="1"/>
  <c r="D124" i="1"/>
  <c r="S123" i="1"/>
  <c r="N123" i="1"/>
  <c r="M123" i="1" s="1"/>
  <c r="I123" i="1"/>
  <c r="D123" i="1"/>
  <c r="S122" i="1"/>
  <c r="N122" i="1"/>
  <c r="I122" i="1"/>
  <c r="D122" i="1"/>
  <c r="S121" i="1"/>
  <c r="N121" i="1"/>
  <c r="M121" i="1" s="1"/>
  <c r="I121" i="1"/>
  <c r="S112" i="1"/>
  <c r="N112" i="1"/>
  <c r="I112" i="1"/>
  <c r="D112" i="1"/>
  <c r="S111" i="1"/>
  <c r="N111" i="1"/>
  <c r="I111" i="1"/>
  <c r="D111" i="1"/>
  <c r="C111" i="1" s="1"/>
  <c r="S110" i="1"/>
  <c r="N110" i="1"/>
  <c r="I110" i="1"/>
  <c r="D110" i="1"/>
  <c r="S109" i="1"/>
  <c r="N109" i="1"/>
  <c r="I109" i="1"/>
  <c r="D109" i="1"/>
  <c r="C109" i="1" s="1"/>
  <c r="S108" i="1"/>
  <c r="N108" i="1"/>
  <c r="I108" i="1"/>
  <c r="D108" i="1"/>
  <c r="S107" i="1"/>
  <c r="N107" i="1"/>
  <c r="I107" i="1"/>
  <c r="S98" i="1"/>
  <c r="N98" i="1"/>
  <c r="M98" i="1" s="1"/>
  <c r="I98" i="1"/>
  <c r="D98" i="1"/>
  <c r="S97" i="1"/>
  <c r="N97" i="1"/>
  <c r="I97" i="1"/>
  <c r="D97" i="1"/>
  <c r="S96" i="1"/>
  <c r="N96" i="1"/>
  <c r="M96" i="1" s="1"/>
  <c r="I96" i="1"/>
  <c r="D96" i="1"/>
  <c r="S95" i="1"/>
  <c r="N95" i="1"/>
  <c r="I95" i="1"/>
  <c r="D95" i="1"/>
  <c r="S94" i="1"/>
  <c r="N94" i="1"/>
  <c r="M94" i="1" s="1"/>
  <c r="I94" i="1"/>
  <c r="D94" i="1"/>
  <c r="S93" i="1"/>
  <c r="N93" i="1"/>
  <c r="I93" i="1"/>
  <c r="S84" i="1"/>
  <c r="N84" i="1"/>
  <c r="I84" i="1"/>
  <c r="D84" i="1"/>
  <c r="C84" i="1" s="1"/>
  <c r="S83" i="1"/>
  <c r="N83" i="1"/>
  <c r="I83" i="1"/>
  <c r="D83" i="1"/>
  <c r="S82" i="1"/>
  <c r="N82" i="1"/>
  <c r="I82" i="1"/>
  <c r="D82" i="1"/>
  <c r="C82" i="1" s="1"/>
  <c r="S81" i="1"/>
  <c r="N81" i="1"/>
  <c r="I81" i="1"/>
  <c r="D81" i="1"/>
  <c r="S80" i="1"/>
  <c r="N80" i="1"/>
  <c r="I80" i="1"/>
  <c r="D80" i="1"/>
  <c r="C80" i="1" s="1"/>
  <c r="S79" i="1"/>
  <c r="N79" i="1"/>
  <c r="I79" i="1"/>
  <c r="S70" i="1"/>
  <c r="N70" i="1"/>
  <c r="I70" i="1"/>
  <c r="D70" i="1"/>
  <c r="S69" i="1"/>
  <c r="N69" i="1"/>
  <c r="I69" i="1"/>
  <c r="D69" i="1"/>
  <c r="S68" i="1"/>
  <c r="N68" i="1"/>
  <c r="I68" i="1"/>
  <c r="D68" i="1"/>
  <c r="S67" i="1"/>
  <c r="N67" i="1"/>
  <c r="I67" i="1"/>
  <c r="D67" i="1"/>
  <c r="S66" i="1"/>
  <c r="N66" i="1"/>
  <c r="I66" i="1"/>
  <c r="D66" i="1"/>
  <c r="S65" i="1"/>
  <c r="N65" i="1"/>
  <c r="I65" i="1"/>
  <c r="S56" i="1"/>
  <c r="N56" i="1"/>
  <c r="I56" i="1"/>
  <c r="D56" i="1"/>
  <c r="S55" i="1"/>
  <c r="N55" i="1"/>
  <c r="I55" i="1"/>
  <c r="D55" i="1"/>
  <c r="S54" i="1"/>
  <c r="N54" i="1"/>
  <c r="I54" i="1"/>
  <c r="D54" i="1"/>
  <c r="S53" i="1"/>
  <c r="N53" i="1"/>
  <c r="I53" i="1"/>
  <c r="D53" i="1"/>
  <c r="S52" i="1"/>
  <c r="N52" i="1"/>
  <c r="I52" i="1"/>
  <c r="D52" i="1"/>
  <c r="S51" i="1"/>
  <c r="N51" i="1"/>
  <c r="I51" i="1"/>
  <c r="H19" i="2"/>
  <c r="G19" i="2"/>
  <c r="F19" i="2"/>
  <c r="E19" i="2"/>
  <c r="C19" i="2"/>
  <c r="D19" i="2" s="1"/>
  <c r="C56" i="1" s="1"/>
  <c r="B19" i="2"/>
  <c r="A19" i="2"/>
  <c r="H103" i="2"/>
  <c r="G103" i="2"/>
  <c r="F103" i="2"/>
  <c r="E103" i="2"/>
  <c r="C103" i="2"/>
  <c r="D103" i="2" s="1"/>
  <c r="C140" i="1" s="1"/>
  <c r="B103" i="2"/>
  <c r="A103" i="2"/>
  <c r="H89" i="2"/>
  <c r="G89" i="2"/>
  <c r="F89" i="2"/>
  <c r="E89" i="2"/>
  <c r="C89" i="2"/>
  <c r="D89" i="2" s="1"/>
  <c r="M126" i="1" s="1"/>
  <c r="B89" i="2"/>
  <c r="A89" i="2"/>
  <c r="H75" i="2"/>
  <c r="G75" i="2"/>
  <c r="F75" i="2"/>
  <c r="E75" i="2"/>
  <c r="C75" i="2"/>
  <c r="D75" i="2" s="1"/>
  <c r="B75" i="2"/>
  <c r="A75" i="2"/>
  <c r="H61" i="2"/>
  <c r="G61" i="2"/>
  <c r="F61" i="2"/>
  <c r="E61" i="2"/>
  <c r="C61" i="2"/>
  <c r="D61" i="2" s="1"/>
  <c r="M97" i="1" s="1"/>
  <c r="B61" i="2"/>
  <c r="A61" i="2"/>
  <c r="H47" i="2"/>
  <c r="G47" i="2"/>
  <c r="F47" i="2"/>
  <c r="E47" i="2"/>
  <c r="C47" i="2"/>
  <c r="D47" i="2" s="1"/>
  <c r="C83" i="1" s="1"/>
  <c r="B47" i="2"/>
  <c r="A47" i="2"/>
  <c r="H33" i="2"/>
  <c r="G33" i="2"/>
  <c r="F33" i="2"/>
  <c r="E33" i="2"/>
  <c r="C33" i="2"/>
  <c r="D33" i="2" s="1"/>
  <c r="M70" i="1" s="1"/>
  <c r="B33" i="2"/>
  <c r="A33" i="2"/>
  <c r="S42" i="1"/>
  <c r="N42" i="1"/>
  <c r="I42" i="1"/>
  <c r="D42" i="1"/>
  <c r="S41" i="1"/>
  <c r="N41" i="1"/>
  <c r="I41" i="1"/>
  <c r="D41" i="1"/>
  <c r="S40" i="1"/>
  <c r="N40" i="1"/>
  <c r="I40" i="1"/>
  <c r="S39" i="1"/>
  <c r="N39" i="1"/>
  <c r="I39" i="1"/>
  <c r="D39" i="1"/>
  <c r="S38" i="1"/>
  <c r="N38" i="1"/>
  <c r="I38" i="1"/>
  <c r="D38" i="1"/>
  <c r="S37" i="1"/>
  <c r="N37" i="1"/>
  <c r="I37" i="1"/>
  <c r="S28" i="1"/>
  <c r="N28" i="1"/>
  <c r="I28" i="1"/>
  <c r="D28" i="1"/>
  <c r="S27" i="1"/>
  <c r="N27" i="1"/>
  <c r="I27" i="1"/>
  <c r="D27" i="1"/>
  <c r="S26" i="1"/>
  <c r="N26" i="1"/>
  <c r="I26" i="1"/>
  <c r="D26" i="1"/>
  <c r="S25" i="1"/>
  <c r="N25" i="1"/>
  <c r="I25" i="1"/>
  <c r="D25" i="1"/>
  <c r="S24" i="1"/>
  <c r="N24" i="1"/>
  <c r="I24" i="1"/>
  <c r="D24" i="1"/>
  <c r="S23" i="1"/>
  <c r="N23" i="1"/>
  <c r="I23" i="1"/>
  <c r="D23" i="1"/>
  <c r="S22" i="1"/>
  <c r="N22" i="1"/>
  <c r="I22" i="1"/>
  <c r="D22" i="1"/>
  <c r="S21" i="1"/>
  <c r="N21" i="1"/>
  <c r="I21" i="1"/>
  <c r="D21" i="1"/>
  <c r="S20" i="1"/>
  <c r="N20" i="1"/>
  <c r="I20" i="1"/>
  <c r="D20" i="1"/>
  <c r="S19" i="1"/>
  <c r="N19" i="1"/>
  <c r="I19" i="1"/>
  <c r="D19" i="1"/>
  <c r="S18" i="1"/>
  <c r="N18" i="1"/>
  <c r="I18" i="1"/>
  <c r="D18" i="1"/>
  <c r="S17" i="1"/>
  <c r="N17" i="1"/>
  <c r="I17" i="1"/>
  <c r="D17" i="1"/>
  <c r="S16" i="1"/>
  <c r="N16" i="1"/>
  <c r="I16" i="1"/>
  <c r="S15" i="1"/>
  <c r="N15" i="1"/>
  <c r="I15" i="1"/>
  <c r="D15" i="1"/>
  <c r="S14" i="1"/>
  <c r="N14" i="1"/>
  <c r="I14" i="1"/>
  <c r="A5" i="2"/>
  <c r="B88" i="3"/>
  <c r="A83" i="3"/>
  <c r="A21" i="3"/>
  <c r="A19" i="3"/>
  <c r="A18" i="3"/>
  <c r="A17" i="3"/>
  <c r="A16" i="3"/>
  <c r="A64" i="3"/>
  <c r="B65" i="3"/>
  <c r="B27" i="3"/>
  <c r="B28" i="3"/>
  <c r="B29" i="3"/>
  <c r="A52" i="3"/>
  <c r="A10" i="3"/>
  <c r="A70" i="3"/>
  <c r="A46" i="3"/>
  <c r="A71" i="3"/>
  <c r="B86" i="3"/>
  <c r="B85" i="3"/>
  <c r="B21" i="3"/>
  <c r="B20" i="3"/>
  <c r="B19" i="3"/>
  <c r="B18" i="3"/>
  <c r="B17" i="3"/>
  <c r="B32" i="3"/>
  <c r="B31" i="3"/>
  <c r="A32" i="3"/>
  <c r="A31" i="3"/>
  <c r="A30" i="3"/>
  <c r="A5" i="3"/>
  <c r="A4" i="3"/>
  <c r="C112" i="1" l="1"/>
  <c r="M65" i="1"/>
  <c r="M67" i="1"/>
  <c r="M69" i="1"/>
  <c r="C52" i="1"/>
  <c r="D51" i="1"/>
  <c r="F51" i="1" s="1"/>
  <c r="M51" i="1"/>
  <c r="C53" i="1"/>
  <c r="C55" i="1"/>
  <c r="M52" i="1"/>
  <c r="M54" i="1"/>
  <c r="M56" i="1"/>
  <c r="C67" i="1"/>
  <c r="C69" i="1"/>
  <c r="D79" i="1"/>
  <c r="F79" i="1" s="1"/>
  <c r="M79" i="1"/>
  <c r="M81" i="1"/>
  <c r="M83" i="1"/>
  <c r="D93" i="1"/>
  <c r="C94" i="1"/>
  <c r="C96" i="1"/>
  <c r="C98" i="1"/>
  <c r="M108" i="1"/>
  <c r="M110" i="1"/>
  <c r="M112" i="1"/>
  <c r="C123" i="1"/>
  <c r="C125" i="1"/>
  <c r="M53" i="1"/>
  <c r="C54" i="1"/>
  <c r="M55" i="1"/>
  <c r="D65" i="1"/>
  <c r="C66" i="1"/>
  <c r="M66" i="1"/>
  <c r="C68" i="1"/>
  <c r="M68" i="1"/>
  <c r="C70" i="1"/>
  <c r="M80" i="1"/>
  <c r="C81" i="1"/>
  <c r="M82" i="1"/>
  <c r="M84" i="1"/>
  <c r="M93" i="1"/>
  <c r="C95" i="1"/>
  <c r="M95" i="1"/>
  <c r="C97" i="1"/>
  <c r="D107" i="1"/>
  <c r="F107" i="1" s="1"/>
  <c r="M107" i="1"/>
  <c r="C108" i="1"/>
  <c r="M109" i="1"/>
  <c r="C110" i="1"/>
  <c r="M111" i="1"/>
  <c r="D121" i="1"/>
  <c r="C122" i="1"/>
  <c r="M122" i="1"/>
  <c r="C124" i="1"/>
  <c r="M124" i="1"/>
  <c r="C126" i="1"/>
  <c r="M135" i="1"/>
  <c r="M136" i="1"/>
  <c r="M137" i="1"/>
  <c r="M138" i="1"/>
  <c r="M139" i="1"/>
  <c r="M140" i="1"/>
  <c r="C51" i="1"/>
  <c r="D135" i="1"/>
  <c r="C136" i="1"/>
  <c r="C137" i="1"/>
  <c r="C138" i="1"/>
  <c r="C139" i="1"/>
  <c r="H135" i="1"/>
  <c r="R135" i="1"/>
  <c r="H136" i="1"/>
  <c r="R136" i="1"/>
  <c r="H137" i="1"/>
  <c r="R137" i="1"/>
  <c r="H138" i="1"/>
  <c r="R138" i="1"/>
  <c r="H139" i="1"/>
  <c r="R139" i="1"/>
  <c r="H140" i="1"/>
  <c r="R140" i="1"/>
  <c r="H121" i="1"/>
  <c r="R121" i="1"/>
  <c r="H122" i="1"/>
  <c r="R122" i="1"/>
  <c r="H123" i="1"/>
  <c r="R123" i="1"/>
  <c r="H124" i="1"/>
  <c r="R124" i="1"/>
  <c r="H125" i="1"/>
  <c r="R125" i="1"/>
  <c r="H126" i="1"/>
  <c r="R126" i="1"/>
  <c r="H107" i="1"/>
  <c r="R107" i="1"/>
  <c r="H108" i="1"/>
  <c r="R108" i="1"/>
  <c r="H109" i="1"/>
  <c r="R109" i="1"/>
  <c r="H110" i="1"/>
  <c r="R110" i="1"/>
  <c r="H111" i="1"/>
  <c r="R111" i="1"/>
  <c r="H112" i="1"/>
  <c r="R112" i="1"/>
  <c r="H93" i="1"/>
  <c r="R93" i="1"/>
  <c r="H94" i="1"/>
  <c r="R94" i="1"/>
  <c r="H95" i="1"/>
  <c r="R95" i="1"/>
  <c r="H96" i="1"/>
  <c r="R96" i="1"/>
  <c r="H97" i="1"/>
  <c r="R97" i="1"/>
  <c r="H98" i="1"/>
  <c r="R98" i="1"/>
  <c r="H79" i="1"/>
  <c r="R79" i="1"/>
  <c r="H80" i="1"/>
  <c r="R80" i="1"/>
  <c r="H81" i="1"/>
  <c r="R81" i="1"/>
  <c r="H82" i="1"/>
  <c r="R82" i="1"/>
  <c r="H83" i="1"/>
  <c r="R83" i="1"/>
  <c r="H84" i="1"/>
  <c r="R84" i="1"/>
  <c r="H65" i="1"/>
  <c r="R65" i="1"/>
  <c r="H66" i="1"/>
  <c r="R66" i="1"/>
  <c r="H67" i="1"/>
  <c r="R67" i="1"/>
  <c r="H68" i="1"/>
  <c r="R68" i="1"/>
  <c r="H69" i="1"/>
  <c r="R69" i="1"/>
  <c r="H70" i="1"/>
  <c r="R70" i="1"/>
  <c r="H51" i="1"/>
  <c r="R51" i="1"/>
  <c r="H52" i="1"/>
  <c r="R52" i="1"/>
  <c r="H53" i="1"/>
  <c r="R53" i="1"/>
  <c r="H54" i="1"/>
  <c r="R54" i="1"/>
  <c r="H55" i="1"/>
  <c r="R55" i="1"/>
  <c r="H56" i="1"/>
  <c r="R56" i="1"/>
  <c r="H5" i="2"/>
  <c r="G5" i="2"/>
  <c r="F5" i="2"/>
  <c r="E5" i="2"/>
  <c r="C5" i="2"/>
  <c r="D5" i="2" s="1"/>
  <c r="B5" i="2"/>
  <c r="H4" i="2"/>
  <c r="G4" i="2"/>
  <c r="E4" i="2"/>
  <c r="C4" i="2"/>
  <c r="D4" i="2" s="1"/>
  <c r="B4" i="2"/>
  <c r="P1" i="2"/>
  <c r="O1" i="2"/>
  <c r="N1" i="2"/>
  <c r="M1" i="2"/>
  <c r="L1" i="2"/>
  <c r="K1" i="2"/>
  <c r="J1" i="2"/>
  <c r="I1" i="2"/>
  <c r="H1" i="2"/>
  <c r="G1" i="2"/>
  <c r="F1" i="2"/>
  <c r="E1" i="2"/>
  <c r="D1" i="2"/>
  <c r="C1" i="2"/>
  <c r="B1" i="2"/>
  <c r="T105" i="1"/>
  <c r="K11" i="1"/>
  <c r="K10" i="1"/>
  <c r="F4" i="2"/>
  <c r="K8" i="1"/>
  <c r="C107" i="1" l="1"/>
  <c r="C79" i="1"/>
  <c r="R37" i="1"/>
  <c r="S36" i="1" s="1"/>
  <c r="D37" i="1"/>
  <c r="F121" i="1"/>
  <c r="F122" i="1" s="1"/>
  <c r="F123" i="1" s="1"/>
  <c r="F124" i="1" s="1"/>
  <c r="F125" i="1" s="1"/>
  <c r="F126" i="1" s="1"/>
  <c r="K121" i="1" s="1"/>
  <c r="K122" i="1" s="1"/>
  <c r="K123" i="1" s="1"/>
  <c r="K124" i="1" s="1"/>
  <c r="K125" i="1" s="1"/>
  <c r="K126" i="1" s="1"/>
  <c r="P121" i="1" s="1"/>
  <c r="P122" i="1" s="1"/>
  <c r="P123" i="1" s="1"/>
  <c r="P124" i="1" s="1"/>
  <c r="P125" i="1" s="1"/>
  <c r="P126" i="1" s="1"/>
  <c r="U121" i="1" s="1"/>
  <c r="U122" i="1" s="1"/>
  <c r="U123" i="1" s="1"/>
  <c r="U124" i="1" s="1"/>
  <c r="U125" i="1" s="1"/>
  <c r="U126" i="1" s="1"/>
  <c r="C121" i="1"/>
  <c r="F65" i="1"/>
  <c r="F66" i="1" s="1"/>
  <c r="F67" i="1" s="1"/>
  <c r="F68" i="1" s="1"/>
  <c r="F69" i="1" s="1"/>
  <c r="F70" i="1" s="1"/>
  <c r="K65" i="1" s="1"/>
  <c r="K66" i="1" s="1"/>
  <c r="K67" i="1" s="1"/>
  <c r="K68" i="1" s="1"/>
  <c r="K69" i="1" s="1"/>
  <c r="K70" i="1" s="1"/>
  <c r="P65" i="1" s="1"/>
  <c r="P66" i="1" s="1"/>
  <c r="P67" i="1" s="1"/>
  <c r="P68" i="1" s="1"/>
  <c r="P69" i="1" s="1"/>
  <c r="P70" i="1" s="1"/>
  <c r="U65" i="1" s="1"/>
  <c r="U66" i="1" s="1"/>
  <c r="U67" i="1" s="1"/>
  <c r="U68" i="1" s="1"/>
  <c r="U69" i="1" s="1"/>
  <c r="U70" i="1" s="1"/>
  <c r="C65" i="1"/>
  <c r="F108" i="1"/>
  <c r="F109" i="1" s="1"/>
  <c r="F110" i="1" s="1"/>
  <c r="F111" i="1" s="1"/>
  <c r="F112" i="1" s="1"/>
  <c r="K107" i="1" s="1"/>
  <c r="K108" i="1" s="1"/>
  <c r="K109" i="1" s="1"/>
  <c r="K110" i="1" s="1"/>
  <c r="K111" i="1" s="1"/>
  <c r="K112" i="1" s="1"/>
  <c r="P107" i="1" s="1"/>
  <c r="P108" i="1" s="1"/>
  <c r="P109" i="1" s="1"/>
  <c r="P110" i="1" s="1"/>
  <c r="P111" i="1" s="1"/>
  <c r="P112" i="1" s="1"/>
  <c r="U107" i="1" s="1"/>
  <c r="U108" i="1" s="1"/>
  <c r="U109" i="1" s="1"/>
  <c r="U110" i="1" s="1"/>
  <c r="U111" i="1" s="1"/>
  <c r="U112" i="1" s="1"/>
  <c r="F52" i="1"/>
  <c r="F53" i="1" s="1"/>
  <c r="F54" i="1" s="1"/>
  <c r="F55" i="1" s="1"/>
  <c r="F56" i="1" s="1"/>
  <c r="K51" i="1" s="1"/>
  <c r="K52" i="1" s="1"/>
  <c r="K53" i="1" s="1"/>
  <c r="K54" i="1" s="1"/>
  <c r="K55" i="1" s="1"/>
  <c r="K56" i="1" s="1"/>
  <c r="P51" i="1" s="1"/>
  <c r="P52" i="1" s="1"/>
  <c r="P53" i="1" s="1"/>
  <c r="P54" i="1" s="1"/>
  <c r="P55" i="1" s="1"/>
  <c r="P56" i="1" s="1"/>
  <c r="U51" i="1" s="1"/>
  <c r="U52" i="1" s="1"/>
  <c r="U53" i="1" s="1"/>
  <c r="U54" i="1" s="1"/>
  <c r="U55" i="1" s="1"/>
  <c r="U56" i="1" s="1"/>
  <c r="D16" i="1"/>
  <c r="C16" i="1" s="1"/>
  <c r="D14" i="1"/>
  <c r="C14" i="1" s="1"/>
  <c r="F93" i="1"/>
  <c r="F94" i="1" s="1"/>
  <c r="F95" i="1" s="1"/>
  <c r="F96" i="1" s="1"/>
  <c r="F97" i="1" s="1"/>
  <c r="F98" i="1" s="1"/>
  <c r="K93" i="1" s="1"/>
  <c r="K94" i="1" s="1"/>
  <c r="K95" i="1" s="1"/>
  <c r="K96" i="1" s="1"/>
  <c r="K97" i="1" s="1"/>
  <c r="K98" i="1" s="1"/>
  <c r="P93" i="1" s="1"/>
  <c r="P94" i="1" s="1"/>
  <c r="P95" i="1" s="1"/>
  <c r="P96" i="1" s="1"/>
  <c r="P97" i="1" s="1"/>
  <c r="P98" i="1" s="1"/>
  <c r="U93" i="1" s="1"/>
  <c r="U94" i="1" s="1"/>
  <c r="U95" i="1" s="1"/>
  <c r="U96" i="1" s="1"/>
  <c r="U97" i="1" s="1"/>
  <c r="U98" i="1" s="1"/>
  <c r="C93" i="1"/>
  <c r="F80" i="1"/>
  <c r="F81" i="1" s="1"/>
  <c r="F82" i="1" s="1"/>
  <c r="F83" i="1" s="1"/>
  <c r="F84" i="1" s="1"/>
  <c r="K79" i="1" s="1"/>
  <c r="K80" i="1" s="1"/>
  <c r="K81" i="1" s="1"/>
  <c r="K82" i="1" s="1"/>
  <c r="K83" i="1" s="1"/>
  <c r="K84" i="1" s="1"/>
  <c r="P79" i="1" s="1"/>
  <c r="P80" i="1" s="1"/>
  <c r="P81" i="1" s="1"/>
  <c r="P82" i="1" s="1"/>
  <c r="P83" i="1" s="1"/>
  <c r="P84" i="1" s="1"/>
  <c r="U79" i="1" s="1"/>
  <c r="U80" i="1" s="1"/>
  <c r="U81" i="1" s="1"/>
  <c r="U82" i="1" s="1"/>
  <c r="U83" i="1" s="1"/>
  <c r="U84" i="1" s="1"/>
  <c r="F135" i="1"/>
  <c r="F136" i="1" s="1"/>
  <c r="F137" i="1" s="1"/>
  <c r="F138" i="1" s="1"/>
  <c r="F139" i="1" s="1"/>
  <c r="F140" i="1" s="1"/>
  <c r="K135" i="1" s="1"/>
  <c r="K136" i="1" s="1"/>
  <c r="K137" i="1" s="1"/>
  <c r="K138" i="1" s="1"/>
  <c r="K139" i="1" s="1"/>
  <c r="K140" i="1" s="1"/>
  <c r="P135" i="1" s="1"/>
  <c r="P136" i="1" s="1"/>
  <c r="P137" i="1" s="1"/>
  <c r="P138" i="1" s="1"/>
  <c r="P139" i="1" s="1"/>
  <c r="P140" i="1" s="1"/>
  <c r="U135" i="1" s="1"/>
  <c r="U136" i="1" s="1"/>
  <c r="U137" i="1" s="1"/>
  <c r="U138" i="1" s="1"/>
  <c r="U139" i="1" s="1"/>
  <c r="U140" i="1" s="1"/>
  <c r="C135" i="1"/>
  <c r="H42" i="1"/>
  <c r="R40" i="1"/>
  <c r="M39" i="1"/>
  <c r="H38" i="1"/>
  <c r="C41" i="1"/>
  <c r="M38" i="1"/>
  <c r="C37" i="1"/>
  <c r="C42" i="1"/>
  <c r="H41" i="1"/>
  <c r="M40" i="1"/>
  <c r="H39" i="1"/>
  <c r="D40" i="1"/>
  <c r="H37" i="1"/>
  <c r="I36" i="1" s="1"/>
  <c r="R42" i="1"/>
  <c r="M41" i="1"/>
  <c r="H40" i="1"/>
  <c r="R38" i="1"/>
  <c r="M37" i="1"/>
  <c r="N36" i="1" s="1"/>
  <c r="C39" i="1"/>
  <c r="R41" i="1"/>
  <c r="C38" i="1"/>
  <c r="M42" i="1"/>
  <c r="R39" i="1"/>
  <c r="O36" i="1"/>
  <c r="H120" i="1"/>
  <c r="T120" i="1"/>
  <c r="M120" i="1"/>
  <c r="M14" i="1"/>
  <c r="H15" i="1"/>
  <c r="R15" i="1"/>
  <c r="H16" i="1"/>
  <c r="R16" i="1"/>
  <c r="H17" i="1"/>
  <c r="R17" i="1"/>
  <c r="C18" i="1"/>
  <c r="M18" i="1"/>
  <c r="H19" i="1"/>
  <c r="M19" i="1"/>
  <c r="C20" i="1"/>
  <c r="R20" i="1"/>
  <c r="C21" i="1"/>
  <c r="M21" i="1"/>
  <c r="H22" i="1"/>
  <c r="R22" i="1"/>
  <c r="C23" i="1"/>
  <c r="M23" i="1"/>
  <c r="R23" i="1"/>
  <c r="C24" i="1"/>
  <c r="H24" i="1"/>
  <c r="R14" i="1"/>
  <c r="C15" i="1"/>
  <c r="M15" i="1"/>
  <c r="M16" i="1"/>
  <c r="C17" i="1"/>
  <c r="M17" i="1"/>
  <c r="H18" i="1"/>
  <c r="R18" i="1"/>
  <c r="C19" i="1"/>
  <c r="R19" i="1"/>
  <c r="H20" i="1"/>
  <c r="M20" i="1"/>
  <c r="H21" i="1"/>
  <c r="R21" i="1"/>
  <c r="C22" i="1"/>
  <c r="M22" i="1"/>
  <c r="H23" i="1"/>
  <c r="K78" i="1"/>
  <c r="I78" i="1"/>
  <c r="U78" i="1"/>
  <c r="S78" i="1"/>
  <c r="P120" i="1"/>
  <c r="N120" i="1"/>
  <c r="P78" i="1"/>
  <c r="N78" i="1"/>
  <c r="K120" i="1"/>
  <c r="I120" i="1"/>
  <c r="U120" i="1"/>
  <c r="S120" i="1"/>
  <c r="M24" i="1"/>
  <c r="R24" i="1"/>
  <c r="C25" i="1"/>
  <c r="H25" i="1"/>
  <c r="M25" i="1"/>
  <c r="R25" i="1"/>
  <c r="C26" i="1"/>
  <c r="H26" i="1"/>
  <c r="M26" i="1"/>
  <c r="R26" i="1"/>
  <c r="C27" i="1"/>
  <c r="H27" i="1"/>
  <c r="M27" i="1"/>
  <c r="R27" i="1"/>
  <c r="C28" i="1"/>
  <c r="H28" i="1"/>
  <c r="M28" i="1"/>
  <c r="R28" i="1"/>
  <c r="O120" i="1"/>
  <c r="J120" i="1" l="1"/>
  <c r="C40" i="1"/>
  <c r="R120" i="1"/>
  <c r="P36" i="1"/>
  <c r="M36" i="1"/>
  <c r="U36" i="1"/>
  <c r="T36" i="1"/>
  <c r="R36" i="1"/>
  <c r="K36" i="1"/>
  <c r="J36" i="1"/>
  <c r="H36" i="1"/>
  <c r="J78" i="1"/>
  <c r="H78" i="1"/>
  <c r="R78" i="1"/>
  <c r="T78" i="1"/>
  <c r="O78" i="1"/>
  <c r="M78" i="1"/>
  <c r="T50" i="1"/>
  <c r="R50" i="1"/>
  <c r="U50" i="1"/>
  <c r="S50" i="1"/>
  <c r="J50" i="1"/>
  <c r="H50" i="1"/>
  <c r="K50" i="1"/>
  <c r="I50" i="1"/>
  <c r="T134" i="1"/>
  <c r="R134" i="1"/>
  <c r="U134" i="1"/>
  <c r="S134" i="1"/>
  <c r="O134" i="1"/>
  <c r="M134" i="1"/>
  <c r="P134" i="1"/>
  <c r="N134" i="1"/>
  <c r="J134" i="1"/>
  <c r="H134" i="1"/>
  <c r="K134" i="1"/>
  <c r="I134" i="1"/>
  <c r="O50" i="1"/>
  <c r="M50" i="1"/>
  <c r="P50" i="1"/>
  <c r="N50" i="1"/>
  <c r="T106" i="1"/>
  <c r="R106" i="1"/>
  <c r="S106" i="1"/>
  <c r="U106" i="1"/>
  <c r="O106" i="1"/>
  <c r="M106" i="1"/>
  <c r="N106" i="1"/>
  <c r="P106" i="1"/>
  <c r="J106" i="1"/>
  <c r="H106" i="1"/>
  <c r="I106" i="1"/>
  <c r="K106" i="1"/>
  <c r="T92" i="1"/>
  <c r="R92" i="1"/>
  <c r="S92" i="1"/>
  <c r="U92" i="1"/>
  <c r="O92" i="1"/>
  <c r="M92" i="1"/>
  <c r="N92" i="1"/>
  <c r="P92" i="1"/>
  <c r="J92" i="1"/>
  <c r="H92" i="1"/>
  <c r="I92" i="1"/>
  <c r="K92" i="1"/>
  <c r="U64" i="1"/>
  <c r="S64" i="1"/>
  <c r="T64" i="1"/>
  <c r="R64" i="1"/>
  <c r="P64" i="1"/>
  <c r="N64" i="1"/>
  <c r="O64" i="1"/>
  <c r="M64" i="1"/>
  <c r="K64" i="1"/>
  <c r="I64" i="1"/>
  <c r="J64" i="1"/>
  <c r="H64" i="1"/>
  <c r="T13" i="1"/>
  <c r="R13" i="1"/>
  <c r="U13" i="1"/>
  <c r="S13" i="1"/>
  <c r="J13" i="1"/>
  <c r="K13" i="1"/>
  <c r="I13" i="1"/>
  <c r="O13" i="1"/>
  <c r="M13" i="1"/>
  <c r="P13" i="1"/>
  <c r="N13" i="1"/>
  <c r="U20" i="1" l="1"/>
  <c r="U21" i="1"/>
  <c r="U22" i="1"/>
  <c r="U23" i="1"/>
  <c r="U24" i="1"/>
  <c r="U25" i="1"/>
  <c r="U26" i="1"/>
  <c r="U27" i="1"/>
  <c r="U28" i="1"/>
  <c r="F40" i="1" l="1"/>
  <c r="F39" i="1" s="1"/>
  <c r="F38" i="1" s="1"/>
  <c r="F37" i="1" s="1"/>
  <c r="F41" i="1" l="1"/>
  <c r="F42" i="1" s="1"/>
  <c r="K37" i="1" s="1"/>
  <c r="K38" i="1" s="1"/>
  <c r="K39" i="1" s="1"/>
  <c r="K40" i="1" s="1"/>
  <c r="K41" i="1" s="1"/>
  <c r="K42" i="1" s="1"/>
  <c r="P37" i="1" s="1"/>
  <c r="P38" i="1" s="1"/>
  <c r="P39" i="1" s="1"/>
  <c r="P40" i="1" s="1"/>
  <c r="P41" i="1" s="1"/>
  <c r="P42" i="1" s="1"/>
  <c r="U37" i="1" s="1"/>
  <c r="U38" i="1" s="1"/>
  <c r="U39" i="1" s="1"/>
  <c r="U40" i="1" s="1"/>
  <c r="U41" i="1" s="1"/>
  <c r="U42" i="1" s="1"/>
  <c r="F16" i="1"/>
  <c r="F17" i="1" s="1"/>
  <c r="F18" i="1" s="1"/>
  <c r="F19" i="1" s="1"/>
  <c r="F20" i="1" s="1"/>
  <c r="F21" i="1" s="1"/>
  <c r="F22" i="1"/>
  <c r="F23" i="1"/>
  <c r="F24" i="1"/>
  <c r="F25" i="1"/>
  <c r="F26" i="1"/>
  <c r="F27" i="1"/>
  <c r="F28" i="1"/>
  <c r="K14" i="1"/>
  <c r="K15" i="1"/>
  <c r="K16" i="1"/>
  <c r="K17" i="1"/>
  <c r="K18" i="1"/>
  <c r="K19" i="1"/>
  <c r="K20" i="1"/>
  <c r="K21" i="1"/>
  <c r="K22" i="1"/>
  <c r="K23" i="1"/>
  <c r="K24" i="1"/>
  <c r="K25" i="1"/>
  <c r="K26" i="1"/>
  <c r="K27" i="1"/>
  <c r="K28" i="1"/>
  <c r="P14" i="1"/>
  <c r="P15" i="1"/>
  <c r="P16" i="1"/>
  <c r="P17" i="1"/>
  <c r="P18" i="1"/>
  <c r="P19" i="1"/>
  <c r="P20" i="1"/>
  <c r="P21" i="1"/>
  <c r="P22" i="1"/>
  <c r="P23" i="1"/>
  <c r="P24" i="1"/>
  <c r="P25" i="1"/>
  <c r="P26" i="1"/>
  <c r="P27" i="1"/>
  <c r="P28" i="1"/>
  <c r="U14" i="1"/>
  <c r="U15" i="1"/>
  <c r="U16" i="1"/>
  <c r="U17" i="1"/>
  <c r="U18" i="1"/>
  <c r="U19" i="1"/>
  <c r="F15" i="1" l="1"/>
  <c r="F14" i="1" s="1"/>
</calcChain>
</file>

<file path=xl/comments1.xml><?xml version="1.0" encoding="utf-8"?>
<comments xmlns="http://schemas.openxmlformats.org/spreadsheetml/2006/main">
  <authors>
    <author>Peter Henniger</author>
  </authors>
  <commentList>
    <comment ref="S6" authorId="0">
      <text>
        <r>
          <rPr>
            <b/>
            <sz val="8"/>
            <color indexed="81"/>
            <rFont val="Tahoma"/>
            <family val="2"/>
          </rPr>
          <t>"North:"
CCW rotation from Construction-North to True-North for the project (counterclockwise).
P.Henniger 2011-06-15</t>
        </r>
        <r>
          <rPr>
            <sz val="8"/>
            <color indexed="81"/>
            <rFont val="Tahoma"/>
            <family val="2"/>
          </rPr>
          <t xml:space="preserve">
</t>
        </r>
      </text>
    </comment>
    <comment ref="D8" authorId="0">
      <text>
        <r>
          <rPr>
            <b/>
            <sz val="8"/>
            <color indexed="81"/>
            <rFont val="Tahoma"/>
            <family val="2"/>
          </rPr>
          <t xml:space="preserve">Wing/Block:
Enter something short to represent the wing or block.
Ie. A for Block A or WW or West Wing
P.Henniger 2011-06-12
</t>
        </r>
      </text>
    </comment>
    <comment ref="T8" authorId="0">
      <text>
        <r>
          <rPr>
            <b/>
            <sz val="8"/>
            <color indexed="81"/>
            <rFont val="Tahoma"/>
            <family val="2"/>
          </rPr>
          <t xml:space="preserve">"Drawing Rotation"
Enter the counter-clockwise rotation form the CAD drawing Y-Axis to CONSTRUCTION NORTH direction for the project.  
This is 0 degrees if the construction north arrow points to the positive Y-axis.  Eg.  If the Construction North arrow points to the left parallel to the X-axis, enter 90.
Projects with multiple wings/blocks may have drawings oriented at different cardinal directions so the floor plan fit within the drawing border.  This field sets the </t>
        </r>
        <r>
          <rPr>
            <b/>
            <u/>
            <sz val="8"/>
            <color indexed="81"/>
            <rFont val="Tahoma"/>
            <family val="2"/>
          </rPr>
          <t>default</t>
        </r>
        <r>
          <rPr>
            <b/>
            <sz val="8"/>
            <color indexed="81"/>
            <rFont val="Tahoma"/>
            <family val="2"/>
          </rPr>
          <t xml:space="preserve"> rotation for all floors in this wing/block.   Can be overridden in AutoCAD geometry file for individual floors.
P.Henniger 2011-06-15.</t>
        </r>
      </text>
    </comment>
    <comment ref="D9" authorId="0">
      <text>
        <r>
          <rPr>
            <b/>
            <sz val="8"/>
            <color indexed="81"/>
            <rFont val="Tahoma"/>
            <family val="2"/>
          </rPr>
          <t>"Building Ref. Elev."
Leave to default Site Elevation unless:
Wing/Blocks of buildings use different relative elevations.  I.e. gound floors of two wings are not at the same absolute elevation but both have 0.000m as the Gnd Flr Bldg. Elev.
If this is the case adjust Building Ref. Elevation value so that it represents the absolute elevation (A.S.L) at  the 0.000m building elevation.  
Usually 0.000m is at ground finished floor elevation and shown on the site plan.
P.Henniger 2011-06-15</t>
        </r>
      </text>
    </comment>
    <comment ref="J9" authorId="0">
      <text>
        <r>
          <rPr>
            <b/>
            <sz val="8"/>
            <color indexed="81"/>
            <rFont val="Tahoma"/>
            <family val="2"/>
          </rPr>
          <t>"Floors Below Grade:"
Enter the quantity of floors below the "ground floor".  
Peter Henniger 2011-06-15</t>
        </r>
      </text>
    </comment>
    <comment ref="O9" authorId="0">
      <text>
        <r>
          <rPr>
            <b/>
            <sz val="8"/>
            <color indexed="81"/>
            <rFont val="Tahoma"/>
            <family val="2"/>
          </rPr>
          <t>' "Ground" floor name:'
Word and optional number of on-grade-floor name.
Enter "None" if the bldg wing/block is above another  with the reference ground floor.  
P.Henniger 2011-06-15</t>
        </r>
      </text>
    </comment>
    <comment ref="D10" authorId="0">
      <text>
        <r>
          <rPr>
            <b/>
            <sz val="8"/>
            <color indexed="81"/>
            <rFont val="Tahoma"/>
            <family val="2"/>
          </rPr>
          <t>"Gnd. Flr. Bldg. Elev."
On an architectural section or site plan, the building elevation shown at the ground floor.  This is usually 0.000m relative to the site elevation (A.S.L) at that level.
Some projects show sea level elevation
on elevation drawings and sections.  If so just enter the ground floor elevation A.S.L. here.
P. Henniger 2011-06-15</t>
        </r>
      </text>
    </comment>
    <comment ref="J10" authorId="0">
      <text>
        <r>
          <rPr>
            <b/>
            <sz val="8"/>
            <color indexed="81"/>
            <rFont val="Tahoma"/>
            <family val="2"/>
          </rPr>
          <t>"# for Ground Flr:"
If the on-grade-floor is Level One then enter "1".  If the 1st level above grade is Level One, then enter "0" zero here.
If this building wing/block is above another, leave blank and enter "None" for Ground Floor Name:
Peter Henniger 2011-06-15:</t>
        </r>
        <r>
          <rPr>
            <sz val="8"/>
            <color indexed="81"/>
            <rFont val="Tahoma"/>
            <family val="2"/>
          </rPr>
          <t xml:space="preserve">
</t>
        </r>
      </text>
    </comment>
    <comment ref="O10" authorId="0">
      <text>
        <r>
          <rPr>
            <b/>
            <sz val="8"/>
            <color indexed="81"/>
            <rFont val="Tahoma"/>
            <family val="2"/>
          </rPr>
          <t>Above Grade Names:
I.e. Floor, Level, Storey
P. Henniger 2012-07-04</t>
        </r>
        <r>
          <rPr>
            <sz val="8"/>
            <color indexed="81"/>
            <rFont val="Tahoma"/>
            <family val="2"/>
          </rPr>
          <t xml:space="preserve">
</t>
        </r>
      </text>
    </comment>
    <comment ref="D11" authorId="0">
      <text>
        <r>
          <rPr>
            <b/>
            <sz val="8"/>
            <color indexed="81"/>
            <rFont val="Tahoma"/>
            <family val="2"/>
          </rPr>
          <t>"L-1/L-2 Flr Bldg. Elev"
Bldg. elevation of the lowest above-grade-floor in this building wing/block.  The L-# of this floor is set in the next field to the right.  See notes to  "# for Gnd. Flr"  and "# for 1st above grd. level"
P.Henniger 2011-06-15</t>
        </r>
      </text>
    </comment>
    <comment ref="J11" authorId="0">
      <text>
        <r>
          <rPr>
            <b/>
            <sz val="8"/>
            <color indexed="81"/>
            <rFont val="Tahoma"/>
            <family val="2"/>
          </rPr>
          <t>Enter the # of the lowest above grade floor of this building wing/block.
If this floor is Level Two enter "2".
P.Henniger 2011-09-15</t>
        </r>
      </text>
    </comment>
    <comment ref="D13" authorId="0">
      <text>
        <r>
          <rPr>
            <b/>
            <sz val="8"/>
            <color indexed="81"/>
            <rFont val="Tahoma"/>
            <family val="2"/>
          </rPr>
          <t>"Flr #"
Generated automatically and will be the short form floor name in the AutoCAD geometry file and simulation files.  
P. Henniger 2011-08-02</t>
        </r>
      </text>
    </comment>
    <comment ref="E13" authorId="0">
      <text>
        <r>
          <rPr>
            <b/>
            <sz val="8"/>
            <color indexed="81"/>
            <rFont val="Tahoma"/>
            <family val="2"/>
          </rPr>
          <t>"Flr-Flr (m)"
Let the formula fill in this field for the Ground Floor and First-above grade floor.  Unless entered directly by you, all other floors will be based on "Default-Flr-Flr".
 P.Henniger 2011-8-01</t>
        </r>
      </text>
    </comment>
    <comment ref="F13" authorId="0">
      <text>
        <r>
          <rPr>
            <b/>
            <sz val="8"/>
            <color indexed="81"/>
            <rFont val="Tahoma"/>
            <family val="2"/>
          </rPr>
          <t>"Bldg. Elev. (m)"
The elevations shown in this column are building elevations based on the "Gnd. Flr. Bldg. Elev." above and entries under the "Flr-Flr" column to the left.
P.Henniger 2011-08-02</t>
        </r>
      </text>
    </comment>
    <comment ref="T31" authorId="0">
      <text>
        <r>
          <rPr>
            <b/>
            <sz val="8"/>
            <color indexed="81"/>
            <rFont val="Tahoma"/>
            <family val="2"/>
          </rPr>
          <t xml:space="preserve">"Drawing Rotation"
Enter the counter-clockwise rotation form the CAD drawing Y-Axis to CONSTRUCTION NORTH direction for the project.  
This is 0 degrees if the construction north arrow points to the positive Y-axis.  Eg.  If the Construction North arrow points to the left parallel to the X-axis, enter 90.
Projects with multiple wings/blocks may have drawings oriented at different cardinal directions so the floor plan fit within the drawing border.  This field sets the </t>
        </r>
        <r>
          <rPr>
            <b/>
            <u/>
            <sz val="8"/>
            <color indexed="81"/>
            <rFont val="Tahoma"/>
            <family val="2"/>
          </rPr>
          <t>default</t>
        </r>
        <r>
          <rPr>
            <b/>
            <sz val="8"/>
            <color indexed="81"/>
            <rFont val="Tahoma"/>
            <family val="2"/>
          </rPr>
          <t xml:space="preserve"> rotation for all floors in this wing/block.   Can be overridden in AutoCAD geometry file for individual floors.
P.Henniger 2011-06-15.</t>
        </r>
      </text>
    </comment>
    <comment ref="D32" authorId="0">
      <text>
        <r>
          <rPr>
            <b/>
            <sz val="8"/>
            <color indexed="81"/>
            <rFont val="Tahoma"/>
            <family val="2"/>
          </rPr>
          <t>"Building Ref. Elev."
Leave to default Site Elevation unless:
Wing/Blocks of buildings use different relative elevations.  I.e. gound floors of two wings are not at the same absolute elevation but both have 0.000m as the Gnd Flr Bldg. Elev.
If this is the case adjust Building Ref. Elevation value so that it represents the absolute elevation (A.S.L) at  the 0.000m building elevation.  
Usually 0.000m is at ground finished floor elevation and shown on the site plan.
P.Henniger 2011-06-15</t>
        </r>
      </text>
    </comment>
    <comment ref="J32" authorId="0">
      <text>
        <r>
          <rPr>
            <b/>
            <sz val="8"/>
            <color indexed="81"/>
            <rFont val="Tahoma"/>
            <family val="2"/>
          </rPr>
          <t>"Floors Below Grade:"
Enter the quantity of floors below the "ground floor".  
Peter Henniger 2011-06-15</t>
        </r>
      </text>
    </comment>
    <comment ref="O32" authorId="0">
      <text>
        <r>
          <rPr>
            <b/>
            <sz val="8"/>
            <color indexed="81"/>
            <rFont val="Tahoma"/>
            <family val="2"/>
          </rPr>
          <t>' "Ground" floor name:'
Word and optional number of on-grade-floor name.
Enter "None" if the bldg wing/block is above another  with the reference ground floor.  
P.Henniger 2011-06-15</t>
        </r>
      </text>
    </comment>
    <comment ref="D33" authorId="0">
      <text>
        <r>
          <rPr>
            <b/>
            <sz val="8"/>
            <color indexed="81"/>
            <rFont val="Tahoma"/>
            <family val="2"/>
          </rPr>
          <t>"Gnd. Flr. Bldg. Elev."
On an architectural section or site plan, the building elevation shown at the ground floor.  This is usually 0.000m relative to the site elevation (A.S.L) at that level.
Some projects show sea level elevation
on elevation drawings and sections.  If so just enter the ground floor elevation A.S.L. here.
P. Henniger 2011-06-15</t>
        </r>
      </text>
    </comment>
    <comment ref="J33" authorId="0">
      <text>
        <r>
          <rPr>
            <b/>
            <sz val="8"/>
            <color indexed="81"/>
            <rFont val="Tahoma"/>
            <family val="2"/>
          </rPr>
          <t>"# for Ground Flr:"
If the on-grade-floor is Level One then enter "1".  If the 1st level above grade is Level One, then enter "0" zero here.
If this building wing/block is above another, leave blank and enter "None" for Ground Floor Name:
Peter Henniger 2011-06-15:</t>
        </r>
        <r>
          <rPr>
            <sz val="8"/>
            <color indexed="81"/>
            <rFont val="Tahoma"/>
            <family val="2"/>
          </rPr>
          <t xml:space="preserve">
</t>
        </r>
      </text>
    </comment>
    <comment ref="O33" authorId="0">
      <text>
        <r>
          <rPr>
            <b/>
            <sz val="8"/>
            <color indexed="81"/>
            <rFont val="Tahoma"/>
            <family val="2"/>
          </rPr>
          <t>Above Grade Names:
I.e. Floor, Level, Storey
P. Henniger 2012-07-04</t>
        </r>
        <r>
          <rPr>
            <sz val="8"/>
            <color indexed="81"/>
            <rFont val="Tahoma"/>
            <family val="2"/>
          </rPr>
          <t xml:space="preserve">
</t>
        </r>
      </text>
    </comment>
    <comment ref="D34" authorId="0">
      <text>
        <r>
          <rPr>
            <b/>
            <sz val="8"/>
            <color indexed="81"/>
            <rFont val="Tahoma"/>
            <family val="2"/>
          </rPr>
          <t>"L-1/L-2 Flr Bldg. Elev"
Bldg. elevation of the lowest above-grade-floor in this building wing/block.  The L-# of this floor is set in the next field to the right.  See notes to  "# for Gnd. Flr"  and "# for 1st above grd. level"
P.Henniger 2011-06-15</t>
        </r>
      </text>
    </comment>
    <comment ref="J34" authorId="0">
      <text>
        <r>
          <rPr>
            <b/>
            <sz val="8"/>
            <color indexed="81"/>
            <rFont val="Tahoma"/>
            <family val="2"/>
          </rPr>
          <t>Enter the # of the lowest above grade floor of this building wing/block.
If this floor is Level Two enter "2".
P.Henniger 2011-09-15</t>
        </r>
      </text>
    </comment>
    <comment ref="T45" authorId="0">
      <text>
        <r>
          <rPr>
            <b/>
            <sz val="8"/>
            <color indexed="81"/>
            <rFont val="Tahoma"/>
            <family val="2"/>
          </rPr>
          <t xml:space="preserve">"Drawing Rotation"
Enter the counter-clockwise rotation form the CAD drawing Y-Axis to CONSTRUCTION NORTH direction for the project.  
This is 0 degrees if the construction north arrow points to the positive Y-axis.  Eg.  If the Construction North arrow points to the left parallel to the X-axis, enter 90.
Projects with multiple wings/blocks may have drawings oriented at different cardinal directions so the floor plan fit within the drawing border.  This field sets the </t>
        </r>
        <r>
          <rPr>
            <b/>
            <u/>
            <sz val="8"/>
            <color indexed="81"/>
            <rFont val="Tahoma"/>
            <family val="2"/>
          </rPr>
          <t>default</t>
        </r>
        <r>
          <rPr>
            <b/>
            <sz val="8"/>
            <color indexed="81"/>
            <rFont val="Tahoma"/>
            <family val="2"/>
          </rPr>
          <t xml:space="preserve"> rotation for all floors in this wing/block.   Can be overridden in AutoCAD geometry file for individual floors.
P.Henniger 2011-06-15.</t>
        </r>
      </text>
    </comment>
    <comment ref="D46" authorId="0">
      <text>
        <r>
          <rPr>
            <b/>
            <sz val="8"/>
            <color indexed="81"/>
            <rFont val="Tahoma"/>
            <family val="2"/>
          </rPr>
          <t>"Building Ref. Elev."
Leave to default Site Elevation unless:
Wing/Blocks of buildings use different relative elevations.  I.e. gound floors of two wings are not at the same absolute elevation but both have 0.000m as the Gnd Flr Bldg. Elev.
If this is the case adjust Building Ref. Elevation value so that it represents the absolute elevation (A.S.L) at  the 0.000m building elevation.  
Usually 0.000m is at ground finished floor elevation and shown on the site plan.
P.Henniger 2011-06-15</t>
        </r>
      </text>
    </comment>
    <comment ref="J46" authorId="0">
      <text>
        <r>
          <rPr>
            <b/>
            <sz val="8"/>
            <color indexed="81"/>
            <rFont val="Tahoma"/>
            <family val="2"/>
          </rPr>
          <t>"Floors Below Grade:"
Enter the quantity of floors below the "ground floor".  
Peter Henniger 2011-06-15</t>
        </r>
      </text>
    </comment>
    <comment ref="O46" authorId="0">
      <text>
        <r>
          <rPr>
            <b/>
            <sz val="8"/>
            <color indexed="81"/>
            <rFont val="Tahoma"/>
            <family val="2"/>
          </rPr>
          <t>' "Ground" floor name:'
Word and optional number of on-grade-floor name.
Enter "None" if the bldg wing/block is above another  with the reference ground floor.  
P.Henniger 2011-06-15</t>
        </r>
      </text>
    </comment>
    <comment ref="D47" authorId="0">
      <text>
        <r>
          <rPr>
            <b/>
            <sz val="8"/>
            <color indexed="81"/>
            <rFont val="Tahoma"/>
            <family val="2"/>
          </rPr>
          <t>"Gnd. Flr. Bldg. Elev."
On an architectural section or site plan, the building elevation shown at the ground floor.  This is usually 0.000m relative to the site elevation (A.S.L) at that level.
Some projects show sea level elevation
on elevation drawings and sections.  If so just enter the ground floor elevation A.S.L. here.
P. Henniger 2011-06-15</t>
        </r>
      </text>
    </comment>
    <comment ref="J47" authorId="0">
      <text>
        <r>
          <rPr>
            <b/>
            <sz val="8"/>
            <color indexed="81"/>
            <rFont val="Tahoma"/>
            <family val="2"/>
          </rPr>
          <t>"# for Ground Flr:"
If the on-grade-floor is Level One then enter "1".  If the 1st level above grade is Level One, then enter "0" zero here.
If this building wing/block is above another, leave blank and enter "None" for Ground Floor Name:
Peter Henniger 2011-06-15:</t>
        </r>
        <r>
          <rPr>
            <sz val="8"/>
            <color indexed="81"/>
            <rFont val="Tahoma"/>
            <family val="2"/>
          </rPr>
          <t xml:space="preserve">
</t>
        </r>
      </text>
    </comment>
    <comment ref="O47" authorId="0">
      <text>
        <r>
          <rPr>
            <b/>
            <sz val="8"/>
            <color indexed="81"/>
            <rFont val="Tahoma"/>
            <family val="2"/>
          </rPr>
          <t>Above Grade Names:
I.e. Floor, Level, Storey
P. Henniger 2012-07-04</t>
        </r>
        <r>
          <rPr>
            <sz val="8"/>
            <color indexed="81"/>
            <rFont val="Tahoma"/>
            <family val="2"/>
          </rPr>
          <t xml:space="preserve">
</t>
        </r>
      </text>
    </comment>
    <comment ref="D48" authorId="0">
      <text>
        <r>
          <rPr>
            <b/>
            <sz val="8"/>
            <color indexed="81"/>
            <rFont val="Tahoma"/>
            <family val="2"/>
          </rPr>
          <t>"L-1/L-2 Flr Bldg. Elev"
Bldg. elevation of the lowest above-grade-floor in this building wing/block.  The L-# of this floor is set in the next field to the right.  See notes to  "# for Gnd. Flr"  and "# for 1st above grd. level"
P.Henniger 2011-06-15</t>
        </r>
      </text>
    </comment>
    <comment ref="J48" authorId="0">
      <text>
        <r>
          <rPr>
            <b/>
            <sz val="8"/>
            <color indexed="81"/>
            <rFont val="Tahoma"/>
            <family val="2"/>
          </rPr>
          <t>Enter the # of the lowest above grade floor of this building wing/block.
If this floor is Level Two enter "2".
P.Henniger 2011-09-15</t>
        </r>
      </text>
    </comment>
    <comment ref="T59" authorId="0">
      <text>
        <r>
          <rPr>
            <b/>
            <sz val="8"/>
            <color indexed="81"/>
            <rFont val="Tahoma"/>
            <family val="2"/>
          </rPr>
          <t xml:space="preserve">"Drawing Rotation"
Enter the counter-clockwise rotation form the CAD drawing Y-Axis to CONSTRUCTION NORTH direction for the project.  
This is 0 degrees if the construction north arrow points to the positive Y-axis.  Eg.  If the Construction North arrow points to the left parallel to the X-axis, enter 90.
Projects with multiple wings/blocks may have drawings oriented at different cardinal directions so the floor plan fit within the drawing border.  This field sets the </t>
        </r>
        <r>
          <rPr>
            <b/>
            <u/>
            <sz val="8"/>
            <color indexed="81"/>
            <rFont val="Tahoma"/>
            <family val="2"/>
          </rPr>
          <t>default</t>
        </r>
        <r>
          <rPr>
            <b/>
            <sz val="8"/>
            <color indexed="81"/>
            <rFont val="Tahoma"/>
            <family val="2"/>
          </rPr>
          <t xml:space="preserve"> rotation for all floors in this wing/block.   Can be overridden in AutoCAD geometry file for individual floors.
P.Henniger 2011-06-15.</t>
        </r>
      </text>
    </comment>
    <comment ref="D60" authorId="0">
      <text>
        <r>
          <rPr>
            <b/>
            <sz val="8"/>
            <color indexed="81"/>
            <rFont val="Tahoma"/>
            <family val="2"/>
          </rPr>
          <t>"Building Ref. Elev."
Leave to default Site Elevation unless:
Wing/Blocks of buildings use different relative elevations.  I.e. gound floors of two wings are not at the same absolute elevation but both have 0.000m as the Gnd Flr Bldg. Elev.
If this is the case adjust Building Ref. Elevation value so that it represents the absolute elevation (A.S.L) at  the 0.000m building elevation.  
Usually 0.000m is at ground finished floor elevation and shown on the site plan.
P.Henniger 2011-06-15</t>
        </r>
      </text>
    </comment>
    <comment ref="J60" authorId="0">
      <text>
        <r>
          <rPr>
            <b/>
            <sz val="8"/>
            <color indexed="81"/>
            <rFont val="Tahoma"/>
            <family val="2"/>
          </rPr>
          <t>"Floors Below Grade:"
Enter the quantity of floors below the "ground floor".  
Peter Henniger 2011-06-15</t>
        </r>
      </text>
    </comment>
    <comment ref="O60" authorId="0">
      <text>
        <r>
          <rPr>
            <b/>
            <sz val="8"/>
            <color indexed="81"/>
            <rFont val="Tahoma"/>
            <family val="2"/>
          </rPr>
          <t>' "Ground" floor name:'
Word and optional number of on-grade-floor name.
Enter "None" if the bldg wing/block is above another  with the reference ground floor.  
P.Henniger 2011-06-15</t>
        </r>
      </text>
    </comment>
    <comment ref="D61" authorId="0">
      <text>
        <r>
          <rPr>
            <b/>
            <sz val="8"/>
            <color indexed="81"/>
            <rFont val="Tahoma"/>
            <family val="2"/>
          </rPr>
          <t>"Gnd. Flr. Bldg. Elev."
On an architectural section or site plan, the building elevation shown at the ground floor.  This is usually 0.000m relative to the site elevation (A.S.L) at that level.
Some projects show sea level elevation
on elevation drawings and sections.  If so just enter the ground floor elevation A.S.L. here.
P. Henniger 2011-06-15</t>
        </r>
      </text>
    </comment>
    <comment ref="J61" authorId="0">
      <text>
        <r>
          <rPr>
            <b/>
            <sz val="8"/>
            <color indexed="81"/>
            <rFont val="Tahoma"/>
            <family val="2"/>
          </rPr>
          <t>"# for Ground Flr:"
If the on-grade-floor is Level One then enter "1".  If the 1st level above grade is Level One, then enter "0" zero here.
If this building wing/block is above another, leave blank and enter "None" for Ground Floor Name:
Peter Henniger 2011-06-15:</t>
        </r>
        <r>
          <rPr>
            <sz val="8"/>
            <color indexed="81"/>
            <rFont val="Tahoma"/>
            <family val="2"/>
          </rPr>
          <t xml:space="preserve">
</t>
        </r>
      </text>
    </comment>
    <comment ref="O61" authorId="0">
      <text>
        <r>
          <rPr>
            <b/>
            <sz val="8"/>
            <color indexed="81"/>
            <rFont val="Tahoma"/>
            <family val="2"/>
          </rPr>
          <t>Above Grade Names:
I.e. Floor, Level, Storey
P. Henniger 2012-07-04</t>
        </r>
        <r>
          <rPr>
            <sz val="8"/>
            <color indexed="81"/>
            <rFont val="Tahoma"/>
            <family val="2"/>
          </rPr>
          <t xml:space="preserve">
</t>
        </r>
      </text>
    </comment>
    <comment ref="D62" authorId="0">
      <text>
        <r>
          <rPr>
            <b/>
            <sz val="8"/>
            <color indexed="81"/>
            <rFont val="Tahoma"/>
            <family val="2"/>
          </rPr>
          <t>"L-1/L-2 Flr Bldg. Elev"
Bldg. elevation of the lowest above-grade-floor in this building wing/block.  The L-# of this floor is set in the next field to the right.  See notes to  "# for Gnd. Flr"  and "# for 1st above grd. level"
P.Henniger 2011-06-15</t>
        </r>
      </text>
    </comment>
    <comment ref="J62" authorId="0">
      <text>
        <r>
          <rPr>
            <b/>
            <sz val="8"/>
            <color indexed="81"/>
            <rFont val="Tahoma"/>
            <family val="2"/>
          </rPr>
          <t>Enter the # of the lowest above grade floor of this building wing/block.
If this floor is Level Two enter "2".
P.Henniger 2011-09-15</t>
        </r>
      </text>
    </comment>
    <comment ref="T73" authorId="0">
      <text>
        <r>
          <rPr>
            <b/>
            <sz val="8"/>
            <color indexed="81"/>
            <rFont val="Tahoma"/>
            <family val="2"/>
          </rPr>
          <t xml:space="preserve">"Drawing Rotation"
Enter the counter-clockwise rotation form the CAD drawing Y-Axis to CONSTRUCTION NORTH direction for the project.  
This is 0 degrees if the construction north arrow points to the positive Y-axis.  Eg.  If the Construction North arrow points to the left parallel to the X-axis, enter 90.
Projects with multiple wings/blocks may have drawings oriented at different cardinal directions so the floor plan fit within the drawing border.  This field sets the </t>
        </r>
        <r>
          <rPr>
            <b/>
            <u/>
            <sz val="8"/>
            <color indexed="81"/>
            <rFont val="Tahoma"/>
            <family val="2"/>
          </rPr>
          <t>default</t>
        </r>
        <r>
          <rPr>
            <b/>
            <sz val="8"/>
            <color indexed="81"/>
            <rFont val="Tahoma"/>
            <family val="2"/>
          </rPr>
          <t xml:space="preserve"> rotation for all floors in this wing/block.   Can be overridden in AutoCAD geometry file for individual floors.
P.Henniger 2011-06-15.</t>
        </r>
      </text>
    </comment>
    <comment ref="D74" authorId="0">
      <text>
        <r>
          <rPr>
            <b/>
            <sz val="8"/>
            <color indexed="81"/>
            <rFont val="Tahoma"/>
            <family val="2"/>
          </rPr>
          <t>"Building Ref. Elev."
Leave to default Site Elevation unless:
Wing/Blocks of buildings use different relative elevations.  I.e. gound floors of two wings are not at the same absolute elevation but both have 0.000m as the Gnd Flr Bldg. Elev.
If this is the case adjust Building Ref. Elevation value so that it represents the absolute elevation (A.S.L) at  the 0.000m building elevation.  
Usually 0.000m is at ground finished floor elevation and shown on the site plan.
P.Henniger 2011-06-15</t>
        </r>
      </text>
    </comment>
    <comment ref="J74" authorId="0">
      <text>
        <r>
          <rPr>
            <b/>
            <sz val="8"/>
            <color indexed="81"/>
            <rFont val="Tahoma"/>
            <family val="2"/>
          </rPr>
          <t>"Floors Below Grade:"
Enter the quantity of floors below the "ground floor".  
Peter Henniger 2011-06-15</t>
        </r>
      </text>
    </comment>
    <comment ref="O74" authorId="0">
      <text>
        <r>
          <rPr>
            <b/>
            <sz val="8"/>
            <color indexed="81"/>
            <rFont val="Tahoma"/>
            <family val="2"/>
          </rPr>
          <t>' "Ground" floor name:'
Word and optional number of on-grade-floor name.
Enter "None" if the bldg wing/block is above another  with the reference ground floor.  
P.Henniger 2011-06-15</t>
        </r>
      </text>
    </comment>
    <comment ref="D75" authorId="0">
      <text>
        <r>
          <rPr>
            <b/>
            <sz val="8"/>
            <color indexed="81"/>
            <rFont val="Tahoma"/>
            <family val="2"/>
          </rPr>
          <t>"Gnd. Flr. Bldg. Elev."
On an architectural section or site plan, the building elevation shown at the ground floor.  This is usually 0.000m relative to the site elevation (A.S.L) at that level.
Some projects show sea level elevation
on elevation drawings and sections.  If so just enter the ground floor elevation A.S.L. here.
P. Henniger 2011-06-15</t>
        </r>
      </text>
    </comment>
    <comment ref="J75" authorId="0">
      <text>
        <r>
          <rPr>
            <b/>
            <sz val="8"/>
            <color indexed="81"/>
            <rFont val="Tahoma"/>
            <family val="2"/>
          </rPr>
          <t>"# for Ground Flr:"
If the on-grade-floor is Level One then enter "1".  If the 1st level above grade is Level One, then enter "0" zero here.
If this building wing/block is above another, leave blank and enter "None" for Ground Floor Name:
Peter Henniger 2011-06-15:</t>
        </r>
        <r>
          <rPr>
            <sz val="8"/>
            <color indexed="81"/>
            <rFont val="Tahoma"/>
            <family val="2"/>
          </rPr>
          <t xml:space="preserve">
</t>
        </r>
      </text>
    </comment>
    <comment ref="O75" authorId="0">
      <text>
        <r>
          <rPr>
            <b/>
            <sz val="8"/>
            <color indexed="81"/>
            <rFont val="Tahoma"/>
            <family val="2"/>
          </rPr>
          <t>Above Grade Names:
I.e. Floor, Level, Storey
P. Henniger 2012-07-04</t>
        </r>
        <r>
          <rPr>
            <sz val="8"/>
            <color indexed="81"/>
            <rFont val="Tahoma"/>
            <family val="2"/>
          </rPr>
          <t xml:space="preserve">
</t>
        </r>
      </text>
    </comment>
    <comment ref="D76" authorId="0">
      <text>
        <r>
          <rPr>
            <b/>
            <sz val="8"/>
            <color indexed="81"/>
            <rFont val="Tahoma"/>
            <family val="2"/>
          </rPr>
          <t>"L-1/L-2 Flr Bldg. Elev"
Bldg. elevation of the lowest above-grade-floor in this building wing/block.  The L-# of this floor is set in the next field to the right.  See notes to  "# for Gnd. Flr"  and "# for 1st above grd. level"
P.Henniger 2011-06-15</t>
        </r>
      </text>
    </comment>
    <comment ref="J76" authorId="0">
      <text>
        <r>
          <rPr>
            <b/>
            <sz val="8"/>
            <color indexed="81"/>
            <rFont val="Tahoma"/>
            <family val="2"/>
          </rPr>
          <t>Enter the # of the lowest above grade floor of this building wing/block.
If this floor is Level Two enter "2".
P.Henniger 2011-09-15</t>
        </r>
      </text>
    </comment>
    <comment ref="T87" authorId="0">
      <text>
        <r>
          <rPr>
            <b/>
            <sz val="8"/>
            <color indexed="81"/>
            <rFont val="Tahoma"/>
            <family val="2"/>
          </rPr>
          <t xml:space="preserve">"Drawing Rotation"
Enter the counter-clockwise rotation form the CAD drawing Y-Axis to CONSTRUCTION NORTH direction for the project.  
This is 0 degrees if the construction north arrow points to the positive Y-axis.  Eg.  If the Construction North arrow points to the left parallel to the X-axis, enter 90.
Projects with multiple wings/blocks may have drawings oriented at different cardinal directions so the floor plan fit within the drawing border.  This field sets the </t>
        </r>
        <r>
          <rPr>
            <b/>
            <u/>
            <sz val="8"/>
            <color indexed="81"/>
            <rFont val="Tahoma"/>
            <family val="2"/>
          </rPr>
          <t>default</t>
        </r>
        <r>
          <rPr>
            <b/>
            <sz val="8"/>
            <color indexed="81"/>
            <rFont val="Tahoma"/>
            <family val="2"/>
          </rPr>
          <t xml:space="preserve"> rotation for all floors in this wing/block.   Can be overridden in AutoCAD geometry file for individual floors.
P.Henniger 2011-06-15.</t>
        </r>
      </text>
    </comment>
    <comment ref="D88" authorId="0">
      <text>
        <r>
          <rPr>
            <b/>
            <sz val="8"/>
            <color indexed="81"/>
            <rFont val="Tahoma"/>
            <family val="2"/>
          </rPr>
          <t>"Building Ref. Elev."
Leave to default Site Elevation unless:
Wing/Blocks of buildings use different relative elevations.  I.e. gound floors of two wings are not at the same absolute elevation but both have 0.000m as the Gnd Flr Bldg. Elev.
If this is the case adjust Building Ref. Elevation value so that it represents the absolute elevation (A.S.L) at  the 0.000m building elevation.  
Usually 0.000m is at ground finished floor elevation and shown on the site plan.
P.Henniger 2011-06-15</t>
        </r>
      </text>
    </comment>
    <comment ref="J88" authorId="0">
      <text>
        <r>
          <rPr>
            <b/>
            <sz val="8"/>
            <color indexed="81"/>
            <rFont val="Tahoma"/>
            <family val="2"/>
          </rPr>
          <t>"Floors Below Grade:"
Enter the quantity of floors below the "ground floor".  
Peter Henniger 2011-06-15</t>
        </r>
      </text>
    </comment>
    <comment ref="O88" authorId="0">
      <text>
        <r>
          <rPr>
            <b/>
            <sz val="8"/>
            <color indexed="81"/>
            <rFont val="Tahoma"/>
            <family val="2"/>
          </rPr>
          <t>' "Ground" floor name:'
Word and optional number of on-grade-floor name.
Enter "None" if the bldg wing/block is above another  with the reference ground floor.  
P.Henniger 2011-06-15</t>
        </r>
      </text>
    </comment>
    <comment ref="D89" authorId="0">
      <text>
        <r>
          <rPr>
            <b/>
            <sz val="8"/>
            <color indexed="81"/>
            <rFont val="Tahoma"/>
            <family val="2"/>
          </rPr>
          <t>"Gnd. Flr. Bldg. Elev."
On an architectural section or site plan, the building elevation shown at the ground floor.  This is usually 0.000m relative to the site elevation (A.S.L) at that level.
Some projects show sea level elevation
on elevation drawings and sections.  If so just enter the ground floor elevation A.S.L. here.
P. Henniger 2011-06-15</t>
        </r>
      </text>
    </comment>
    <comment ref="J89" authorId="0">
      <text>
        <r>
          <rPr>
            <b/>
            <sz val="8"/>
            <color indexed="81"/>
            <rFont val="Tahoma"/>
            <family val="2"/>
          </rPr>
          <t>"# for Ground Flr:"
If the on-grade-floor is Level One then enter "1".  If the 1st level above grade is Level One, then enter "0" zero here.
If this building wing/block is above another, leave blank and enter "None" for Ground Floor Name:
Peter Henniger 2011-06-15:</t>
        </r>
        <r>
          <rPr>
            <sz val="8"/>
            <color indexed="81"/>
            <rFont val="Tahoma"/>
            <family val="2"/>
          </rPr>
          <t xml:space="preserve">
</t>
        </r>
      </text>
    </comment>
    <comment ref="O89" authorId="0">
      <text>
        <r>
          <rPr>
            <b/>
            <sz val="8"/>
            <color indexed="81"/>
            <rFont val="Tahoma"/>
            <family val="2"/>
          </rPr>
          <t>Above Grade Names:
I.e. Floor, Level, Storey
P. Henniger 2012-07-04</t>
        </r>
        <r>
          <rPr>
            <sz val="8"/>
            <color indexed="81"/>
            <rFont val="Tahoma"/>
            <family val="2"/>
          </rPr>
          <t xml:space="preserve">
</t>
        </r>
      </text>
    </comment>
    <comment ref="D90" authorId="0">
      <text>
        <r>
          <rPr>
            <b/>
            <sz val="8"/>
            <color indexed="81"/>
            <rFont val="Tahoma"/>
            <family val="2"/>
          </rPr>
          <t>"L-1/L-2 Flr Bldg. Elev"
Bldg. elevation of the lowest above-grade-floor in this building wing/block.  The L-# of this floor is set in the next field to the right.  See notes to  "# for Gnd. Flr"  and "# for 1st above grd. level"
P.Henniger 2011-06-15</t>
        </r>
      </text>
    </comment>
    <comment ref="J90" authorId="0">
      <text>
        <r>
          <rPr>
            <b/>
            <sz val="8"/>
            <color indexed="81"/>
            <rFont val="Tahoma"/>
            <family val="2"/>
          </rPr>
          <t>Enter the # of the lowest above grade floor of this building wing/block.
If this floor is Level Two enter "2".
P.Henniger 2011-09-15</t>
        </r>
      </text>
    </comment>
    <comment ref="T101" authorId="0">
      <text>
        <r>
          <rPr>
            <b/>
            <sz val="8"/>
            <color indexed="81"/>
            <rFont val="Tahoma"/>
            <family val="2"/>
          </rPr>
          <t xml:space="preserve">"Drawing Rotation"
Enter the counter-clockwise rotation form the CAD drawing Y-Axis to CONSTRUCTION NORTH direction for the project.  
This is 0 degrees if the construction north arrow points to the positive Y-axis.  Eg.  If the Construction North arrow points to the left parallel to the X-axis, enter 90.
Projects with multiple wings/blocks may have drawings oriented at different cardinal directions so the floor plan fit within the drawing border.  This field sets the </t>
        </r>
        <r>
          <rPr>
            <b/>
            <u/>
            <sz val="8"/>
            <color indexed="81"/>
            <rFont val="Tahoma"/>
            <family val="2"/>
          </rPr>
          <t>default</t>
        </r>
        <r>
          <rPr>
            <b/>
            <sz val="8"/>
            <color indexed="81"/>
            <rFont val="Tahoma"/>
            <family val="2"/>
          </rPr>
          <t xml:space="preserve"> rotation for all floors in this wing/block.   Can be overridden in AutoCAD geometry file for individual floors.
P.Henniger 2011-06-15.</t>
        </r>
      </text>
    </comment>
    <comment ref="D102" authorId="0">
      <text>
        <r>
          <rPr>
            <b/>
            <sz val="8"/>
            <color indexed="81"/>
            <rFont val="Tahoma"/>
            <family val="2"/>
          </rPr>
          <t>"Building Ref. Elev."
Leave to default Site Elevation unless:
Wing/Blocks of buildings use different relative elevations.  I.e. gound floors of two wings are not at the same absolute elevation but both have 0.000m as the Gnd Flr Bldg. Elev.
If this is the case adjust Building Ref. Elevation value so that it represents the absolute elevation (A.S.L) at  the 0.000m building elevation.  
Usually 0.000m is at ground finished floor elevation and shown on the site plan.
P.Henniger 2011-06-15</t>
        </r>
      </text>
    </comment>
    <comment ref="J102" authorId="0">
      <text>
        <r>
          <rPr>
            <b/>
            <sz val="8"/>
            <color indexed="81"/>
            <rFont val="Tahoma"/>
            <family val="2"/>
          </rPr>
          <t>"Floors Below Grade:"
Enter the quantity of floors below the "ground floor".  
Peter Henniger 2011-06-15</t>
        </r>
      </text>
    </comment>
    <comment ref="O102" authorId="0">
      <text>
        <r>
          <rPr>
            <b/>
            <sz val="8"/>
            <color indexed="81"/>
            <rFont val="Tahoma"/>
            <family val="2"/>
          </rPr>
          <t>' "Ground" floor name:'
Word and optional number of on-grade-floor name.
Enter "None" if the bldg wing/block is above another  with the reference ground floor.  
P.Henniger 2011-06-15</t>
        </r>
      </text>
    </comment>
    <comment ref="D103" authorId="0">
      <text>
        <r>
          <rPr>
            <b/>
            <sz val="8"/>
            <color indexed="81"/>
            <rFont val="Tahoma"/>
            <family val="2"/>
          </rPr>
          <t>"Gnd. Flr. Bldg. Elev."
On an architectural section or site plan, the building elevation shown at the ground floor.  This is usually 0.000m relative to the site elevation (A.S.L) at that level.
Some projects show sea level elevation
on elevation drawings and sections.  If so just enter the ground floor elevation A.S.L. here.
P. Henniger 2011-06-15</t>
        </r>
      </text>
    </comment>
    <comment ref="J103" authorId="0">
      <text>
        <r>
          <rPr>
            <b/>
            <sz val="8"/>
            <color indexed="81"/>
            <rFont val="Tahoma"/>
            <family val="2"/>
          </rPr>
          <t>"# for Ground Flr:"
If the on-grade-floor is Level One then enter "1".  If the 1st level above grade is Level One, then enter "0" zero here.
If this building wing/block is above another, leave blank and enter "None" for Ground Floor Name:
Peter Henniger 2011-06-15:</t>
        </r>
        <r>
          <rPr>
            <sz val="8"/>
            <color indexed="81"/>
            <rFont val="Tahoma"/>
            <family val="2"/>
          </rPr>
          <t xml:space="preserve">
</t>
        </r>
      </text>
    </comment>
    <comment ref="O103" authorId="0">
      <text>
        <r>
          <rPr>
            <b/>
            <sz val="8"/>
            <color indexed="81"/>
            <rFont val="Tahoma"/>
            <family val="2"/>
          </rPr>
          <t>Above Grade Names:
I.e. Floor, Level, Storey
P. Henniger 2012-07-04</t>
        </r>
        <r>
          <rPr>
            <sz val="8"/>
            <color indexed="81"/>
            <rFont val="Tahoma"/>
            <family val="2"/>
          </rPr>
          <t xml:space="preserve">
</t>
        </r>
      </text>
    </comment>
    <comment ref="D104" authorId="0">
      <text>
        <r>
          <rPr>
            <b/>
            <sz val="8"/>
            <color indexed="81"/>
            <rFont val="Tahoma"/>
            <family val="2"/>
          </rPr>
          <t>"L-1/L-2 Flr Bldg. Elev"
Bldg. elevation of the lowest above-grade-floor in this building wing/block.  The L-# of this floor is set in the next field to the right.  See notes to  "# for Gnd. Flr"  and "# for 1st above grd. level"
P.Henniger 2011-06-15</t>
        </r>
      </text>
    </comment>
    <comment ref="J104" authorId="0">
      <text>
        <r>
          <rPr>
            <b/>
            <sz val="8"/>
            <color indexed="81"/>
            <rFont val="Tahoma"/>
            <family val="2"/>
          </rPr>
          <t>Enter the # of the lowest above grade floor of this building wing/block.
If this floor is Level Two enter "2".
P.Henniger 2011-09-15</t>
        </r>
      </text>
    </comment>
    <comment ref="T115" authorId="0">
      <text>
        <r>
          <rPr>
            <b/>
            <sz val="8"/>
            <color indexed="81"/>
            <rFont val="Tahoma"/>
            <family val="2"/>
          </rPr>
          <t xml:space="preserve">"Drawing Rotation"
Enter the counter-clockwise rotation form the CAD drawing Y-Axis to CONSTRUCTION NORTH direction for the project.  
This is 0 degrees if the construction north arrow points to the positive Y-axis.  Eg.  If the Construction North arrow points to the left parallel to the X-axis, enter 90.
Projects with multiple wings/blocks may have drawings oriented at different cardinal directions so the floor plan fit within the drawing border.  This field sets the </t>
        </r>
        <r>
          <rPr>
            <b/>
            <u/>
            <sz val="8"/>
            <color indexed="81"/>
            <rFont val="Tahoma"/>
            <family val="2"/>
          </rPr>
          <t>default</t>
        </r>
        <r>
          <rPr>
            <b/>
            <sz val="8"/>
            <color indexed="81"/>
            <rFont val="Tahoma"/>
            <family val="2"/>
          </rPr>
          <t xml:space="preserve"> rotation for all floors in this wing/block.   Can be overridden in AutoCAD geometry file for individual floors.
P.Henniger 2011-06-15.</t>
        </r>
      </text>
    </comment>
    <comment ref="D116" authorId="0">
      <text>
        <r>
          <rPr>
            <b/>
            <sz val="8"/>
            <color indexed="81"/>
            <rFont val="Tahoma"/>
            <family val="2"/>
          </rPr>
          <t>"Building Ref. Elev."
Leave to default Site Elevation unless:
Wing/Blocks of buildings use different relative elevations.  I.e. gound floors of two wings are not at the same absolute elevation but both have 0.000m as the Gnd Flr Bldg. Elev.
If this is the case adjust Building Ref. Elevation value so that it represents the absolute elevation (A.S.L) at  the 0.000m building elevation.  
Usually 0.000m is at ground finished floor elevation and shown on the site plan.
P.Henniger 2011-06-15</t>
        </r>
      </text>
    </comment>
    <comment ref="J116" authorId="0">
      <text>
        <r>
          <rPr>
            <b/>
            <sz val="8"/>
            <color indexed="81"/>
            <rFont val="Tahoma"/>
            <family val="2"/>
          </rPr>
          <t>"Floors Below Grade:"
Enter the quantity of floors below the "ground floor".  
Peter Henniger 2011-06-15</t>
        </r>
      </text>
    </comment>
    <comment ref="O116" authorId="0">
      <text>
        <r>
          <rPr>
            <b/>
            <sz val="8"/>
            <color indexed="81"/>
            <rFont val="Tahoma"/>
            <family val="2"/>
          </rPr>
          <t>' "Ground" floor name:'
Word and optional number of on-grade-floor name.
Enter "None" if the bldg wing/block is above another  with the reference ground floor.  
P.Henniger 2011-06-15</t>
        </r>
      </text>
    </comment>
    <comment ref="D117" authorId="0">
      <text>
        <r>
          <rPr>
            <b/>
            <sz val="8"/>
            <color indexed="81"/>
            <rFont val="Tahoma"/>
            <family val="2"/>
          </rPr>
          <t>"Gnd. Flr. Bldg. Elev."
On an architectural section or site plan, the building elevation shown at the ground floor.  This is usually 0.000m relative to the site elevation (A.S.L) at that level.
Some projects show sea level elevation
on elevation drawings and sections.  If so just enter the ground floor elevation A.S.L. here.
P. Henniger 2011-06-15</t>
        </r>
      </text>
    </comment>
    <comment ref="J117" authorId="0">
      <text>
        <r>
          <rPr>
            <b/>
            <sz val="8"/>
            <color indexed="81"/>
            <rFont val="Tahoma"/>
            <family val="2"/>
          </rPr>
          <t>"# for Ground Flr:"
If the on-grade-floor is Level One then enter "1".  If the 1st level above grade is Level One, then enter "0" zero here.
If this building wing/block is above another, leave blank and enter "None" for Ground Floor Name:
Peter Henniger 2011-06-15:</t>
        </r>
        <r>
          <rPr>
            <sz val="8"/>
            <color indexed="81"/>
            <rFont val="Tahoma"/>
            <family val="2"/>
          </rPr>
          <t xml:space="preserve">
</t>
        </r>
      </text>
    </comment>
    <comment ref="O117" authorId="0">
      <text>
        <r>
          <rPr>
            <b/>
            <sz val="8"/>
            <color indexed="81"/>
            <rFont val="Tahoma"/>
            <family val="2"/>
          </rPr>
          <t>Above Grade Names:
I.e. Floor, Level, Storey
P. Henniger 2012-07-04</t>
        </r>
        <r>
          <rPr>
            <sz val="8"/>
            <color indexed="81"/>
            <rFont val="Tahoma"/>
            <family val="2"/>
          </rPr>
          <t xml:space="preserve">
</t>
        </r>
      </text>
    </comment>
    <comment ref="D118" authorId="0">
      <text>
        <r>
          <rPr>
            <b/>
            <sz val="8"/>
            <color indexed="81"/>
            <rFont val="Tahoma"/>
            <family val="2"/>
          </rPr>
          <t>"L-1/L-2 Flr Bldg. Elev"
Bldg. elevation of the lowest above-grade-floor in this building wing/block.  The L-# of this floor is set in the next field to the right.  See notes to  "# for Gnd. Flr"  and "# for 1st above grd. level"
P.Henniger 2011-06-15</t>
        </r>
      </text>
    </comment>
    <comment ref="J118" authorId="0">
      <text>
        <r>
          <rPr>
            <b/>
            <sz val="8"/>
            <color indexed="81"/>
            <rFont val="Tahoma"/>
            <family val="2"/>
          </rPr>
          <t>Enter the # of the lowest above grade floor of this building wing/block.
If this floor is Level Two enter "2".
P.Henniger 2011-09-15</t>
        </r>
      </text>
    </comment>
    <comment ref="T129" authorId="0">
      <text>
        <r>
          <rPr>
            <b/>
            <sz val="8"/>
            <color indexed="81"/>
            <rFont val="Tahoma"/>
            <family val="2"/>
          </rPr>
          <t xml:space="preserve">"Drawing Rotation"
Enter the counter-clockwise rotation form the CAD drawing Y-Axis to CONSTRUCTION NORTH direction for the project.  
This is 0 degrees if the construction north arrow points to the positive Y-axis.  Eg.  If the Construction North arrow points to the left parallel to the X-axis, enter 90.
Projects with multiple wings/blocks may have drawings oriented at different cardinal directions so the floor plan fit within the drawing border.  This field sets the </t>
        </r>
        <r>
          <rPr>
            <b/>
            <u/>
            <sz val="8"/>
            <color indexed="81"/>
            <rFont val="Tahoma"/>
            <family val="2"/>
          </rPr>
          <t>default</t>
        </r>
        <r>
          <rPr>
            <b/>
            <sz val="8"/>
            <color indexed="81"/>
            <rFont val="Tahoma"/>
            <family val="2"/>
          </rPr>
          <t xml:space="preserve"> rotation for all floors in this wing/block.   Can be overridden in AutoCAD geometry file for individual floors.
P.Henniger 2011-06-15.</t>
        </r>
      </text>
    </comment>
    <comment ref="D130" authorId="0">
      <text>
        <r>
          <rPr>
            <b/>
            <sz val="8"/>
            <color indexed="81"/>
            <rFont val="Tahoma"/>
            <family val="2"/>
          </rPr>
          <t>"Building Ref. Elev."
Leave to default Site Elevation unless:
Wing/Blocks of buildings use different relative elevations.  I.e. gound floors of two wings are not at the same absolute elevation but both have 0.000m as the Gnd Flr Bldg. Elev.
If this is the case adjust Building Ref. Elevation value so that it represents the absolute elevation (A.S.L) at  the 0.000m building elevation.  
Usually 0.000m is at ground finished floor elevation and shown on the site plan.
P.Henniger 2011-06-15</t>
        </r>
      </text>
    </comment>
    <comment ref="J130" authorId="0">
      <text>
        <r>
          <rPr>
            <b/>
            <sz val="8"/>
            <color indexed="81"/>
            <rFont val="Tahoma"/>
            <family val="2"/>
          </rPr>
          <t>"Floors Below Grade:"
Enter the quantity of floors below the "ground floor".  
Peter Henniger 2011-06-15</t>
        </r>
      </text>
    </comment>
    <comment ref="O130" authorId="0">
      <text>
        <r>
          <rPr>
            <b/>
            <sz val="8"/>
            <color indexed="81"/>
            <rFont val="Tahoma"/>
            <family val="2"/>
          </rPr>
          <t>' "Ground" floor name:'
Word and optional number of on-grade-floor name.
Enter "None" if the bldg wing/block is above another  with the reference ground floor.  
P.Henniger 2011-06-15</t>
        </r>
      </text>
    </comment>
    <comment ref="D131" authorId="0">
      <text>
        <r>
          <rPr>
            <b/>
            <sz val="8"/>
            <color indexed="81"/>
            <rFont val="Tahoma"/>
            <family val="2"/>
          </rPr>
          <t>"Gnd. Flr. Bldg. Elev."
On an architectural section or site plan, the building elevation shown at the ground floor.  This is usually 0.000m relative to the site elevation (A.S.L) at that level.
Some projects show sea level elevation
on elevation drawings and sections.  If so just enter the ground floor elevation A.S.L. here.
P. Henniger 2011-06-15</t>
        </r>
      </text>
    </comment>
    <comment ref="J131" authorId="0">
      <text>
        <r>
          <rPr>
            <b/>
            <sz val="8"/>
            <color indexed="81"/>
            <rFont val="Tahoma"/>
            <family val="2"/>
          </rPr>
          <t>"# for Ground Flr:"
If the on-grade-floor is Level One then enter "1".  If the 1st level above grade is Level One, then enter "0" zero here.
If this building wing/block is above another, leave blank and enter "None" for Ground Floor Name:
Peter Henniger 2011-06-15:</t>
        </r>
        <r>
          <rPr>
            <sz val="8"/>
            <color indexed="81"/>
            <rFont val="Tahoma"/>
            <family val="2"/>
          </rPr>
          <t xml:space="preserve">
</t>
        </r>
      </text>
    </comment>
    <comment ref="O131" authorId="0">
      <text>
        <r>
          <rPr>
            <b/>
            <sz val="8"/>
            <color indexed="81"/>
            <rFont val="Tahoma"/>
            <family val="2"/>
          </rPr>
          <t>Above Grade Names:
I.e. Floor, Level, Storey
P. Henniger 2012-07-04</t>
        </r>
        <r>
          <rPr>
            <sz val="8"/>
            <color indexed="81"/>
            <rFont val="Tahoma"/>
            <family val="2"/>
          </rPr>
          <t xml:space="preserve">
</t>
        </r>
      </text>
    </comment>
    <comment ref="D132" authorId="0">
      <text>
        <r>
          <rPr>
            <b/>
            <sz val="8"/>
            <color indexed="81"/>
            <rFont val="Tahoma"/>
            <family val="2"/>
          </rPr>
          <t>"L-1/L-2 Flr Bldg. Elev"
Bldg. elevation of the lowest above-grade-floor in this building wing/block.  The L-# of this floor is set in the next field to the right.  See notes to  "# for Gnd. Flr"  and "# for 1st above grd. level"
P.Henniger 2011-06-15</t>
        </r>
      </text>
    </comment>
    <comment ref="J132" authorId="0">
      <text>
        <r>
          <rPr>
            <b/>
            <sz val="8"/>
            <color indexed="81"/>
            <rFont val="Tahoma"/>
            <family val="2"/>
          </rPr>
          <t>Enter the # of the lowest above grade floor of this building wing/block.
If this floor is Level Two enter "2".
P.Henniger 2011-09-15</t>
        </r>
      </text>
    </comment>
  </commentList>
</comments>
</file>

<file path=xl/sharedStrings.xml><?xml version="1.0" encoding="utf-8"?>
<sst xmlns="http://schemas.openxmlformats.org/spreadsheetml/2006/main" count="285" uniqueCount="99">
  <si>
    <t>PROJECT</t>
  </si>
  <si>
    <t>SITE</t>
  </si>
  <si>
    <t>Project name:</t>
  </si>
  <si>
    <t>MakeMeBetter General Hospital</t>
  </si>
  <si>
    <t>Site location:</t>
  </si>
  <si>
    <t>Montreal, QC</t>
  </si>
  <si>
    <t>Latitude:</t>
  </si>
  <si>
    <t>Degrees</t>
  </si>
  <si>
    <t>Project number:</t>
  </si>
  <si>
    <t>Weather Station:</t>
  </si>
  <si>
    <t>Dorval International Airport</t>
  </si>
  <si>
    <t>Longitude:</t>
  </si>
  <si>
    <t>HHA division:</t>
  </si>
  <si>
    <t>Health</t>
  </si>
  <si>
    <t>Loads weather file:</t>
  </si>
  <si>
    <t>.epw</t>
  </si>
  <si>
    <t>Site elevation:</t>
  </si>
  <si>
    <t>m A.S.L</t>
  </si>
  <si>
    <t>Design Development</t>
  </si>
  <si>
    <t>Sim'n weather file:</t>
  </si>
  <si>
    <t>Time zone:</t>
  </si>
  <si>
    <t>EST</t>
  </si>
  <si>
    <t>Date edited:</t>
  </si>
  <si>
    <t>Time stamp</t>
  </si>
  <si>
    <t>Terrain:</t>
  </si>
  <si>
    <t>North:</t>
  </si>
  <si>
    <t>BUILDING DETAILS</t>
  </si>
  <si>
    <t>Wing /Block:</t>
  </si>
  <si>
    <t>A</t>
  </si>
  <si>
    <t>Floors Below Grade:</t>
  </si>
  <si>
    <t>Below grade names:</t>
  </si>
  <si>
    <t>Basement</t>
  </si>
  <si>
    <t>Deg</t>
  </si>
  <si>
    <t>m above sea level</t>
  </si>
  <si>
    <t>Floors Above Grade:</t>
  </si>
  <si>
    <t>Gnd. Flr. Bldg. Elev:</t>
  </si>
  <si>
    <t>m reference level</t>
  </si>
  <si>
    <t>Above grade names:</t>
  </si>
  <si>
    <t>Floor Name</t>
  </si>
  <si>
    <t>Flr#</t>
  </si>
  <si>
    <t>Flr-Flr
(m)</t>
  </si>
  <si>
    <t>Bldg. Elev. (m)</t>
  </si>
  <si>
    <t>BUILDING DETAILS (cont.)</t>
  </si>
  <si>
    <t>B</t>
  </si>
  <si>
    <t>None</t>
  </si>
  <si>
    <t>Ground</t>
  </si>
  <si>
    <t>PROJECT DATA</t>
  </si>
  <si>
    <t>!</t>
  </si>
  <si>
    <t>Grade Flr Name</t>
  </si>
  <si>
    <t>G-#</t>
  </si>
  <si>
    <t>L-#</t>
  </si>
  <si>
    <t>G Elev.</t>
  </si>
  <si>
    <t>G-Rel.</t>
  </si>
  <si>
    <t>1st-Rel</t>
  </si>
  <si>
    <t>Drawing Rotation:</t>
  </si>
  <si>
    <t xml:space="preserve"> </t>
  </si>
  <si>
    <t>Building Ref.Elev:</t>
  </si>
  <si>
    <t>Notes:</t>
  </si>
  <si>
    <t xml:space="preserve"> # for Ground Flr:</t>
  </si>
  <si>
    <t xml:space="preserve"> # 1st above grd. Flr:</t>
  </si>
  <si>
    <t>Project phase:</t>
  </si>
  <si>
    <t>Floor</t>
  </si>
  <si>
    <t>!  ******************************************************************************************************</t>
  </si>
  <si>
    <t>!                               SIMULATION GENERAL PARAMERTERS</t>
  </si>
  <si>
    <t>!                                      for load calculations only</t>
  </si>
  <si>
    <t>!  EnergyPlus Simulation Version object</t>
  </si>
  <si>
    <t>Building,</t>
  </si>
  <si>
    <t>BLDG REFERENCE</t>
  </si>
  <si>
    <t>Ground floor name:</t>
  </si>
  <si>
    <t>!  # hours from GMT for time zone EST</t>
  </si>
  <si>
    <t>L-2 Flr. Bldg. Elev:</t>
  </si>
  <si>
    <t>PST</t>
  </si>
  <si>
    <t>CST</t>
  </si>
  <si>
    <t>MST</t>
  </si>
  <si>
    <t>AST</t>
  </si>
  <si>
    <t>Atlantic</t>
  </si>
  <si>
    <t>NST</t>
  </si>
  <si>
    <t>Newf'nd</t>
  </si>
  <si>
    <t>Eastern</t>
  </si>
  <si>
    <t>Central</t>
  </si>
  <si>
    <t>Mountain</t>
  </si>
  <si>
    <t>Pacific</t>
  </si>
  <si>
    <t>Bldg. Ref Elev.</t>
  </si>
  <si>
    <t>Level</t>
  </si>
  <si>
    <t>Lobby</t>
  </si>
  <si>
    <t>!  Version 7.2 using IDD file 7.2.0.006</t>
  </si>
  <si>
    <t>!-   ===========  ALL OBJECTS IN CLASS: SIMULATIONCONTROL ===========</t>
  </si>
  <si>
    <t>!-   ===========  ALL OBJECTS IN CLASS: BUILDING ===========</t>
  </si>
  <si>
    <t>!-   ===========  ALL OBJECTS IN CLASS: TIMESTEP ===========</t>
  </si>
  <si>
    <t>!-   ===========  ALL OBJECTS IN CLASS: SITE:LOCATION ===========</t>
  </si>
  <si>
    <t>!-   ===========  ALL OBJECTS IN CLASS: CONVERGENCELIMITS ===========</t>
  </si>
  <si>
    <t>!-   ===========  ALL OBJECTS IN CLASS: SURFACECONVECTIONALGORITHM:INSIDE ===========</t>
  </si>
  <si>
    <t>!-   ===========  ALL OBJECTS IN CLASS: SURFACECONVECTIONALGORITHM:OUTSIDE ===========</t>
  </si>
  <si>
    <t>!-   ===========  ALL OBJECTS IN CLASS: ZONEAIRHEATBALANCEALGORITHM ===========</t>
  </si>
  <si>
    <t>!-   ===========  ALL OBJECTS IN CLASS: HEATBALANCEALGORITHM ===========</t>
  </si>
  <si>
    <t>!-   ===========  ALL OBJECTS IN CLASS: SHADOWCALCULATION ===========</t>
  </si>
  <si>
    <t>h GMT</t>
  </si>
  <si>
    <t>!-   ===========  ALL OBJECTS IN CLASS: RUNPERIOD ===========</t>
  </si>
  <si>
    <t>!-   ===========  ALL OBJECTS IN CLASS: SCHEDULETYPELIMITS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</si>
</sst>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00"/>
    <numFmt numFmtId="166" formatCode="0.0000"/>
  </numFmts>
  <fonts count="16" x14ac:knownFonts="1">
    <font>
      <sz val="11"/>
      <color rgb="FF000000"/>
      <name val="Arial"/>
      <family val="2"/>
    </font>
    <font>
      <sz val="11"/>
      <name val="Arial"/>
      <family val="2"/>
    </font>
    <font>
      <b/>
      <sz val="9"/>
      <name val="Arial"/>
      <family val="2"/>
    </font>
    <font>
      <sz val="9"/>
      <name val="Arial"/>
      <family val="2"/>
    </font>
    <font>
      <sz val="8"/>
      <color indexed="81"/>
      <name val="Tahoma"/>
      <family val="2"/>
    </font>
    <font>
      <b/>
      <sz val="8"/>
      <color indexed="81"/>
      <name val="Tahoma"/>
      <family val="2"/>
    </font>
    <font>
      <sz val="8"/>
      <name val="Arial"/>
      <family val="2"/>
    </font>
    <font>
      <b/>
      <u/>
      <sz val="8"/>
      <color indexed="81"/>
      <name val="Tahoma"/>
      <family val="2"/>
    </font>
    <font>
      <b/>
      <sz val="11"/>
      <name val="Arial"/>
      <family val="2"/>
    </font>
    <font>
      <b/>
      <sz val="9"/>
      <color rgb="FFFF0000"/>
      <name val="Arial"/>
      <family val="2"/>
    </font>
    <font>
      <b/>
      <sz val="10"/>
      <color rgb="FF0000FF"/>
      <name val="Arial"/>
      <family val="2"/>
    </font>
    <font>
      <sz val="10"/>
      <color theme="6"/>
      <name val="Arial"/>
      <family val="2"/>
    </font>
    <font>
      <sz val="11"/>
      <color rgb="FFFF0000"/>
      <name val="Arial"/>
      <family val="2"/>
    </font>
    <font>
      <sz val="9"/>
      <color rgb="FF7030A0"/>
      <name val="Arial Narrow"/>
      <family val="2"/>
    </font>
    <font>
      <strike/>
      <sz val="11"/>
      <color rgb="FF000000"/>
      <name val="Arial"/>
      <family val="2"/>
    </font>
    <font>
      <b/>
      <strike/>
      <sz val="10"/>
      <color rgb="FF0000FF"/>
      <name val="Arial"/>
      <family val="2"/>
    </font>
  </fonts>
  <fills count="5">
    <fill>
      <patternFill patternType="none"/>
    </fill>
    <fill>
      <patternFill patternType="gray125"/>
    </fill>
    <fill>
      <patternFill patternType="solid">
        <fgColor rgb="FFFFFFCC"/>
        <bgColor rgb="FFFFFFFF"/>
      </patternFill>
    </fill>
    <fill>
      <patternFill patternType="solid">
        <fgColor rgb="FF0000FF"/>
        <bgColor rgb="FFFFCC00"/>
      </patternFill>
    </fill>
    <fill>
      <patternFill patternType="solid">
        <fgColor rgb="FFF8F8F8"/>
        <bgColor indexed="64"/>
      </patternFill>
    </fill>
  </fills>
  <borders count="39">
    <border>
      <left/>
      <right/>
      <top/>
      <bottom/>
      <diagonal/>
    </border>
    <border>
      <left style="medium">
        <color auto="1"/>
      </left>
      <right/>
      <top style="medium">
        <color auto="1"/>
      </top>
      <bottom style="medium">
        <color auto="1"/>
      </bottom>
      <diagonal/>
    </border>
    <border>
      <left/>
      <right style="medium">
        <color auto="1"/>
      </right>
      <top/>
      <bottom/>
      <diagonal/>
    </border>
    <border>
      <left style="medium">
        <color auto="1"/>
      </left>
      <right/>
      <top/>
      <bottom/>
      <diagonal/>
    </border>
    <border>
      <left/>
      <right/>
      <top style="medium">
        <color auto="1"/>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top style="medium">
        <color auto="1"/>
      </top>
      <bottom/>
      <diagonal/>
    </border>
    <border>
      <left/>
      <right/>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bottom style="thin">
        <color auto="1"/>
      </bottom>
      <diagonal/>
    </border>
    <border>
      <left style="medium">
        <color auto="1"/>
      </left>
      <right style="medium">
        <color auto="1"/>
      </right>
      <top/>
      <bottom style="thin">
        <color auto="1"/>
      </bottom>
      <diagonal/>
    </border>
    <border>
      <left/>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n">
        <color auto="1"/>
      </top>
      <bottom style="thin">
        <color auto="1"/>
      </bottom>
      <diagonal/>
    </border>
    <border>
      <left/>
      <right/>
      <top style="thin">
        <color auto="1"/>
      </top>
      <bottom style="medium">
        <color auto="1"/>
      </bottom>
      <diagonal/>
    </border>
    <border>
      <left/>
      <right/>
      <top style="thin">
        <color auto="1"/>
      </top>
      <bottom/>
      <diagonal/>
    </border>
    <border>
      <left/>
      <right style="medium">
        <color auto="1"/>
      </right>
      <top style="thin">
        <color auto="1"/>
      </top>
      <bottom style="thin">
        <color auto="1"/>
      </bottom>
      <diagonal/>
    </border>
    <border>
      <left/>
      <right style="medium">
        <color auto="1"/>
      </right>
      <top style="thin">
        <color auto="1"/>
      </top>
      <bottom/>
      <diagonal/>
    </border>
    <border>
      <left/>
      <right/>
      <top style="thick">
        <color auto="1"/>
      </top>
      <bottom style="medium">
        <color auto="1"/>
      </bottom>
      <diagonal/>
    </border>
    <border>
      <left/>
      <right style="thin">
        <color auto="1"/>
      </right>
      <top style="thin">
        <color auto="1"/>
      </top>
      <bottom style="thin">
        <color auto="1"/>
      </bottom>
      <diagonal/>
    </border>
  </borders>
  <cellStyleXfs count="6">
    <xf numFmtId="0" fontId="0" fillId="0" borderId="0"/>
    <xf numFmtId="0" fontId="8" fillId="2" borderId="1" applyNumberFormat="0" applyFont="0" applyBorder="0" applyAlignment="0">
      <alignment horizontal="center" vertical="center" wrapText="1"/>
      <protection hidden="1"/>
    </xf>
    <xf numFmtId="0" fontId="10" fillId="4" borderId="0"/>
    <xf numFmtId="0" fontId="9" fillId="4" borderId="14" applyNumberFormat="0" applyBorder="0" applyAlignment="0" applyProtection="0">
      <alignment horizontal="center" vertical="center" wrapText="1"/>
    </xf>
    <xf numFmtId="0" fontId="11" fillId="4" borderId="15" applyNumberFormat="0" applyAlignment="0">
      <protection hidden="1"/>
    </xf>
    <xf numFmtId="0" fontId="13" fillId="4" borderId="0" applyNumberFormat="0" applyBorder="0" applyAlignment="0">
      <alignment wrapText="1"/>
    </xf>
  </cellStyleXfs>
  <cellXfs count="126">
    <xf numFmtId="0" fontId="0" fillId="0" borderId="0" xfId="0"/>
    <xf numFmtId="0" fontId="0" fillId="0" borderId="0" xfId="0" applyProtection="1">
      <protection hidden="1"/>
    </xf>
    <xf numFmtId="0" fontId="0" fillId="0" borderId="3" xfId="0" applyBorder="1" applyAlignment="1" applyProtection="1">
      <protection hidden="1"/>
    </xf>
    <xf numFmtId="0" fontId="0" fillId="0" borderId="7" xfId="0" applyBorder="1" applyProtection="1">
      <protection hidden="1"/>
    </xf>
    <xf numFmtId="0" fontId="0" fillId="0" borderId="0" xfId="0" applyFont="1" applyProtection="1">
      <protection hidden="1"/>
    </xf>
    <xf numFmtId="0" fontId="0" fillId="0" borderId="0" xfId="0" applyAlignment="1" applyProtection="1">
      <alignment wrapText="1"/>
      <protection hidden="1"/>
    </xf>
    <xf numFmtId="165" fontId="0" fillId="0" borderId="0" xfId="0" applyNumberFormat="1" applyFont="1" applyProtection="1">
      <protection hidden="1"/>
    </xf>
    <xf numFmtId="165" fontId="0" fillId="0" borderId="0" xfId="0" applyNumberFormat="1" applyProtection="1">
      <protection hidden="1"/>
    </xf>
    <xf numFmtId="2" fontId="0" fillId="0" borderId="0" xfId="0" applyNumberFormat="1"/>
    <xf numFmtId="166" fontId="0" fillId="0" borderId="0" xfId="0" applyNumberFormat="1" applyFont="1" applyAlignment="1" applyProtection="1">
      <alignment horizontal="right"/>
      <protection hidden="1"/>
    </xf>
    <xf numFmtId="0" fontId="0" fillId="0" borderId="0" xfId="0" applyFont="1" applyAlignment="1" applyProtection="1">
      <alignment horizontal="right"/>
      <protection hidden="1"/>
    </xf>
    <xf numFmtId="0" fontId="0" fillId="0" borderId="8" xfId="0" applyBorder="1" applyAlignment="1" applyProtection="1">
      <protection hidden="1"/>
    </xf>
    <xf numFmtId="0" fontId="6" fillId="2" borderId="5" xfId="0" applyFont="1" applyFill="1" applyBorder="1" applyAlignment="1" applyProtection="1">
      <alignment vertical="top"/>
      <protection hidden="1"/>
    </xf>
    <xf numFmtId="0" fontId="0" fillId="3" borderId="0" xfId="0" applyFill="1" applyAlignment="1"/>
    <xf numFmtId="0" fontId="1" fillId="3" borderId="0" xfId="0" applyFont="1" applyFill="1" applyAlignment="1">
      <alignment wrapText="1"/>
    </xf>
    <xf numFmtId="0" fontId="0" fillId="3" borderId="0" xfId="0" applyFont="1" applyFill="1" applyAlignment="1">
      <alignment wrapText="1"/>
    </xf>
    <xf numFmtId="0" fontId="2" fillId="3" borderId="0" xfId="0" applyFont="1" applyFill="1" applyAlignment="1">
      <alignment horizontal="center" wrapText="1"/>
    </xf>
    <xf numFmtId="0" fontId="3" fillId="3" borderId="0" xfId="0" applyFont="1" applyFill="1" applyAlignment="1">
      <alignment horizontal="left" vertical="center" wrapText="1"/>
    </xf>
    <xf numFmtId="0" fontId="0" fillId="3" borderId="0" xfId="0" applyFill="1" applyAlignment="1" applyProtection="1">
      <protection hidden="1"/>
    </xf>
    <xf numFmtId="0" fontId="1" fillId="3" borderId="0" xfId="0" applyFont="1" applyFill="1" applyAlignment="1" applyProtection="1">
      <alignment wrapText="1"/>
      <protection hidden="1"/>
    </xf>
    <xf numFmtId="0" fontId="0" fillId="3" borderId="0" xfId="0" applyFont="1" applyFill="1" applyAlignment="1" applyProtection="1">
      <alignment wrapText="1"/>
      <protection hidden="1"/>
    </xf>
    <xf numFmtId="0" fontId="2" fillId="3" borderId="0" xfId="0" applyFont="1" applyFill="1" applyAlignment="1" applyProtection="1">
      <alignment horizontal="center" wrapText="1"/>
      <protection hidden="1"/>
    </xf>
    <xf numFmtId="0" fontId="3" fillId="3" borderId="0" xfId="0" applyFont="1" applyFill="1" applyAlignment="1" applyProtection="1">
      <alignment horizontal="left" vertical="center" wrapText="1"/>
      <protection hidden="1"/>
    </xf>
    <xf numFmtId="0" fontId="0" fillId="2" borderId="9" xfId="1" applyFont="1" applyBorder="1" applyAlignment="1">
      <alignment horizontal="left"/>
      <protection hidden="1"/>
    </xf>
    <xf numFmtId="0" fontId="0" fillId="2" borderId="3" xfId="1" applyFont="1" applyBorder="1" applyAlignment="1">
      <protection hidden="1"/>
    </xf>
    <xf numFmtId="0" fontId="0" fillId="2" borderId="7" xfId="1" applyFont="1" applyBorder="1" applyAlignment="1">
      <alignment horizontal="left" vertical="top" wrapText="1"/>
      <protection hidden="1"/>
    </xf>
    <xf numFmtId="0" fontId="0" fillId="2" borderId="0" xfId="1" applyFont="1" applyBorder="1" applyAlignment="1">
      <alignment horizontal="left" wrapText="1"/>
      <protection hidden="1"/>
    </xf>
    <xf numFmtId="0" fontId="0" fillId="2" borderId="5" xfId="1" applyFont="1" applyBorder="1" applyAlignment="1">
      <alignment horizontal="left" vertical="top" wrapText="1"/>
      <protection hidden="1"/>
    </xf>
    <xf numFmtId="0" fontId="0" fillId="2" borderId="0" xfId="1" applyFont="1" applyBorder="1" applyAlignment="1">
      <alignment horizontal="left"/>
      <protection hidden="1"/>
    </xf>
    <xf numFmtId="0" fontId="0" fillId="2" borderId="5" xfId="1" applyFont="1" applyBorder="1" applyAlignment="1">
      <protection hidden="1"/>
    </xf>
    <xf numFmtId="0" fontId="0" fillId="2" borderId="0" xfId="1" applyFont="1" applyBorder="1" applyAlignment="1">
      <protection hidden="1"/>
    </xf>
    <xf numFmtId="0" fontId="0" fillId="0" borderId="0" xfId="0"/>
    <xf numFmtId="0" fontId="0" fillId="2" borderId="0" xfId="1" applyFont="1" applyBorder="1" applyAlignment="1">
      <alignment horizontal="right"/>
      <protection hidden="1"/>
    </xf>
    <xf numFmtId="0" fontId="0" fillId="2" borderId="10" xfId="1" applyFont="1" applyBorder="1" applyAlignment="1">
      <protection hidden="1"/>
    </xf>
    <xf numFmtId="0" fontId="11" fillId="4" borderId="15" xfId="4">
      <protection hidden="1"/>
    </xf>
    <xf numFmtId="0" fontId="0" fillId="2" borderId="7" xfId="1" applyFont="1" applyBorder="1" applyAlignment="1">
      <protection hidden="1"/>
    </xf>
    <xf numFmtId="0" fontId="11" fillId="4" borderId="16" xfId="4" applyBorder="1">
      <protection hidden="1"/>
    </xf>
    <xf numFmtId="0" fontId="0" fillId="2" borderId="8" xfId="1" applyFont="1" applyBorder="1" applyAlignment="1">
      <protection hidden="1"/>
    </xf>
    <xf numFmtId="0" fontId="10" fillId="4" borderId="9" xfId="2" applyBorder="1" applyAlignment="1"/>
    <xf numFmtId="0" fontId="10" fillId="4" borderId="11" xfId="2" applyBorder="1" applyAlignment="1"/>
    <xf numFmtId="0" fontId="10" fillId="4" borderId="0" xfId="2" applyBorder="1" applyAlignment="1"/>
    <xf numFmtId="0" fontId="10" fillId="4" borderId="2" xfId="2" applyBorder="1" applyAlignment="1"/>
    <xf numFmtId="0" fontId="10" fillId="4" borderId="0" xfId="2" applyAlignment="1"/>
    <xf numFmtId="0" fontId="10" fillId="4" borderId="5" xfId="2" applyBorder="1" applyAlignment="1"/>
    <xf numFmtId="0" fontId="10" fillId="4" borderId="6" xfId="2" applyBorder="1" applyAlignment="1"/>
    <xf numFmtId="164" fontId="11" fillId="4" borderId="15" xfId="4" applyNumberFormat="1" applyAlignment="1">
      <alignment horizontal="center"/>
      <protection hidden="1"/>
    </xf>
    <xf numFmtId="0" fontId="0" fillId="2" borderId="17" xfId="1" applyFont="1" applyBorder="1" applyAlignment="1">
      <protection hidden="1"/>
    </xf>
    <xf numFmtId="0" fontId="0" fillId="2" borderId="18" xfId="1" applyFont="1" applyBorder="1" applyAlignment="1">
      <protection hidden="1"/>
    </xf>
    <xf numFmtId="0" fontId="0" fillId="2" borderId="19" xfId="1" applyFont="1" applyBorder="1" applyAlignment="1">
      <protection hidden="1"/>
    </xf>
    <xf numFmtId="0" fontId="0" fillId="2" borderId="21" xfId="1" applyFont="1" applyBorder="1" applyAlignment="1">
      <alignment horizontal="center" wrapText="1"/>
      <protection hidden="1"/>
    </xf>
    <xf numFmtId="0" fontId="0" fillId="2" borderId="22" xfId="1" applyFont="1" applyBorder="1" applyAlignment="1">
      <alignment horizontal="center" wrapText="1"/>
      <protection hidden="1"/>
    </xf>
    <xf numFmtId="0" fontId="0" fillId="2" borderId="20" xfId="1" applyFont="1" applyBorder="1" applyAlignment="1">
      <alignment horizontal="left" wrapText="1"/>
      <protection hidden="1"/>
    </xf>
    <xf numFmtId="164" fontId="11" fillId="4" borderId="23" xfId="4" applyNumberFormat="1" applyBorder="1" applyAlignment="1">
      <alignment horizontal="center"/>
      <protection hidden="1"/>
    </xf>
    <xf numFmtId="0" fontId="11" fillId="4" borderId="24" xfId="4" applyBorder="1">
      <protection hidden="1"/>
    </xf>
    <xf numFmtId="0" fontId="0" fillId="2" borderId="2" xfId="1" applyFont="1" applyBorder="1" applyAlignment="1">
      <protection hidden="1"/>
    </xf>
    <xf numFmtId="0" fontId="0" fillId="2" borderId="13" xfId="1" applyFont="1" applyBorder="1" applyAlignment="1">
      <protection hidden="1"/>
    </xf>
    <xf numFmtId="0" fontId="0" fillId="2" borderId="26" xfId="1" applyFont="1" applyBorder="1" applyAlignment="1">
      <protection hidden="1"/>
    </xf>
    <xf numFmtId="0" fontId="0" fillId="2" borderId="12" xfId="1" applyFont="1" applyBorder="1" applyAlignment="1">
      <alignment horizontal="left" vertical="top" wrapText="1"/>
      <protection hidden="1"/>
    </xf>
    <xf numFmtId="0" fontId="11" fillId="4" borderId="28" xfId="4" applyBorder="1">
      <protection hidden="1"/>
    </xf>
    <xf numFmtId="0" fontId="11" fillId="4" borderId="29" xfId="4" applyBorder="1">
      <protection hidden="1"/>
    </xf>
    <xf numFmtId="164" fontId="11" fillId="4" borderId="30" xfId="4" applyNumberFormat="1" applyBorder="1" applyAlignment="1">
      <alignment horizontal="center"/>
      <protection hidden="1"/>
    </xf>
    <xf numFmtId="0" fontId="11" fillId="4" borderId="31" xfId="4" applyBorder="1">
      <protection hidden="1"/>
    </xf>
    <xf numFmtId="164" fontId="10" fillId="4" borderId="15" xfId="2" applyNumberFormat="1" applyBorder="1" applyAlignment="1">
      <alignment horizontal="center"/>
    </xf>
    <xf numFmtId="164" fontId="10" fillId="4" borderId="29" xfId="2" applyNumberFormat="1" applyBorder="1" applyAlignment="1">
      <alignment horizontal="center"/>
    </xf>
    <xf numFmtId="164" fontId="11" fillId="4" borderId="29" xfId="4" applyNumberFormat="1" applyBorder="1" applyAlignment="1">
      <alignment horizontal="center"/>
      <protection hidden="1"/>
    </xf>
    <xf numFmtId="0" fontId="0" fillId="2" borderId="8" xfId="1" applyFont="1" applyBorder="1" applyAlignment="1">
      <alignment horizontal="right" wrapText="1"/>
      <protection hidden="1"/>
    </xf>
    <xf numFmtId="0" fontId="0" fillId="2" borderId="3" xfId="1" applyFont="1" applyBorder="1" applyAlignment="1">
      <alignment horizontal="right" wrapText="1"/>
      <protection hidden="1"/>
    </xf>
    <xf numFmtId="2" fontId="10" fillId="4" borderId="0" xfId="2" applyNumberFormat="1" applyBorder="1"/>
    <xf numFmtId="0" fontId="10" fillId="4" borderId="10" xfId="2" applyBorder="1" applyAlignment="1">
      <alignment horizontal="center"/>
    </xf>
    <xf numFmtId="0" fontId="10" fillId="4" borderId="32" xfId="2" applyBorder="1" applyAlignment="1">
      <alignment horizontal="center"/>
    </xf>
    <xf numFmtId="0" fontId="10" fillId="4" borderId="33" xfId="2" applyBorder="1" applyAlignment="1">
      <alignment horizontal="center"/>
    </xf>
    <xf numFmtId="0" fontId="10" fillId="4" borderId="10" xfId="2" applyBorder="1"/>
    <xf numFmtId="0" fontId="10" fillId="4" borderId="32" xfId="2" applyBorder="1"/>
    <xf numFmtId="0" fontId="10" fillId="4" borderId="34" xfId="2" applyBorder="1"/>
    <xf numFmtId="0" fontId="10" fillId="4" borderId="32" xfId="2" applyBorder="1" applyAlignment="1">
      <alignment horizontal="right"/>
    </xf>
    <xf numFmtId="0" fontId="10" fillId="4" borderId="27" xfId="2" applyBorder="1" applyAlignment="1"/>
    <xf numFmtId="0" fontId="10" fillId="4" borderId="32" xfId="2" applyBorder="1" applyAlignment="1"/>
    <xf numFmtId="0" fontId="10" fillId="4" borderId="33" xfId="2" applyBorder="1" applyAlignment="1"/>
    <xf numFmtId="0" fontId="0" fillId="2" borderId="36" xfId="1" applyFont="1" applyBorder="1" applyAlignment="1">
      <protection hidden="1"/>
    </xf>
    <xf numFmtId="0" fontId="0" fillId="2" borderId="25" xfId="1" applyFont="1" applyBorder="1" applyAlignment="1">
      <protection hidden="1"/>
    </xf>
    <xf numFmtId="0" fontId="0" fillId="2" borderId="9" xfId="1" applyFont="1" applyBorder="1" applyAlignment="1">
      <alignment horizontal="right"/>
      <protection hidden="1"/>
    </xf>
    <xf numFmtId="0" fontId="0" fillId="2" borderId="6" xfId="1" applyFont="1" applyBorder="1" applyAlignment="1">
      <protection hidden="1"/>
    </xf>
    <xf numFmtId="0" fontId="0" fillId="2" borderId="9" xfId="1" applyFont="1" applyBorder="1" applyAlignment="1">
      <protection hidden="1"/>
    </xf>
    <xf numFmtId="0" fontId="0" fillId="2" borderId="8" xfId="1" applyFont="1" applyBorder="1" applyAlignment="1">
      <alignment horizontal="right"/>
      <protection hidden="1"/>
    </xf>
    <xf numFmtId="0" fontId="0" fillId="2" borderId="3" xfId="1" applyFont="1" applyBorder="1" applyAlignment="1">
      <alignment horizontal="right"/>
      <protection hidden="1"/>
    </xf>
    <xf numFmtId="0" fontId="0" fillId="2" borderId="7" xfId="1" applyFont="1" applyBorder="1" applyAlignment="1">
      <alignment horizontal="right"/>
      <protection hidden="1"/>
    </xf>
    <xf numFmtId="0" fontId="0" fillId="2" borderId="5" xfId="1" applyFont="1" applyBorder="1" applyAlignment="1">
      <alignment horizontal="right"/>
      <protection hidden="1"/>
    </xf>
    <xf numFmtId="2" fontId="10" fillId="4" borderId="32" xfId="2" applyNumberFormat="1" applyBorder="1"/>
    <xf numFmtId="164" fontId="10" fillId="4" borderId="32" xfId="2" applyNumberFormat="1" applyBorder="1"/>
    <xf numFmtId="164" fontId="10" fillId="4" borderId="33" xfId="2" applyNumberFormat="1" applyBorder="1"/>
    <xf numFmtId="0" fontId="0" fillId="2" borderId="7" xfId="1" applyFont="1" applyBorder="1" applyAlignment="1">
      <alignment vertical="center"/>
      <protection hidden="1"/>
    </xf>
    <xf numFmtId="0" fontId="0" fillId="2" borderId="5" xfId="1" applyFont="1" applyBorder="1" applyAlignment="1">
      <alignment horizontal="right" vertical="center"/>
      <protection hidden="1"/>
    </xf>
    <xf numFmtId="0" fontId="6" fillId="2" borderId="0" xfId="0" applyFont="1" applyFill="1" applyBorder="1" applyAlignment="1" applyProtection="1">
      <alignment vertical="top"/>
      <protection hidden="1"/>
    </xf>
    <xf numFmtId="0" fontId="12" fillId="2" borderId="0" xfId="1" applyFont="1" applyBorder="1" applyAlignment="1">
      <protection hidden="1"/>
    </xf>
    <xf numFmtId="0" fontId="12" fillId="2" borderId="5" xfId="1" applyFont="1" applyBorder="1" applyAlignment="1">
      <alignment horizontal="left"/>
      <protection hidden="1"/>
    </xf>
    <xf numFmtId="0" fontId="0" fillId="0" borderId="0" xfId="0" applyAlignment="1">
      <alignment horizontal="left"/>
    </xf>
    <xf numFmtId="0" fontId="11" fillId="4" borderId="32" xfId="4" applyBorder="1" applyAlignment="1">
      <alignment horizontal="right"/>
      <protection hidden="1"/>
    </xf>
    <xf numFmtId="0" fontId="11" fillId="4" borderId="38" xfId="4" applyBorder="1" applyAlignment="1">
      <alignment horizontal="right"/>
      <protection hidden="1"/>
    </xf>
    <xf numFmtId="0" fontId="13" fillId="4" borderId="16" xfId="5" applyBorder="1" applyAlignment="1"/>
    <xf numFmtId="0" fontId="14" fillId="2" borderId="5" xfId="1" applyFont="1" applyBorder="1" applyAlignment="1">
      <protection hidden="1"/>
    </xf>
    <xf numFmtId="0" fontId="14" fillId="2" borderId="5" xfId="1" applyFont="1" applyBorder="1" applyAlignment="1">
      <alignment horizontal="right"/>
      <protection hidden="1"/>
    </xf>
    <xf numFmtId="2" fontId="15" fillId="4" borderId="5" xfId="2" applyNumberFormat="1" applyFont="1" applyBorder="1"/>
    <xf numFmtId="0" fontId="0" fillId="0" borderId="0" xfId="0" quotePrefix="1" applyAlignment="1">
      <alignment horizontal="left"/>
    </xf>
    <xf numFmtId="0" fontId="8" fillId="2" borderId="5" xfId="1" applyBorder="1" applyAlignment="1">
      <protection hidden="1"/>
    </xf>
    <xf numFmtId="0" fontId="8" fillId="2" borderId="0" xfId="1" applyBorder="1" applyAlignment="1">
      <protection hidden="1"/>
    </xf>
    <xf numFmtId="0" fontId="10" fillId="4" borderId="32" xfId="2" applyBorder="1"/>
    <xf numFmtId="0" fontId="10" fillId="4" borderId="33" xfId="2" applyBorder="1"/>
    <xf numFmtId="0" fontId="8" fillId="2" borderId="37" xfId="1" applyBorder="1" applyAlignment="1">
      <alignment horizontal="center" vertical="center" wrapText="1"/>
      <protection hidden="1"/>
    </xf>
    <xf numFmtId="0" fontId="10" fillId="4" borderId="10" xfId="2" applyBorder="1"/>
    <xf numFmtId="0" fontId="14" fillId="2" borderId="6" xfId="1" applyFont="1" applyBorder="1" applyAlignment="1">
      <alignment horizontal="left"/>
      <protection hidden="1"/>
    </xf>
    <xf numFmtId="0" fontId="0" fillId="2" borderId="7" xfId="1" applyFont="1" applyBorder="1" applyAlignment="1">
      <alignment horizontal="center" vertical="center"/>
      <protection hidden="1"/>
    </xf>
    <xf numFmtId="0" fontId="0" fillId="2" borderId="5" xfId="1" applyFont="1" applyBorder="1" applyAlignment="1">
      <alignment horizontal="center" vertical="center"/>
      <protection hidden="1"/>
    </xf>
    <xf numFmtId="0" fontId="0" fillId="2" borderId="2" xfId="1" applyFont="1" applyBorder="1" applyAlignment="1">
      <alignment horizontal="left"/>
      <protection hidden="1"/>
    </xf>
    <xf numFmtId="0" fontId="0" fillId="2" borderId="3" xfId="1" applyFont="1" applyBorder="1" applyAlignment="1">
      <alignment horizontal="right"/>
      <protection hidden="1"/>
    </xf>
    <xf numFmtId="0" fontId="0" fillId="2" borderId="0" xfId="1" applyFont="1" applyBorder="1" applyAlignment="1">
      <alignment horizontal="right"/>
      <protection hidden="1"/>
    </xf>
    <xf numFmtId="0" fontId="0" fillId="2" borderId="0" xfId="1" applyFont="1" applyBorder="1" applyAlignment="1">
      <alignment horizontal="left" wrapText="1"/>
      <protection hidden="1"/>
    </xf>
    <xf numFmtId="0" fontId="8" fillId="2" borderId="4" xfId="1" applyBorder="1" applyAlignment="1">
      <alignment horizontal="center" vertical="center" wrapText="1"/>
      <protection hidden="1"/>
    </xf>
    <xf numFmtId="0" fontId="10" fillId="4" borderId="0" xfId="2" applyBorder="1"/>
    <xf numFmtId="0" fontId="0" fillId="2" borderId="8" xfId="1" applyFont="1" applyBorder="1" applyAlignment="1">
      <alignment horizontal="right"/>
      <protection hidden="1"/>
    </xf>
    <xf numFmtId="0" fontId="0" fillId="2" borderId="9" xfId="1" applyFont="1" applyBorder="1" applyAlignment="1">
      <alignment horizontal="right"/>
      <protection hidden="1"/>
    </xf>
    <xf numFmtId="0" fontId="0" fillId="2" borderId="0" xfId="1" applyFont="1" applyBorder="1" applyAlignment="1">
      <alignment horizontal="right" wrapText="1"/>
      <protection hidden="1"/>
    </xf>
    <xf numFmtId="0" fontId="0" fillId="2" borderId="3" xfId="1" applyFont="1" applyBorder="1" applyAlignment="1">
      <alignment horizontal="right" wrapText="1"/>
      <protection hidden="1"/>
    </xf>
    <xf numFmtId="0" fontId="10" fillId="4" borderId="34" xfId="2" applyBorder="1"/>
    <xf numFmtId="0" fontId="10" fillId="4" borderId="32" xfId="2" applyBorder="1" applyAlignment="1">
      <alignment horizontal="left"/>
    </xf>
    <xf numFmtId="0" fontId="10" fillId="4" borderId="35" xfId="2" applyBorder="1" applyAlignment="1">
      <alignment horizontal="left"/>
    </xf>
    <xf numFmtId="0" fontId="8" fillId="2" borderId="1" xfId="1" applyBorder="1" applyAlignment="1">
      <alignment horizontal="center" vertical="center" wrapText="1"/>
      <protection hidden="1"/>
    </xf>
  </cellXfs>
  <cellStyles count="6">
    <cellStyle name="HHA_Calc" xfId="4"/>
    <cellStyle name="HHA_Templ." xfId="5"/>
    <cellStyle name="HHA-Horz" xfId="1"/>
    <cellStyle name="HHASim_Error" xfId="3"/>
    <cellStyle name="Normal" xfId="0" builtinId="0" customBuiltin="1"/>
    <cellStyle name="UserData" xfId="2"/>
  </cellStyles>
  <dxfs count="1">
    <dxf>
      <font>
        <b/>
        <i val="0"/>
        <color rgb="FFFF0000"/>
      </font>
    </dxf>
  </dxfs>
  <tableStyles count="0" defaultTableStyle="TableStyleMedium9" defaultPivotStyle="PivotStyleLight16"/>
  <colors>
    <indexedColors>
      <rgbColor rgb="00000000"/>
      <rgbColor rgb="00FFFFFF"/>
      <rgbColor rgb="00FF0000"/>
      <rgbColor rgb="0000FF00"/>
      <rgbColor rgb="002300DC"/>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CC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8F8F8"/>
      <color rgb="FFFCFCFC"/>
      <color rgb="FFFC00FF"/>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141"/>
  <sheetViews>
    <sheetView zoomScale="130" zoomScaleNormal="130" zoomScalePageLayoutView="60" workbookViewId="0">
      <selection activeCell="AF10" sqref="AF10"/>
    </sheetView>
  </sheetViews>
  <sheetFormatPr defaultRowHeight="14.25" x14ac:dyDescent="0.2"/>
  <cols>
    <col min="1" max="1" width="1.5" customWidth="1"/>
    <col min="2" max="2" width="5.375" customWidth="1"/>
    <col min="3" max="3" width="12.875" customWidth="1"/>
    <col min="4" max="4" width="7.75" customWidth="1"/>
    <col min="5" max="5" width="8.25" customWidth="1"/>
    <col min="6" max="6" width="9.375" customWidth="1"/>
    <col min="7" max="7" width="3.875" hidden="1" customWidth="1"/>
    <col min="8" max="8" width="12.875" customWidth="1"/>
    <col min="9" max="9" width="6" customWidth="1"/>
    <col min="10" max="10" width="8.25" customWidth="1"/>
    <col min="11" max="11" width="9.375" customWidth="1"/>
    <col min="12" max="12" width="4.625" hidden="1" customWidth="1"/>
    <col min="13" max="13" width="12.875" customWidth="1"/>
    <col min="14" max="14" width="6.25" customWidth="1"/>
    <col min="15" max="15" width="8.25" customWidth="1"/>
    <col min="16" max="16" width="9.375" customWidth="1"/>
    <col min="17" max="17" width="4.25" hidden="1" customWidth="1"/>
    <col min="18" max="18" width="12.875" customWidth="1"/>
    <col min="19" max="19" width="6.25" customWidth="1"/>
    <col min="20" max="20" width="8.25" customWidth="1"/>
    <col min="21" max="21" width="9.375" customWidth="1"/>
    <col min="22" max="22" width="1.5" customWidth="1"/>
    <col min="23" max="24" width="11.75" customWidth="1"/>
    <col min="25" max="31" width="11.75" hidden="1" customWidth="1"/>
    <col min="32" max="48" width="11.75" customWidth="1"/>
    <col min="49" max="1025" width="10.375"/>
  </cols>
  <sheetData>
    <row r="1" spans="1:47" ht="18" customHeight="1" thickBot="1" x14ac:dyDescent="0.25">
      <c r="A1" s="13"/>
      <c r="B1" s="125" t="s">
        <v>0</v>
      </c>
      <c r="C1" s="125"/>
      <c r="D1" s="125"/>
      <c r="E1" s="125"/>
      <c r="F1" s="125"/>
      <c r="G1" s="125"/>
      <c r="H1" s="125"/>
      <c r="I1" s="125"/>
      <c r="J1" s="125" t="s">
        <v>1</v>
      </c>
      <c r="K1" s="125"/>
      <c r="L1" s="125"/>
      <c r="M1" s="125"/>
      <c r="N1" s="125"/>
      <c r="O1" s="125"/>
      <c r="P1" s="125"/>
      <c r="Q1" s="125"/>
      <c r="R1" s="125"/>
      <c r="S1" s="125"/>
      <c r="T1" s="125"/>
      <c r="U1" s="125"/>
      <c r="V1" s="18" t="s">
        <v>55</v>
      </c>
      <c r="AF1">
        <v>15</v>
      </c>
      <c r="AK1">
        <v>30</v>
      </c>
      <c r="AP1">
        <v>45</v>
      </c>
      <c r="AU1">
        <v>60</v>
      </c>
    </row>
    <row r="2" spans="1:47" ht="18" customHeight="1" x14ac:dyDescent="0.2">
      <c r="A2" s="14"/>
      <c r="B2" s="120" t="s">
        <v>2</v>
      </c>
      <c r="C2" s="120"/>
      <c r="D2" s="108" t="s">
        <v>3</v>
      </c>
      <c r="E2" s="108"/>
      <c r="F2" s="108"/>
      <c r="G2" s="108"/>
      <c r="H2" s="108"/>
      <c r="I2" s="108"/>
      <c r="J2" s="121" t="s">
        <v>4</v>
      </c>
      <c r="K2" s="121"/>
      <c r="M2" s="75" t="s">
        <v>5</v>
      </c>
      <c r="N2" s="75"/>
      <c r="O2" s="38"/>
      <c r="P2" s="38"/>
      <c r="Q2" s="39"/>
      <c r="R2" s="65" t="s">
        <v>6</v>
      </c>
      <c r="S2" s="71">
        <v>44</v>
      </c>
      <c r="T2" s="26" t="s">
        <v>7</v>
      </c>
      <c r="U2" s="30"/>
      <c r="V2" s="19"/>
      <c r="AF2">
        <v>6</v>
      </c>
      <c r="AK2">
        <v>12</v>
      </c>
      <c r="AP2">
        <v>18</v>
      </c>
      <c r="AU2">
        <v>24</v>
      </c>
    </row>
    <row r="3" spans="1:47" ht="18" customHeight="1" x14ac:dyDescent="0.2">
      <c r="A3" s="15"/>
      <c r="B3" s="120" t="s">
        <v>8</v>
      </c>
      <c r="C3" s="120"/>
      <c r="D3" s="123">
        <v>2111000</v>
      </c>
      <c r="E3" s="123"/>
      <c r="F3" s="123"/>
      <c r="G3" s="123"/>
      <c r="H3" s="123"/>
      <c r="I3" s="124"/>
      <c r="J3" s="113" t="s">
        <v>9</v>
      </c>
      <c r="K3" s="113"/>
      <c r="M3" s="76" t="s">
        <v>10</v>
      </c>
      <c r="N3" s="76"/>
      <c r="O3" s="40"/>
      <c r="P3" s="40"/>
      <c r="Q3" s="41"/>
      <c r="R3" s="66" t="s">
        <v>11</v>
      </c>
      <c r="S3" s="72">
        <v>120</v>
      </c>
      <c r="T3" s="26" t="s">
        <v>7</v>
      </c>
      <c r="U3" s="30"/>
      <c r="V3" s="20"/>
    </row>
    <row r="4" spans="1:47" ht="18" customHeight="1" x14ac:dyDescent="0.2">
      <c r="A4" s="15"/>
      <c r="B4" s="120" t="s">
        <v>12</v>
      </c>
      <c r="C4" s="120"/>
      <c r="D4" s="105" t="s">
        <v>13</v>
      </c>
      <c r="E4" s="105"/>
      <c r="F4" s="105"/>
      <c r="G4" s="105"/>
      <c r="H4" s="105"/>
      <c r="I4" s="105"/>
      <c r="J4" s="121" t="s">
        <v>14</v>
      </c>
      <c r="K4" s="121"/>
      <c r="M4" s="76" t="s">
        <v>15</v>
      </c>
      <c r="N4" s="76"/>
      <c r="O4" s="42"/>
      <c r="P4" s="42"/>
      <c r="Q4" s="41"/>
      <c r="R4" s="66" t="s">
        <v>16</v>
      </c>
      <c r="S4" s="72">
        <v>231</v>
      </c>
      <c r="T4" s="26" t="s">
        <v>17</v>
      </c>
      <c r="U4" s="30"/>
      <c r="V4" s="20"/>
    </row>
    <row r="5" spans="1:47" ht="18" customHeight="1" x14ac:dyDescent="0.2">
      <c r="A5" s="15"/>
      <c r="B5" s="120" t="s">
        <v>60</v>
      </c>
      <c r="C5" s="120"/>
      <c r="D5" s="105" t="s">
        <v>18</v>
      </c>
      <c r="E5" s="105"/>
      <c r="F5" s="105"/>
      <c r="G5" s="105"/>
      <c r="H5" s="105"/>
      <c r="I5" s="105"/>
      <c r="J5" s="121" t="s">
        <v>19</v>
      </c>
      <c r="K5" s="121"/>
      <c r="M5" s="76" t="s">
        <v>15</v>
      </c>
      <c r="N5" s="76"/>
      <c r="O5" s="42"/>
      <c r="P5" s="42"/>
      <c r="Q5" s="41"/>
      <c r="R5" s="66" t="s">
        <v>20</v>
      </c>
      <c r="S5" s="74" t="s">
        <v>72</v>
      </c>
      <c r="T5" s="96" t="str">
        <f>IF(AND(NOT(S5=""),NOT(S5=" ")),VLOOKUP(S5,$AB$5:$AC$10,2,0),"")</f>
        <v>Central</v>
      </c>
      <c r="U5" s="97">
        <f>IF(AND(NOT(S5=""),NOT(S5=" ")),VLOOKUP(S5,$AB$5:$AD$10,3,0),"")</f>
        <v>-6</v>
      </c>
      <c r="V5" s="20"/>
      <c r="Z5" s="31" t="s">
        <v>77</v>
      </c>
      <c r="AA5" s="31" t="s">
        <v>76</v>
      </c>
      <c r="AB5" s="31" t="s">
        <v>76</v>
      </c>
      <c r="AC5" s="31" t="s">
        <v>77</v>
      </c>
      <c r="AD5" s="102">
        <v>-3.5</v>
      </c>
      <c r="AE5" t="s">
        <v>96</v>
      </c>
      <c r="AF5" s="31" t="s">
        <v>82</v>
      </c>
    </row>
    <row r="6" spans="1:47" ht="18" customHeight="1" thickBot="1" x14ac:dyDescent="0.25">
      <c r="A6" s="16"/>
      <c r="B6" s="120" t="s">
        <v>22</v>
      </c>
      <c r="C6" s="120"/>
      <c r="D6" s="122" t="s">
        <v>23</v>
      </c>
      <c r="E6" s="122"/>
      <c r="F6" s="122"/>
      <c r="G6" s="122"/>
      <c r="H6" s="122"/>
      <c r="I6" s="122"/>
      <c r="J6" s="121" t="s">
        <v>24</v>
      </c>
      <c r="K6" s="121"/>
      <c r="M6" s="77"/>
      <c r="N6" s="77"/>
      <c r="O6" s="43"/>
      <c r="P6" s="43"/>
      <c r="Q6" s="44"/>
      <c r="R6" s="66" t="s">
        <v>25</v>
      </c>
      <c r="S6" s="73">
        <v>13</v>
      </c>
      <c r="T6" s="115" t="s">
        <v>32</v>
      </c>
      <c r="U6" s="115"/>
      <c r="V6" s="21"/>
      <c r="Z6" s="31" t="s">
        <v>75</v>
      </c>
      <c r="AA6" s="31" t="s">
        <v>74</v>
      </c>
      <c r="AB6" s="31" t="s">
        <v>74</v>
      </c>
      <c r="AC6" s="31" t="s">
        <v>75</v>
      </c>
      <c r="AD6" s="95">
        <v>-4</v>
      </c>
      <c r="AE6" s="31" t="s">
        <v>96</v>
      </c>
      <c r="AF6" t="str">
        <f>""</f>
        <v/>
      </c>
    </row>
    <row r="7" spans="1:47" ht="18" customHeight="1" thickBot="1" x14ac:dyDescent="0.25">
      <c r="A7" s="17"/>
      <c r="B7" s="116" t="s">
        <v>26</v>
      </c>
      <c r="C7" s="116"/>
      <c r="D7" s="116"/>
      <c r="E7" s="116"/>
      <c r="F7" s="116"/>
      <c r="G7" s="116"/>
      <c r="H7" s="116"/>
      <c r="I7" s="116"/>
      <c r="J7" s="116"/>
      <c r="K7" s="116"/>
      <c r="L7" s="116"/>
      <c r="M7" s="116"/>
      <c r="N7" s="116"/>
      <c r="O7" s="116"/>
      <c r="P7" s="116"/>
      <c r="Q7" s="116"/>
      <c r="R7" s="116"/>
      <c r="S7" s="116"/>
      <c r="T7" s="116"/>
      <c r="U7" s="116"/>
      <c r="V7" s="22"/>
      <c r="Z7" s="31" t="s">
        <v>78</v>
      </c>
      <c r="AA7" s="31" t="s">
        <v>21</v>
      </c>
      <c r="AB7" s="31" t="s">
        <v>21</v>
      </c>
      <c r="AC7" s="31" t="s">
        <v>78</v>
      </c>
      <c r="AD7" s="95">
        <v>-5</v>
      </c>
      <c r="AE7" s="31" t="s">
        <v>96</v>
      </c>
      <c r="AF7">
        <f>S4</f>
        <v>231</v>
      </c>
    </row>
    <row r="8" spans="1:47" ht="18" customHeight="1" x14ac:dyDescent="0.2">
      <c r="A8" s="15"/>
      <c r="B8" s="82"/>
      <c r="C8" s="80" t="s">
        <v>27</v>
      </c>
      <c r="D8" s="117" t="s">
        <v>28</v>
      </c>
      <c r="E8" s="117"/>
      <c r="F8" s="117"/>
      <c r="G8" s="117"/>
      <c r="H8" s="83"/>
      <c r="I8" s="80" t="s">
        <v>29</v>
      </c>
      <c r="J8" s="68">
        <v>2</v>
      </c>
      <c r="K8" s="93" t="str">
        <f>IF(AND(OR(O9="",O9="None"),J8&gt;0),"ERROR!","")</f>
        <v/>
      </c>
      <c r="L8" s="24"/>
      <c r="M8" s="118" t="s">
        <v>30</v>
      </c>
      <c r="N8" s="119"/>
      <c r="O8" s="108" t="s">
        <v>31</v>
      </c>
      <c r="P8" s="108"/>
      <c r="Q8" s="108"/>
      <c r="R8" s="113" t="s">
        <v>54</v>
      </c>
      <c r="S8" s="113"/>
      <c r="T8" s="71">
        <v>90</v>
      </c>
      <c r="U8" s="28" t="s">
        <v>32</v>
      </c>
      <c r="V8" s="20"/>
      <c r="Z8" s="31" t="s">
        <v>79</v>
      </c>
      <c r="AA8" s="31" t="s">
        <v>72</v>
      </c>
      <c r="AB8" s="31" t="s">
        <v>72</v>
      </c>
      <c r="AC8" s="31" t="s">
        <v>79</v>
      </c>
      <c r="AD8" s="95">
        <v>-6</v>
      </c>
      <c r="AE8" s="31" t="s">
        <v>96</v>
      </c>
    </row>
    <row r="9" spans="1:47" ht="18" customHeight="1" x14ac:dyDescent="0.2">
      <c r="A9" s="15"/>
      <c r="B9" s="30"/>
      <c r="C9" s="32" t="s">
        <v>56</v>
      </c>
      <c r="D9" s="67">
        <v>231</v>
      </c>
      <c r="E9" s="112" t="s">
        <v>33</v>
      </c>
      <c r="F9" s="112"/>
      <c r="G9" s="112"/>
      <c r="H9" s="84"/>
      <c r="I9" s="32" t="s">
        <v>34</v>
      </c>
      <c r="J9" s="69">
        <v>5</v>
      </c>
      <c r="K9" s="93"/>
      <c r="L9" s="24"/>
      <c r="M9" s="113" t="s">
        <v>68</v>
      </c>
      <c r="N9" s="114"/>
      <c r="O9" s="105" t="s">
        <v>84</v>
      </c>
      <c r="P9" s="105"/>
      <c r="Q9" s="105"/>
      <c r="R9" s="113"/>
      <c r="S9" s="113"/>
      <c r="T9" s="72"/>
      <c r="U9" s="28"/>
      <c r="V9" s="20"/>
      <c r="Z9" s="31" t="s">
        <v>80</v>
      </c>
      <c r="AA9" s="31" t="s">
        <v>73</v>
      </c>
      <c r="AB9" s="31" t="s">
        <v>73</v>
      </c>
      <c r="AC9" s="31" t="s">
        <v>80</v>
      </c>
      <c r="AD9" s="95">
        <v>-7</v>
      </c>
      <c r="AE9" s="31" t="s">
        <v>96</v>
      </c>
    </row>
    <row r="10" spans="1:47" ht="18" customHeight="1" x14ac:dyDescent="0.2">
      <c r="A10" s="15"/>
      <c r="B10" s="30"/>
      <c r="C10" s="32" t="s">
        <v>35</v>
      </c>
      <c r="D10" s="67">
        <v>0</v>
      </c>
      <c r="E10" s="112" t="s">
        <v>36</v>
      </c>
      <c r="F10" s="112"/>
      <c r="G10" s="112"/>
      <c r="H10" s="84"/>
      <c r="I10" s="32" t="s">
        <v>58</v>
      </c>
      <c r="J10" s="69">
        <v>2</v>
      </c>
      <c r="K10" s="93" t="str">
        <f>IF(J10=J11,"ERROR",IF(J11&gt;J11,"ERROR",""))</f>
        <v/>
      </c>
      <c r="L10" s="24"/>
      <c r="M10" s="113" t="s">
        <v>37</v>
      </c>
      <c r="N10" s="114"/>
      <c r="O10" s="105" t="s">
        <v>83</v>
      </c>
      <c r="P10" s="105"/>
      <c r="Q10" s="105"/>
      <c r="R10" s="24"/>
      <c r="S10" s="26"/>
      <c r="T10" s="72"/>
      <c r="U10" s="26"/>
      <c r="V10" s="20"/>
      <c r="Z10" s="31" t="s">
        <v>81</v>
      </c>
      <c r="AA10" s="31" t="s">
        <v>71</v>
      </c>
      <c r="AB10" s="31" t="s">
        <v>71</v>
      </c>
      <c r="AC10" s="31" t="s">
        <v>81</v>
      </c>
      <c r="AD10" s="95">
        <v>-8</v>
      </c>
      <c r="AE10" s="31" t="s">
        <v>96</v>
      </c>
    </row>
    <row r="11" spans="1:47" ht="18" customHeight="1" thickBot="1" x14ac:dyDescent="0.25">
      <c r="A11" s="15"/>
      <c r="B11" s="99"/>
      <c r="C11" s="100" t="s">
        <v>70</v>
      </c>
      <c r="D11" s="101">
        <v>1.3</v>
      </c>
      <c r="E11" s="109" t="s">
        <v>36</v>
      </c>
      <c r="F11" s="109"/>
      <c r="G11" s="109"/>
      <c r="H11" s="85"/>
      <c r="I11" s="86" t="s">
        <v>59</v>
      </c>
      <c r="J11" s="70">
        <v>3</v>
      </c>
      <c r="K11" s="94" t="str">
        <f>IF(J10=J11,"ERROR","")</f>
        <v/>
      </c>
      <c r="L11" s="35"/>
      <c r="M11" s="110"/>
      <c r="N11" s="111"/>
      <c r="O11" s="106"/>
      <c r="P11" s="106"/>
      <c r="Q11" s="106"/>
      <c r="R11" s="25"/>
      <c r="S11" s="27"/>
      <c r="T11" s="73"/>
      <c r="U11" s="29"/>
      <c r="V11" s="20"/>
    </row>
    <row r="12" spans="1:47" ht="8.4499999999999993" customHeight="1" x14ac:dyDescent="0.2">
      <c r="A12" s="15"/>
      <c r="B12" s="30"/>
      <c r="C12" s="46"/>
      <c r="D12" s="47"/>
      <c r="E12" s="47"/>
      <c r="F12" s="48"/>
      <c r="G12" s="32"/>
      <c r="H12" s="46"/>
      <c r="I12" s="47"/>
      <c r="J12" s="47"/>
      <c r="K12" s="48"/>
      <c r="L12" s="55"/>
      <c r="M12" s="46"/>
      <c r="N12" s="47"/>
      <c r="O12" s="47"/>
      <c r="P12" s="48"/>
      <c r="Q12" s="57"/>
      <c r="R12" s="46"/>
      <c r="S12" s="47"/>
      <c r="T12" s="47"/>
      <c r="U12" s="47"/>
      <c r="V12" s="20"/>
    </row>
    <row r="13" spans="1:47" ht="27.6" customHeight="1" x14ac:dyDescent="0.2">
      <c r="A13" s="15"/>
      <c r="B13" s="33"/>
      <c r="C13" s="51" t="s">
        <v>38</v>
      </c>
      <c r="D13" s="49" t="s">
        <v>39</v>
      </c>
      <c r="E13" s="49" t="s">
        <v>40</v>
      </c>
      <c r="F13" s="50" t="s">
        <v>41</v>
      </c>
      <c r="G13" s="33"/>
      <c r="H13" s="51" t="str">
        <f>IF(H14="","","Floor Name")</f>
        <v/>
      </c>
      <c r="I13" s="49" t="str">
        <f>IF(H14="","","Flr")</f>
        <v/>
      </c>
      <c r="J13" s="49" t="str">
        <f>IF(H14="","","Flr-Flr (m)")</f>
        <v/>
      </c>
      <c r="K13" s="50" t="str">
        <f>IF(H14="","","Bldg. Elev. (m)")</f>
        <v/>
      </c>
      <c r="L13" s="56"/>
      <c r="M13" s="51" t="str">
        <f>IF(M14="","","Floor Name")</f>
        <v/>
      </c>
      <c r="N13" s="49" t="str">
        <f>IF(M14="","","Flr")</f>
        <v/>
      </c>
      <c r="O13" s="49" t="str">
        <f>IF(M14="","","Flr-Flr (m)")</f>
        <v/>
      </c>
      <c r="P13" s="50" t="str">
        <f>IF(M14="","","Bldg. Elev. (m)")</f>
        <v/>
      </c>
      <c r="Q13" s="56"/>
      <c r="R13" s="51" t="str">
        <f>IF(R14="","","Floor Name")</f>
        <v/>
      </c>
      <c r="S13" s="49" t="str">
        <f>IF(R14="","","Flr")</f>
        <v/>
      </c>
      <c r="T13" s="49" t="str">
        <f>IF(R14="","","Flr-Flr (m)")</f>
        <v/>
      </c>
      <c r="U13" s="49" t="str">
        <f>IF(R14="","","Bldg. Elev. (m)")</f>
        <v/>
      </c>
      <c r="V13" s="20"/>
    </row>
    <row r="14" spans="1:47" ht="18" customHeight="1" x14ac:dyDescent="0.2">
      <c r="A14" s="15"/>
      <c r="B14" s="78"/>
      <c r="C14" s="36" t="str">
        <f>IF(D14="","",IF(LEFT(D14,3)='CSV1'!$D$4,$O$9,(IF(LEFT(D14,2)="L-",$O$10,IF(LEFT(D14,2)="B-",$O$8))&amp;" "&amp;RIGHT(D14,LEN(D14)-2))))</f>
        <v>Basement 2A</v>
      </c>
      <c r="D14" s="34" t="str">
        <f>IF(AND(OR($J$8="",$J$8=0),OR($J$9="",$J$9=0),AND(ROW()=ROW($D$14),COLUMN()=COLUMN($D$14))),'CSV1'!$D$4&amp;$D$8,IF(AND(OR($J$8="",$J$8=0),OR($J$9="",$J$9=0)),"",IF($J$8-(ROW()-ROW($D$14)+0)=0,'CSV1'!$D$4&amp;$D$8,IF($J$8-(0+ROW()-ROW($D$14))&gt;0,"B-"&amp;$J$8-(0+ROW()-ROW($D$14))&amp;$D$8,IF(OR($J$9="",$J$9=0),"",IF($J$8+$J$9+1-(0+ROW()-ROW($D$14))&lt;=0,"","L-"&amp;(ROW()-(ROW($D$14))+0-$J$8+$J$11-1)&amp;$D$8))))))</f>
        <v>B-2A</v>
      </c>
      <c r="E14" s="62">
        <v>4</v>
      </c>
      <c r="F14" s="52">
        <f>IF(LEFT(D14,3)='CSV1'!$D$4,$D$10,IF(LEFT(D14,2)="B-",F15-E14,IF(D14='CSV1'!$E$4,$D$11,IF(LEFT(D14,2)="L-",F13+E13,""))))</f>
        <v>-7.5</v>
      </c>
      <c r="G14" s="53"/>
      <c r="H14" s="36"/>
      <c r="I14" s="34" t="str">
        <f>IF(AND(OR($J$8="",$J$8=0),OR($J$9="",$J$9=0),AND(ROW()=ROW($D$14),COLUMN()=COLUMN($D$14))),'CSV1'!$D$4&amp;$D$8,IF(AND(OR($J$8="",$J$8=0),OR($J$9="",$J$9=0)),"",IF($J$8-(ROW()-ROW($D$14)+15)=0,'CSV1'!$D$4&amp;$D$8,IF($J$8-(15+ROW()-ROW($D$14))&gt;0,"B-"&amp;$J$8-(15+ROW()-ROW($D$14))&amp;$D$8,IF(OR($J$9="",$J$9=0),"",IF($J$8+$J$9+1-(15+ROW()-ROW($D$14))&lt;=0,"","L-"&amp;(ROW()-(ROW($D$14))+15-$J$8+$J$11-1)&amp;$D$8))))))</f>
        <v/>
      </c>
      <c r="J14" s="62"/>
      <c r="K14" s="52" t="str">
        <f>IF(LEFT(I14,3)='CSV1'!$D$4,$D$10,IF(LEFT(I14,2)="B-",K15-J14,IF(I14='CSV1'!$E$4,$D$11,IF(LEFT(I14,2)="L-",F28+E28,""))))</f>
        <v/>
      </c>
      <c r="L14" s="53"/>
      <c r="M14" s="36" t="str">
        <f>IF(N14="","",IF(LEFT(N14,3)='CSV1'!$D$4,$O$9,(IF(LEFT(N14,2)="L-",$O$10,IF(LEFT(N14,2)="B-",$O$8))&amp;" "&amp;RIGHT(N14,LEN(N14)-2))))</f>
        <v/>
      </c>
      <c r="N14" s="34" t="str">
        <f>IF(AND(OR($J$8="",$J$8=0),OR($J$9="",$J$9=0),AND(ROW()=ROW($D$14),COLUMN()=COLUMN($D$14))),'CSV1'!$D$4&amp;$D$8,IF(AND(OR($J$8="",$J$8=0),OR($J$9="",$J$9=0)),"",IF($J$8-(ROW()-ROW($D$14)+30)=0,'CSV1'!$D$4&amp;$D$8,IF($J$8-(30+ROW()-ROW($D$14))&gt;0,"B-"&amp;$J$8-(30+ROW()-ROW($D$14))&amp;$D$8,IF(OR($J$9="",$J$9=0),"",IF($J$8+$J$9+1-(30+ROW()-ROW($D$14))&lt;=0,"","L-"&amp;(ROW()-(ROW($D$14))+30-$J$8+$J$11-1)&amp;$D$8))))))</f>
        <v/>
      </c>
      <c r="O14" s="62"/>
      <c r="P14" s="52" t="str">
        <f>IF(LEFT(N14,3)='CSV1'!$D$4,$D$10,IF(LEFT(N14,2)="B-",P15-O14,IF(N14='CSV1'!$E$4,$D$11,IF(LEFT(N14,2)="L-",K28+J28,""))))</f>
        <v/>
      </c>
      <c r="Q14" s="53"/>
      <c r="R14" s="36" t="str">
        <f>IF(S14="","",IF(LEFT(S14,3)='CSV1'!$D$4,$O$9,(IF(LEFT(S14,2)="L-",$O$10,IF(LEFT(S14,2)="B-",$O$8))&amp;" "&amp;RIGHT(S14,LEN(S14)-2))))</f>
        <v/>
      </c>
      <c r="S14" s="34" t="str">
        <f>IF(AND(OR($J$8="",$J$8=0),OR($J$9="",$J$9=0),AND(ROW()=ROW($D$14),COLUMN()=COLUMN($D$14))),'CSV1'!$D$4&amp;$D$8,IF(AND(OR($J$8="",$J$8=0),OR($J$9="",$J$9=0)),"",IF($J$8-(ROW()-ROW($D$14)+45)=0,'CSV1'!$D$4&amp;$D$8,IF($J$8-(45+ROW()-ROW($D$14))&gt;0,"B-"&amp;$J$8-(45+ROW()-ROW($D$14))&amp;$D$8,IF(OR($J$9="",$J$9=0),"",IF($J$8+$J$9+1-(45+ROW()-ROW($D$14))&lt;=0,"","L-"&amp;(ROW()-(ROW($D$14))+45-$J$8+$J$11-1)&amp;$D$8))))))</f>
        <v/>
      </c>
      <c r="T14" s="62"/>
      <c r="U14" s="45" t="str">
        <f>IF(LEFT(S14,3)='CSV1'!$D$4,$D$10,IF(LEFT(S14,2)="B-",U15-T14,IF(S14='CSV1'!$E$4,$D$11,IF(LEFT(S14,2)="L-",P28+O28,""))))</f>
        <v/>
      </c>
      <c r="V14" s="20"/>
    </row>
    <row r="15" spans="1:47" ht="18" customHeight="1" x14ac:dyDescent="0.25">
      <c r="A15" s="15"/>
      <c r="B15" s="54"/>
      <c r="C15" s="36" t="str">
        <f>IF(D15="","",IF(LEFT(D15,3)='CSV1'!$D$4,$O$9,(IF(LEFT(D15,2)="L-",$O$10,IF(LEFT(D15,2)="B-",$O$8))&amp;" "&amp;RIGHT(D15,LEN(D15)-2))))</f>
        <v>Basement 1A</v>
      </c>
      <c r="D15" s="34" t="str">
        <f>IF(AND(OR($J$8="",$J$8=0),OR($J$9="",$J$9=0),AND(ROW()=ROW($D$14),COLUMN()=COLUMN($D$14))),'CSV1'!$D$4&amp;$D$8,IF(AND(OR($J$8="",$J$8=0),OR($J$9="",$J$9=0)),"",IF($J$8-(ROW()-ROW($D$14)+0)=0,'CSV1'!$D$4&amp;$D$8,IF($J$8-(0+ROW()-ROW($D$14))&gt;0,"B-"&amp;$J$8-(0+ROW()-ROW($D$14))&amp;$D$8,IF(OR($J$9="",$J$9=0),"",IF($J$8+$J$9+1-(0+ROW()-ROW($D$14))&lt;=0,"","L-"&amp;(ROW()-(ROW($D$14))+0-$J$8+$J$11-1)&amp;$D$8))))))</f>
        <v>B-1A</v>
      </c>
      <c r="E15" s="62">
        <v>3.5</v>
      </c>
      <c r="F15" s="52">
        <f>IF(LEFT(D15,3)='CSV1'!$D$4,$D$10,IF(LEFT(D15,2)="B-",F16-E15,IF(D15='CSV1'!$E$4,$D$11,IF(LEFT(D15,2)="L-",F14+E14,""))))</f>
        <v>-3.5</v>
      </c>
      <c r="G15" s="53"/>
      <c r="H15" s="36" t="str">
        <f>IF(I15="","",IF(LEFT(I15,3)='CSV1'!$D$4,$O$9,(IF(LEFT(I15,2)="L-",$O$10,IF(LEFT(I15,2)="B-",$O$8))&amp;" "&amp;RIGHT(I15,LEN(I15)-2))))</f>
        <v/>
      </c>
      <c r="I15" s="34" t="str">
        <f>IF(AND(OR($J$8="",$J$8=0),OR($J$9="",$J$9=0),AND(ROW()=ROW($D$14),COLUMN()=COLUMN($D$14))),'CSV1'!$D$4&amp;$D$8,IF(AND(OR($J$8="",$J$8=0),OR($J$9="",$J$9=0)),"",IF($J$8-(ROW()-ROW($D$14)+15)=0,'CSV1'!$D$4&amp;$D$8,IF($J$8-(15+ROW()-ROW($D$14))&gt;0,"B-"&amp;$J$8-(15+ROW()-ROW($D$14))&amp;$D$8,IF(OR($J$9="",$J$9=0),"",IF($J$8+$J$9+1-(15+ROW()-ROW($D$14))&lt;=0,"","L-"&amp;(ROW()-(ROW($D$14))+15-$J$8+$J$11-1)&amp;$D$8))))))</f>
        <v/>
      </c>
      <c r="J15" s="62"/>
      <c r="K15" s="52" t="str">
        <f>IF(LEFT(I15,3)='CSV1'!$D$4,$C$10,IF(LEFT(I15,2)="B-",K16-J15,IF(LEFT(I15,2)="L-",K14+J14,"")))</f>
        <v/>
      </c>
      <c r="L15" s="53"/>
      <c r="M15" s="98" t="str">
        <f>IF(N15="","",IF(LEFT(N15,3)='CSV1'!$D$4,$O$9,(IF(LEFT(N15,2)="L-",$O$10,IF(LEFT(N15,2)="B-",$O$8))&amp;" "&amp;RIGHT(N15,LEN(N15)-2))))</f>
        <v/>
      </c>
      <c r="N15" s="34" t="str">
        <f>IF(AND(OR($J$8="",$J$8=0),OR($J$9="",$J$9=0),AND(ROW()=ROW($D$14),COLUMN()=COLUMN($D$14))),'CSV1'!$D$4&amp;$D$8,IF(AND(OR($J$8="",$J$8=0),OR($J$9="",$J$9=0)),"",IF($J$8-(ROW()-ROW($D$14)+30)=0,'CSV1'!$D$4&amp;$D$8,IF($J$8-(30+ROW()-ROW($D$14))&gt;0,"B-"&amp;$J$8-(30+ROW()-ROW($D$14))&amp;$D$8,IF(OR($J$9="",$J$9=0),"",IF($J$8+$J$9+1-(30+ROW()-ROW($D$14))&lt;=0,"","L-"&amp;(ROW()-(ROW($D$14))+30-$J$8+$J$11-1)&amp;$D$8))))))</f>
        <v/>
      </c>
      <c r="O15" s="62"/>
      <c r="P15" s="52" t="str">
        <f>IF(LEFT(N15,3)='CSV1'!$D$4,$C$10,IF(LEFT(N15,2)="B-",P16-O15,IF(LEFT(N15,2)="L-",P14+O14,"")))</f>
        <v/>
      </c>
      <c r="Q15" s="53"/>
      <c r="R15" s="36" t="str">
        <f>IF(S15="","",IF(LEFT(S15,3)='CSV1'!$D$4,$O$9,(IF(LEFT(S15,2)="L-",$O$10,IF(LEFT(S15,2)="B-",$O$8))&amp;" "&amp;RIGHT(S15,LEN(S15)-2))))</f>
        <v/>
      </c>
      <c r="S15" s="34" t="str">
        <f>IF(AND(OR($J$8="",$J$8=0),OR($J$9="",$J$9=0),AND(ROW()=ROW($D$14),COLUMN()=COLUMN($D$14))),'CSV1'!$D$4&amp;$D$8,IF(AND(OR($J$8="",$J$8=0),OR($J$9="",$J$9=0)),"",IF($J$8-(ROW()-ROW($D$14)+45)=0,'CSV1'!$D$4&amp;$D$8,IF($J$8-(45+ROW()-ROW($D$14))&gt;0,"B-"&amp;$J$8-(45+ROW()-ROW($D$14))&amp;$D$8,IF(OR($J$9="",$J$9=0),"",IF($J$8+$J$9+1-(45+ROW()-ROW($D$14))&lt;=0,"","L-"&amp;(ROW()-(ROW($D$14))+45-$J$8+$J$11-1)&amp;$D$8))))))</f>
        <v/>
      </c>
      <c r="T15" s="62"/>
      <c r="U15" s="45" t="str">
        <f>IF(LEFT(S15,3)='CSV1'!$D$4,$C$10,IF(LEFT(S15,2)="B-",U16-T15,IF(LEFT(S15,2)="L-",U14+T14,"")))</f>
        <v/>
      </c>
      <c r="V15" s="20"/>
    </row>
    <row r="16" spans="1:47" ht="18" customHeight="1" x14ac:dyDescent="0.2">
      <c r="A16" s="15"/>
      <c r="B16" s="54"/>
      <c r="C16" s="36" t="str">
        <f>IF(D16="","",IF(LEFT(D16,3)='CSV1'!$D$4,$O$9,(IF(LEFT(D16,2)="L-",$O$10,IF(LEFT(D16,2)="B-",$O$8))&amp;" "&amp;RIGHT(D16,LEN(D16)-2))))</f>
        <v>Lobby</v>
      </c>
      <c r="D16" s="34" t="str">
        <f>IF(AND(OR($J$8="",$J$8=0),OR($J$9="",$J$9=0),AND(ROW()=ROW($D$14),COLUMN()=COLUMN($D$14))),'CSV1'!$D$4&amp;$D$8,IF(AND(OR($J$8="",$J$8=0),OR($J$9="",$J$9=0)),"",IF($J$8-(ROW()-ROW($D$14)+0)=0,'CSV1'!$D$4&amp;$D$8,IF($J$8-(0+ROW()-ROW($D$14))&gt;0,"B-"&amp;$J$8-(0+ROW()-ROW($D$14))&amp;$D$8,IF(OR($J$9="",$J$9=0),"",IF($J$8+$J$9+1-(0+ROW()-ROW($D$14))&lt;=0,"","L-"&amp;(ROW()-(ROW($D$14))+0-$J$8+$J$11-1)&amp;$D$8))))))</f>
        <v>G-2A</v>
      </c>
      <c r="E16" s="62"/>
      <c r="F16" s="52">
        <f>IF(LEFT(D16,3)='CSV1'!$D$4,$D$10,IF(LEFT(D16,2)="B-",F17-E16,IF(D16='CSV1'!$E$4,$D$11,IF(LEFT(D16,2)="L-",F15+E15,""))))</f>
        <v>0</v>
      </c>
      <c r="G16" s="53"/>
      <c r="H16" s="36" t="str">
        <f>IF(I16="","",IF(LEFT(I16,3)='CSV1'!$D$4,$O$9,(IF(LEFT(I16,2)="L-",$O$10,IF(LEFT(I16,2)="B-",$O$8))&amp;" "&amp;RIGHT(I16,LEN(I16)-2))))</f>
        <v/>
      </c>
      <c r="I16" s="34" t="str">
        <f>IF(AND(OR($J$8="",$J$8=0),OR($J$9="",$J$9=0),AND(ROW()=ROW($D$14),COLUMN()=COLUMN($D$14))),'CSV1'!$D$4&amp;$D$8,IF(AND(OR($J$8="",$J$8=0),OR($J$9="",$J$9=0)),"",IF($J$8-(ROW()-ROW($D$14)+15)=0,'CSV1'!$D$4&amp;$D$8,IF($J$8-(15+ROW()-ROW($D$14))&gt;0,"B-"&amp;$J$8-(15+ROW()-ROW($D$14))&amp;$D$8,IF(OR($J$9="",$J$9=0),"",IF($J$8+$J$9+1-(15+ROW()-ROW($D$14))&lt;=0,"","L-"&amp;(ROW()-(ROW($D$14))+15-$J$8+$J$11-1)&amp;$D$8))))))</f>
        <v/>
      </c>
      <c r="J16" s="62"/>
      <c r="K16" s="52" t="str">
        <f>IF(LEFT(I16,3)='CSV1'!$D$4,$D$10,IF(LEFT(I16,2)="B-",K17-J16,IF(LEFT(I16,2)="L-",K15+J15,"")))</f>
        <v/>
      </c>
      <c r="L16" s="53"/>
      <c r="M16" s="36" t="str">
        <f>IF(N16="","",IF(LEFT(N16,3)='CSV1'!$D$4,$O$9,(IF(LEFT(N16,2)="L-",$O$10,IF(LEFT(N16,2)="B-",$O$8))&amp;" "&amp;RIGHT(N16,LEN(N16)-2))))</f>
        <v/>
      </c>
      <c r="N16" s="34" t="str">
        <f>IF(AND(OR($J$8="",$J$8=0),OR($J$9="",$J$9=0),AND(ROW()=ROW($D$14),COLUMN()=COLUMN($D$14))),'CSV1'!$D$4&amp;$D$8,IF(AND(OR($J$8="",$J$8=0),OR($J$9="",$J$9=0)),"",IF($J$8-(ROW()-ROW($D$14)+30)=0,'CSV1'!$D$4&amp;$D$8,IF($J$8-(30+ROW()-ROW($D$14))&gt;0,"B-"&amp;$J$8-(30+ROW()-ROW($D$14))&amp;$D$8,IF(OR($J$9="",$J$9=0),"",IF($J$8+$J$9+1-(30+ROW()-ROW($D$14))&lt;=0,"","L-"&amp;(ROW()-(ROW($D$14))+30-$J$8+$J$11-1)&amp;$D$8))))))</f>
        <v/>
      </c>
      <c r="O16" s="62"/>
      <c r="P16" s="52" t="str">
        <f>IF(LEFT(N16,3)='CSV1'!$D$4,$D$10,IF(LEFT(N16,2)="B-",P17-O16,IF(LEFT(N16,2)="L-",P15+O15,"")))</f>
        <v/>
      </c>
      <c r="Q16" s="53"/>
      <c r="R16" s="36" t="str">
        <f>IF(S16="","",IF(LEFT(S16,3)='CSV1'!$D$4,$O$9,(IF(LEFT(S16,2)="L-",$O$10,IF(LEFT(S16,2)="B-",$O$8))&amp;" "&amp;RIGHT(S16,LEN(S16)-2))))</f>
        <v/>
      </c>
      <c r="S16" s="34" t="str">
        <f>IF(AND(OR($J$8="",$J$8=0),OR($J$9="",$J$9=0),AND(ROW()=ROW($D$14),COLUMN()=COLUMN($D$14))),'CSV1'!$D$4&amp;$D$8,IF(AND(OR($J$8="",$J$8=0),OR($J$9="",$J$9=0)),"",IF($J$8-(ROW()-ROW($D$14)+45)=0,'CSV1'!$D$4&amp;$D$8,IF($J$8-(45+ROW()-ROW($D$14))&gt;0,"B-"&amp;$J$8-(45+ROW()-ROW($D$14))&amp;$D$8,IF(OR($J$9="",$J$9=0),"",IF($J$8+$J$9+1-(45+ROW()-ROW($D$14))&lt;=0,"","L-"&amp;(ROW()-(ROW($D$14))+45-$J$8+$J$11-1)&amp;$D$8))))))</f>
        <v/>
      </c>
      <c r="T16" s="62"/>
      <c r="U16" s="45" t="str">
        <f>IF(LEFT(S16,3)='CSV1'!$D$4,$D$10,IF(LEFT(S16,2)="B-",U17-T16,IF(LEFT(S16,2)="L-",U15+T15,"")))</f>
        <v/>
      </c>
      <c r="V16" s="20"/>
    </row>
    <row r="17" spans="1:22" ht="18" customHeight="1" x14ac:dyDescent="0.2">
      <c r="A17" s="15"/>
      <c r="B17" s="54"/>
      <c r="C17" s="36" t="str">
        <f>IF(D17="","",IF(LEFT(D17,3)='CSV1'!$D$4,$O$9,(IF(LEFT(D17,2)="L-",$O$10,IF(LEFT(D17,2)="B-",$O$8))&amp;" "&amp;RIGHT(D17,LEN(D17)-2))))</f>
        <v>Level 3A</v>
      </c>
      <c r="D17" s="34" t="str">
        <f>IF(AND(OR($J$8="",$J$8=0),OR($J$9="",$J$9=0),AND(ROW()=ROW($D$14),COLUMN()=COLUMN($D$14))),'CSV1'!$D$4&amp;$D$8,IF(AND(OR($J$8="",$J$8=0),OR($J$9="",$J$9=0)),"",IF($J$8-(ROW()-ROW($D$14)+0)=0,'CSV1'!$D$4&amp;$D$8,IF($J$8-(0+ROW()-ROW($D$14))&gt;0,"B-"&amp;$J$8-(0+ROW()-ROW($D$14))&amp;$D$8,IF(OR($J$9="",$J$9=0),"",IF($J$8+$J$9+1-(0+ROW()-ROW($D$14))&lt;=0,"","L-"&amp;(ROW()-(ROW($D$14))+0-$J$8+$J$11-1)&amp;$D$8))))))</f>
        <v>L-3A</v>
      </c>
      <c r="E17" s="62">
        <v>3.5</v>
      </c>
      <c r="F17" s="52">
        <f>IF(LEFT(D17,3)='CSV1'!$D$4,$D$10,IF(LEFT(D17,2)="B-",F18-E17,IF(D17='CSV1'!$E$4,$D$11,IF(LEFT(D17,2)="L-",F16+E16,""))))</f>
        <v>0</v>
      </c>
      <c r="G17" s="53"/>
      <c r="H17" s="36" t="str">
        <f>IF(I17="","",IF(LEFT(I17,3)='CSV1'!$D$4,$O$9,(IF(LEFT(I17,2)="L-",$O$10,IF(LEFT(I17,2)="B-",$O$8))&amp;" "&amp;RIGHT(I17,LEN(I17)-2))))</f>
        <v/>
      </c>
      <c r="I17" s="34" t="str">
        <f>IF(AND(OR($J$8="",$J$8=0),OR($J$9="",$J$9=0),AND(ROW()=ROW($D$14),COLUMN()=COLUMN($D$14))),'CSV1'!$D$4&amp;$D$8,IF(AND(OR($J$8="",$J$8=0),OR($J$9="",$J$9=0)),"",IF($J$8-(ROW()-ROW($D$14)+15)=0,'CSV1'!$D$4&amp;$D$8,IF($J$8-(15+ROW()-ROW($D$14))&gt;0,"B-"&amp;$J$8-(15+ROW()-ROW($D$14))&amp;$D$8,IF(OR($J$9="",$J$9=0),"",IF($J$8+$J$9+1-(15+ROW()-ROW($D$14))&lt;=0,"","L-"&amp;(ROW()-(ROW($D$14))+15-$J$8+$J$11-1)&amp;$D$8))))))</f>
        <v/>
      </c>
      <c r="J17" s="62"/>
      <c r="K17" s="52" t="str">
        <f>IF(LEFT(I17,3)='CSV1'!$D$4,$D$10,IF(LEFT(I17,2)="B-",K18-J17,IF(LEFT(I17,2)="L-",K16+J16,"")))</f>
        <v/>
      </c>
      <c r="L17" s="53"/>
      <c r="M17" s="36" t="str">
        <f>IF(N17="","",IF(LEFT(N17,3)='CSV1'!$D$4,$O$9,(IF(LEFT(N17,2)="L-",$O$10,IF(LEFT(N17,2)="B-",$O$8))&amp;" "&amp;RIGHT(N17,LEN(N17)-2))))</f>
        <v/>
      </c>
      <c r="N17" s="34" t="str">
        <f>IF(AND(OR($J$8="",$J$8=0),OR($J$9="",$J$9=0),AND(ROW()=ROW($D$14),COLUMN()=COLUMN($D$14))),'CSV1'!$D$4&amp;$D$8,IF(AND(OR($J$8="",$J$8=0),OR($J$9="",$J$9=0)),"",IF($J$8-(ROW()-ROW($D$14)+30)=0,'CSV1'!$D$4&amp;$D$8,IF($J$8-(30+ROW()-ROW($D$14))&gt;0,"B-"&amp;$J$8-(30+ROW()-ROW($D$14))&amp;$D$8,IF(OR($J$9="",$J$9=0),"",IF($J$8+$J$9+1-(30+ROW()-ROW($D$14))&lt;=0,"","L-"&amp;(ROW()-(ROW($D$14))+30-$J$8+$J$11-1)&amp;$D$8))))))</f>
        <v/>
      </c>
      <c r="O17" s="62"/>
      <c r="P17" s="52" t="str">
        <f>IF(LEFT(N17,3)='CSV1'!$D$4,$D$10,IF(LEFT(N17,2)="B-",P18-O17,IF(LEFT(N17,2)="L-",P16+O16,"")))</f>
        <v/>
      </c>
      <c r="Q17" s="53"/>
      <c r="R17" s="36" t="str">
        <f>IF(S17="","",IF(LEFT(S17,3)='CSV1'!$D$4,$O$9,(IF(LEFT(S17,2)="L-",$O$10,IF(LEFT(S17,2)="B-",$O$8))&amp;" "&amp;RIGHT(S17,LEN(S17)-2))))</f>
        <v/>
      </c>
      <c r="S17" s="34" t="str">
        <f>IF(AND(OR($J$8="",$J$8=0),OR($J$9="",$J$9=0),AND(ROW()=ROW($D$14),COLUMN()=COLUMN($D$14))),'CSV1'!$D$4&amp;$D$8,IF(AND(OR($J$8="",$J$8=0),OR($J$9="",$J$9=0)),"",IF($J$8-(ROW()-ROW($D$14)+45)=0,'CSV1'!$D$4&amp;$D$8,IF($J$8-(45+ROW()-ROW($D$14))&gt;0,"B-"&amp;$J$8-(45+ROW()-ROW($D$14))&amp;$D$8,IF(OR($J$9="",$J$9=0),"",IF($J$8+$J$9+1-(45+ROW()-ROW($D$14))&lt;=0,"","L-"&amp;(ROW()-(ROW($D$14))+45-$J$8+$J$11-1)&amp;$D$8))))))</f>
        <v/>
      </c>
      <c r="T17" s="62"/>
      <c r="U17" s="45" t="str">
        <f>IF(LEFT(S17,3)='CSV1'!$D$4,$D$10,IF(LEFT(S17,2)="B-",U18-T17,IF(LEFT(S17,2)="L-",U16+T16,"")))</f>
        <v/>
      </c>
      <c r="V17" s="20"/>
    </row>
    <row r="18" spans="1:22" ht="18" customHeight="1" x14ac:dyDescent="0.2">
      <c r="A18" s="15"/>
      <c r="B18" s="54"/>
      <c r="C18" s="36" t="str">
        <f>IF(D18="","",IF(LEFT(D18,3)='CSV1'!$D$4,$O$9,(IF(LEFT(D18,2)="L-",$O$10,IF(LEFT(D18,2)="B-",$O$8))&amp;" "&amp;RIGHT(D18,LEN(D18)-2))))</f>
        <v>Level 4A</v>
      </c>
      <c r="D18" s="34" t="str">
        <f>IF(AND(OR($J$8="",$J$8=0),OR($J$9="",$J$9=0),AND(ROW()=ROW($D$14),COLUMN()=COLUMN($D$14))),'CSV1'!$D$4&amp;$D$8,IF(AND(OR($J$8="",$J$8=0),OR($J$9="",$J$9=0)),"",IF($J$8-(ROW()-ROW($D$14)+0)=0,'CSV1'!$D$4&amp;$D$8,IF($J$8-(0+ROW()-ROW($D$14))&gt;0,"B-"&amp;$J$8-(0+ROW()-ROW($D$14))&amp;$D$8,IF(OR($J$9="",$J$9=0),"",IF($J$8+$J$9+1-(0+ROW()-ROW($D$14))&lt;=0,"","L-"&amp;(ROW()-(ROW($D$14))+0-$J$8+$J$11-1)&amp;$D$8))))))</f>
        <v>L-4A</v>
      </c>
      <c r="E18" s="62">
        <v>5</v>
      </c>
      <c r="F18" s="52">
        <f>IF(LEFT(D18,3)='CSV1'!$D$4,$D$10,IF(LEFT(D18,2)="B-",F19-E18,IF(D18='CSV1'!$E$4,$D$11,IF(LEFT(D18,2)="L-",F17+E17,""))))</f>
        <v>3.5</v>
      </c>
      <c r="G18" s="53"/>
      <c r="H18" s="36" t="str">
        <f>IF(I18="","",IF(LEFT(I18,3)='CSV1'!$D$4,$O$9,(IF(LEFT(I18,2)="L-",$O$10,IF(LEFT(I18,2)="B-",$O$8))&amp;" "&amp;RIGHT(I18,LEN(I18)-2))))</f>
        <v/>
      </c>
      <c r="I18" s="34" t="str">
        <f>IF(AND(OR($J$8="",$J$8=0),OR($J$9="",$J$9=0),AND(ROW()=ROW($D$14),COLUMN()=COLUMN($D$14))),'CSV1'!$D$4&amp;$D$8,IF(AND(OR($J$8="",$J$8=0),OR($J$9="",$J$9=0)),"",IF($J$8-(ROW()-ROW($D$14)+15)=0,'CSV1'!$D$4&amp;$D$8,IF($J$8-(15+ROW()-ROW($D$14))&gt;0,"B-"&amp;$J$8-(15+ROW()-ROW($D$14))&amp;$D$8,IF(OR($J$9="",$J$9=0),"",IF($J$8+$J$9+1-(15+ROW()-ROW($D$14))&lt;=0,"","L-"&amp;(ROW()-(ROW($D$14))+15-$J$8+$J$11-1)&amp;$D$8))))))</f>
        <v/>
      </c>
      <c r="J18" s="62"/>
      <c r="K18" s="52" t="str">
        <f>IF(LEFT(I18,3)='CSV1'!$D$4,$D$10,IF(LEFT(I18,2)="B-",K19-J18,IF(LEFT(I18,2)="L-",K17+J17,"")))</f>
        <v/>
      </c>
      <c r="L18" s="53"/>
      <c r="M18" s="36" t="str">
        <f>IF(N18="","",IF(LEFT(N18,3)='CSV1'!$D$4,$O$9,(IF(LEFT(N18,2)="L-",$O$10,IF(LEFT(N18,2)="B-",$O$8))&amp;" "&amp;RIGHT(N18,LEN(N18)-2))))</f>
        <v/>
      </c>
      <c r="N18" s="34" t="str">
        <f>IF(AND(OR($J$8="",$J$8=0),OR($J$9="",$J$9=0),AND(ROW()=ROW($D$14),COLUMN()=COLUMN($D$14))),'CSV1'!$D$4&amp;$D$8,IF(AND(OR($J$8="",$J$8=0),OR($J$9="",$J$9=0)),"",IF($J$8-(ROW()-ROW($D$14)+30)=0,'CSV1'!$D$4&amp;$D$8,IF($J$8-(30+ROW()-ROW($D$14))&gt;0,"B-"&amp;$J$8-(30+ROW()-ROW($D$14))&amp;$D$8,IF(OR($J$9="",$J$9=0),"",IF($J$8+$J$9+1-(30+ROW()-ROW($D$14))&lt;=0,"","L-"&amp;(ROW()-(ROW($D$14))+30-$J$8+$J$11-1)&amp;$D$8))))))</f>
        <v/>
      </c>
      <c r="O18" s="62"/>
      <c r="P18" s="52" t="str">
        <f>IF(LEFT(N18,3)='CSV1'!$D$4,$D$10,IF(LEFT(N18,2)="B-",P19-O18,IF(LEFT(N18,2)="L-",P17+O17,"")))</f>
        <v/>
      </c>
      <c r="Q18" s="53"/>
      <c r="R18" s="36" t="str">
        <f>IF(S18="","",IF(LEFT(S18,3)='CSV1'!$D$4,$O$9,(IF(LEFT(S18,2)="L-",$O$10,IF(LEFT(S18,2)="B-",$O$8))&amp;" "&amp;RIGHT(S18,LEN(S18)-2))))</f>
        <v/>
      </c>
      <c r="S18" s="34" t="str">
        <f>IF(AND(OR($J$8="",$J$8=0),OR($J$9="",$J$9=0),AND(ROW()=ROW($D$14),COLUMN()=COLUMN($D$14))),'CSV1'!$D$4&amp;$D$8,IF(AND(OR($J$8="",$J$8=0),OR($J$9="",$J$9=0)),"",IF($J$8-(ROW()-ROW($D$14)+45)=0,'CSV1'!$D$4&amp;$D$8,IF($J$8-(45+ROW()-ROW($D$14))&gt;0,"B-"&amp;$J$8-(45+ROW()-ROW($D$14))&amp;$D$8,IF(OR($J$9="",$J$9=0),"",IF($J$8+$J$9+1-(45+ROW()-ROW($D$14))&lt;=0,"","L-"&amp;(ROW()-(ROW($D$14))+45-$J$8+$J$11-1)&amp;$D$8))))))</f>
        <v/>
      </c>
      <c r="T18" s="62"/>
      <c r="U18" s="45" t="str">
        <f>IF(LEFT(S18,3)='CSV1'!$D$4,$D$10,IF(LEFT(S18,2)="B-",U19-T18,IF(LEFT(S18,2)="L-",U17+T17,"")))</f>
        <v/>
      </c>
      <c r="V18" s="20"/>
    </row>
    <row r="19" spans="1:22" ht="18" customHeight="1" x14ac:dyDescent="0.2">
      <c r="A19" s="15"/>
      <c r="B19" s="54"/>
      <c r="C19" s="36" t="str">
        <f>IF(D19="","",IF(LEFT(D19,3)='CSV1'!$D$4,$O$9,(IF(LEFT(D19,2)="L-",$O$10,IF(LEFT(D19,2)="B-",$O$8))&amp;" "&amp;RIGHT(D19,LEN(D19)-2))))</f>
        <v>Level 5A</v>
      </c>
      <c r="D19" s="34" t="str">
        <f>IF(AND(OR($J$8="",$J$8=0),OR($J$9="",$J$9=0),AND(ROW()=ROW($D$14),COLUMN()=COLUMN($D$14))),'CSV1'!$D$4&amp;$D$8,IF(AND(OR($J$8="",$J$8=0),OR($J$9="",$J$9=0)),"",IF($J$8-(ROW()-ROW($D$14)+0)=0,'CSV1'!$D$4&amp;$D$8,IF($J$8-(0+ROW()-ROW($D$14))&gt;0,"B-"&amp;$J$8-(0+ROW()-ROW($D$14))&amp;$D$8,IF(OR($J$9="",$J$9=0),"",IF($J$8+$J$9+1-(0+ROW()-ROW($D$14))&lt;=0,"","L-"&amp;(ROW()-(ROW($D$14))+0-$J$8+$J$11-1)&amp;$D$8))))))</f>
        <v>L-5A</v>
      </c>
      <c r="E19" s="62">
        <v>3.5</v>
      </c>
      <c r="F19" s="52">
        <f>IF(LEFT(D19,3)='CSV1'!$D$4,$D$10,IF(LEFT(D19,2)="B-",F20-E19,IF(D19='CSV1'!$E$4,$D$11,IF(LEFT(D19,2)="L-",F18+E18,""))))</f>
        <v>8.5</v>
      </c>
      <c r="G19" s="53"/>
      <c r="H19" s="36" t="str">
        <f>IF(I19="","",IF(LEFT(I19,3)='CSV1'!$D$4,$O$9,(IF(LEFT(I19,2)="L-",$O$10,IF(LEFT(I19,2)="B-",$O$8))&amp;" "&amp;RIGHT(I19,LEN(I19)-2))))</f>
        <v/>
      </c>
      <c r="I19" s="34" t="str">
        <f>IF(AND(OR($J$8="",$J$8=0),OR($J$9="",$J$9=0),AND(ROW()=ROW($D$14),COLUMN()=COLUMN($D$14))),'CSV1'!$D$4&amp;$D$8,IF(AND(OR($J$8="",$J$8=0),OR($J$9="",$J$9=0)),"",IF($J$8-(ROW()-ROW($D$14)+15)=0,'CSV1'!$D$4&amp;$D$8,IF($J$8-(15+ROW()-ROW($D$14))&gt;0,"B-"&amp;$J$8-(15+ROW()-ROW($D$14))&amp;$D$8,IF(OR($J$9="",$J$9=0),"",IF($J$8+$J$9+1-(15+ROW()-ROW($D$14))&lt;=0,"","L-"&amp;(ROW()-(ROW($D$14))+15-$J$8+$J$11-1)&amp;$D$8))))))</f>
        <v/>
      </c>
      <c r="J19" s="62"/>
      <c r="K19" s="52" t="str">
        <f>IF(LEFT(I19,3)='CSV1'!$D$4,$D$10,IF(LEFT(I19,2)="B-",K20-J19,IF(LEFT(I19,2)="L-",K18+J18,"")))</f>
        <v/>
      </c>
      <c r="L19" s="53"/>
      <c r="M19" s="36" t="str">
        <f>IF(N19="","",IF(LEFT(N19,3)='CSV1'!$D$4,$O$9,(IF(LEFT(N19,2)="L-",$O$10,IF(LEFT(N19,2)="B-",$O$8))&amp;" "&amp;RIGHT(N19,LEN(N19)-2))))</f>
        <v/>
      </c>
      <c r="N19" s="34" t="str">
        <f>IF(AND(OR($J$8="",$J$8=0),OR($J$9="",$J$9=0),AND(ROW()=ROW($D$14),COLUMN()=COLUMN($D$14))),'CSV1'!$D$4&amp;$D$8,IF(AND(OR($J$8="",$J$8=0),OR($J$9="",$J$9=0)),"",IF($J$8-(ROW()-ROW($D$14)+30)=0,'CSV1'!$D$4&amp;$D$8,IF($J$8-(30+ROW()-ROW($D$14))&gt;0,"B-"&amp;$J$8-(30+ROW()-ROW($D$14))&amp;$D$8,IF(OR($J$9="",$J$9=0),"",IF($J$8+$J$9+1-(30+ROW()-ROW($D$14))&lt;=0,"","L-"&amp;(ROW()-(ROW($D$14))+30-$J$8+$J$11-1)&amp;$D$8))))))</f>
        <v/>
      </c>
      <c r="O19" s="62"/>
      <c r="P19" s="52" t="str">
        <f>IF(LEFT(N19,3)='CSV1'!$D$4,$D$10,IF(LEFT(N19,2)="B-",P20-O19,IF(LEFT(N19,2)="L-",P18+O18,"")))</f>
        <v/>
      </c>
      <c r="Q19" s="53"/>
      <c r="R19" s="36" t="str">
        <f>IF(S19="","",IF(LEFT(S19,3)='CSV1'!$D$4,$O$9,(IF(LEFT(S19,2)="L-",$O$10,IF(LEFT(S19,2)="B-",$O$8))&amp;" "&amp;RIGHT(S19,LEN(S19)-2))))</f>
        <v/>
      </c>
      <c r="S19" s="34" t="str">
        <f>IF(AND(OR($J$8="",$J$8=0),OR($J$9="",$J$9=0),AND(ROW()=ROW($D$14),COLUMN()=COLUMN($D$14))),'CSV1'!$D$4&amp;$D$8,IF(AND(OR($J$8="",$J$8=0),OR($J$9="",$J$9=0)),"",IF($J$8-(ROW()-ROW($D$14)+45)=0,'CSV1'!$D$4&amp;$D$8,IF($J$8-(45+ROW()-ROW($D$14))&gt;0,"B-"&amp;$J$8-(45+ROW()-ROW($D$14))&amp;$D$8,IF(OR($J$9="",$J$9=0),"",IF($J$8+$J$9+1-(45+ROW()-ROW($D$14))&lt;=0,"","L-"&amp;(ROW()-(ROW($D$14))+45-$J$8+$J$11-1)&amp;$D$8))))))</f>
        <v/>
      </c>
      <c r="T19" s="62"/>
      <c r="U19" s="45" t="str">
        <f>IF(LEFT(S19,3)='CSV1'!$D$4,$D$10,IF(LEFT(S19,2)="B-",U20-T19,IF(LEFT(S19,2)="L-",U18+T18,"")))</f>
        <v/>
      </c>
      <c r="V19" s="20"/>
    </row>
    <row r="20" spans="1:22" ht="18" customHeight="1" x14ac:dyDescent="0.2">
      <c r="A20" s="15"/>
      <c r="B20" s="54"/>
      <c r="C20" s="36" t="str">
        <f>IF(D20="","",IF(LEFT(D20,3)='CSV1'!$D$4,$O$9,(IF(LEFT(D20,2)="L-",$O$10,IF(LEFT(D20,2)="B-",$O$8))&amp;" "&amp;RIGHT(D20,LEN(D20)-2))))</f>
        <v>Level 6A</v>
      </c>
      <c r="D20" s="34" t="str">
        <f>IF(AND(OR($J$8="",$J$8=0),OR($J$9="",$J$9=0),AND(ROW()=ROW($D$14),COLUMN()=COLUMN($D$14))),'CSV1'!$D$4&amp;$D$8,IF(AND(OR($J$8="",$J$8=0),OR($J$9="",$J$9=0)),"",IF($J$8-(ROW()-ROW($D$14)+0)=0,'CSV1'!$D$4&amp;$D$8,IF($J$8-(0+ROW()-ROW($D$14))&gt;0,"B-"&amp;$J$8-(0+ROW()-ROW($D$14))&amp;$D$8,IF(OR($J$9="",$J$9=0),"",IF($J$8+$J$9+1-(0+ROW()-ROW($D$14))&lt;=0,"","L-"&amp;(ROW()-(ROW($D$14))+0-$J$8+$J$11-1)&amp;$D$8))))))</f>
        <v>L-6A</v>
      </c>
      <c r="E20" s="62"/>
      <c r="F20" s="52">
        <f>IF(LEFT(D20,3)='CSV1'!$D$4,$D$10,IF(LEFT(D20,2)="B-",F21-E20,IF(D20='CSV1'!$E$4,$D$11,IF(LEFT(D20,2)="L-",F19+E19,""))))</f>
        <v>12</v>
      </c>
      <c r="G20" s="53"/>
      <c r="H20" s="36" t="str">
        <f>IF(I20="","",IF(LEFT(I20,3)='CSV1'!$D$4,$O$9,(IF(LEFT(I20,2)="L-",$O$10,IF(LEFT(I20,2)="B-",$O$8))&amp;" "&amp;RIGHT(I20,LEN(I20)-2))))</f>
        <v/>
      </c>
      <c r="I20" s="34" t="str">
        <f>IF(AND(OR($J$8="",$J$8=0),OR($J$9="",$J$9=0),AND(ROW()=ROW($D$14),COLUMN()=COLUMN($D$14))),'CSV1'!$D$4&amp;$D$8,IF(AND(OR($J$8="",$J$8=0),OR($J$9="",$J$9=0)),"",IF($J$8-(ROW()-ROW($D$14)+15)=0,'CSV1'!$D$4&amp;$D$8,IF($J$8-(15+ROW()-ROW($D$14))&gt;0,"B-"&amp;$J$8-(15+ROW()-ROW($D$14))&amp;$D$8,IF(OR($J$9="",$J$9=0),"",IF($J$8+$J$9+1-(15+ROW()-ROW($D$14))&lt;=0,"","L-"&amp;(ROW()-(ROW($D$14))+15-$J$8+$J$11-1)&amp;$D$8))))))</f>
        <v/>
      </c>
      <c r="J20" s="62"/>
      <c r="K20" s="52" t="str">
        <f>IF(LEFT(I20,3)='CSV1'!$D$4,$D$10,IF(LEFT(I20,2)="B-",K21-J20,IF(LEFT(I20,2)="L-",K19+J19,"")))</f>
        <v/>
      </c>
      <c r="L20" s="53"/>
      <c r="M20" s="36" t="str">
        <f>IF(N20="","",IF(LEFT(N20,3)='CSV1'!$D$4,$O$9,(IF(LEFT(N20,2)="L-",$O$10,IF(LEFT(N20,2)="B-",$O$8))&amp;" "&amp;RIGHT(N20,LEN(N20)-2))))</f>
        <v/>
      </c>
      <c r="N20" s="34" t="str">
        <f>IF(AND(OR($J$8="",$J$8=0),OR($J$9="",$J$9=0),AND(ROW()=ROW($D$14),COLUMN()=COLUMN($D$14))),'CSV1'!$D$4&amp;$D$8,IF(AND(OR($J$8="",$J$8=0),OR($J$9="",$J$9=0)),"",IF($J$8-(ROW()-ROW($D$14)+30)=0,'CSV1'!$D$4&amp;$D$8,IF($J$8-(30+ROW()-ROW($D$14))&gt;0,"B-"&amp;$J$8-(30+ROW()-ROW($D$14))&amp;$D$8,IF(OR($J$9="",$J$9=0),"",IF($J$8+$J$9+1-(30+ROW()-ROW($D$14))&lt;=0,"","L-"&amp;(ROW()-(ROW($D$14))+30-$J$8+$J$11-1)&amp;$D$8))))))</f>
        <v/>
      </c>
      <c r="O20" s="62"/>
      <c r="P20" s="52" t="str">
        <f>IF(LEFT(N20,3)='CSV1'!$D$4,$D$10,IF(LEFT(N20,2)="B-",P21-O20,IF(LEFT(N20,2)="L-",P19+O19,"")))</f>
        <v/>
      </c>
      <c r="Q20" s="53"/>
      <c r="R20" s="36" t="str">
        <f>IF(S20="","",IF(LEFT(S20,3)='CSV1'!$D$4,$O$9,(IF(LEFT(S20,2)="L-",$O$10,IF(LEFT(S20,2)="B-",$O$8))&amp;" "&amp;RIGHT(S20,LEN(S20)-2))))</f>
        <v/>
      </c>
      <c r="S20" s="34" t="str">
        <f>IF(AND(OR($J$8="",$J$8=0),OR($J$9="",$J$9=0),AND(ROW()=ROW($D$14),COLUMN()=COLUMN($D$14))),'CSV1'!$D$4&amp;$D$8,IF(AND(OR($J$8="",$J$8=0),OR($J$9="",$J$9=0)),"",IF($J$8-(ROW()-ROW($D$14)+45)=0,'CSV1'!$D$4&amp;$D$8,IF($J$8-(45+ROW()-ROW($D$14))&gt;0,"B-"&amp;$J$8-(45+ROW()-ROW($D$14))&amp;$D$8,IF(OR($J$9="",$J$9=0),"",IF($J$8+$J$9+1-(45+ROW()-ROW($D$14))&lt;=0,"","L-"&amp;(ROW()-(ROW($D$14))+45-$J$8+$J$11-1)&amp;$D$8))))))</f>
        <v/>
      </c>
      <c r="T20" s="62"/>
      <c r="U20" s="45" t="str">
        <f>IF(LEFT(S20,3)='CSV1'!$D$4,$D$10,IF(LEFT(S20,2)="B-",U21-T20,IF(LEFT(S20,2)="L-",U19+T19,"")))</f>
        <v/>
      </c>
      <c r="V20" s="20"/>
    </row>
    <row r="21" spans="1:22" ht="18" customHeight="1" x14ac:dyDescent="0.2">
      <c r="A21" s="15"/>
      <c r="B21" s="54"/>
      <c r="C21" s="36" t="str">
        <f>IF(D21="","",IF(LEFT(D21,3)='CSV1'!$D$4,$O$9,(IF(LEFT(D21,2)="L-",$O$10,IF(LEFT(D21,2)="B-",$O$8))&amp;" "&amp;RIGHT(D21,LEN(D21)-2))))</f>
        <v>Level 7A</v>
      </c>
      <c r="D21" s="34" t="str">
        <f>IF(AND(OR($J$8="",$J$8=0),OR($J$9="",$J$9=0),AND(ROW()=ROW($D$14),COLUMN()=COLUMN($D$14))),'CSV1'!$D$4&amp;$D$8,IF(AND(OR($J$8="",$J$8=0),OR($J$9="",$J$9=0)),"",IF($J$8-(ROW()-ROW($D$14)+0)=0,'CSV1'!$D$4&amp;$D$8,IF($J$8-(0+ROW()-ROW($D$14))&gt;0,"B-"&amp;$J$8-(0+ROW()-ROW($D$14))&amp;$D$8,IF(OR($J$9="",$J$9=0),"",IF($J$8+$J$9+1-(0+ROW()-ROW($D$14))&lt;=0,"","L-"&amp;(ROW()-(ROW($D$14))+0-$J$8+$J$11-1)&amp;$D$8))))))</f>
        <v>L-7A</v>
      </c>
      <c r="E21" s="62"/>
      <c r="F21" s="52">
        <f>IF(LEFT(D21,3)='CSV1'!$D$4,$D$10,IF(LEFT(D21,2)="B-",F22-E21,IF(D21='CSV1'!$E$4,$D$11,IF(LEFT(D21,2)="L-",F20+E20,""))))</f>
        <v>12</v>
      </c>
      <c r="G21" s="53"/>
      <c r="H21" s="36" t="str">
        <f>IF(I21="","",IF(LEFT(I21,3)='CSV1'!$D$4,$O$9,(IF(LEFT(I21,2)="L-",$O$10,IF(LEFT(I21,2)="B-",$O$8))&amp;" "&amp;RIGHT(I21,LEN(I21)-2))))</f>
        <v/>
      </c>
      <c r="I21" s="34" t="str">
        <f>IF(AND(OR($J$8="",$J$8=0),OR($J$9="",$J$9=0),AND(ROW()=ROW($D$14),COLUMN()=COLUMN($D$14))),'CSV1'!$D$4&amp;$D$8,IF(AND(OR($J$8="",$J$8=0),OR($J$9="",$J$9=0)),"",IF($J$8-(ROW()-ROW($D$14)+15)=0,'CSV1'!$D$4&amp;$D$8,IF($J$8-(15+ROW()-ROW($D$14))&gt;0,"B-"&amp;$J$8-(15+ROW()-ROW($D$14))&amp;$D$8,IF(OR($J$9="",$J$9=0),"",IF($J$8+$J$9+1-(15+ROW()-ROW($D$14))&lt;=0,"","L-"&amp;(ROW()-(ROW($D$14))+15-$J$8+$J$11-1)&amp;$D$8))))))</f>
        <v/>
      </c>
      <c r="J21" s="62"/>
      <c r="K21" s="52" t="str">
        <f>IF(LEFT(I21,3)='CSV1'!$D$4,$D$10,IF(LEFT(I21,2)="B-",K22-J21,IF(LEFT(I21,2)="L-",K20+J20,"")))</f>
        <v/>
      </c>
      <c r="L21" s="53"/>
      <c r="M21" s="36" t="str">
        <f>IF(N21="","",IF(LEFT(N21,3)='CSV1'!$D$4,$O$9,(IF(LEFT(N21,2)="L-",$O$10,IF(LEFT(N21,2)="B-",$O$8))&amp;" "&amp;RIGHT(N21,LEN(N21)-2))))</f>
        <v/>
      </c>
      <c r="N21" s="34" t="str">
        <f>IF(AND(OR($J$8="",$J$8=0),OR($J$9="",$J$9=0),AND(ROW()=ROW($D$14),COLUMN()=COLUMN($D$14))),'CSV1'!$D$4&amp;$D$8,IF(AND(OR($J$8="",$J$8=0),OR($J$9="",$J$9=0)),"",IF($J$8-(ROW()-ROW($D$14)+30)=0,'CSV1'!$D$4&amp;$D$8,IF($J$8-(30+ROW()-ROW($D$14))&gt;0,"B-"&amp;$J$8-(30+ROW()-ROW($D$14))&amp;$D$8,IF(OR($J$9="",$J$9=0),"",IF($J$8+$J$9+1-(30+ROW()-ROW($D$14))&lt;=0,"","L-"&amp;(ROW()-(ROW($D$14))+30-$J$8+$J$11-1)&amp;$D$8))))))</f>
        <v/>
      </c>
      <c r="O21" s="62"/>
      <c r="P21" s="52" t="str">
        <f>IF(LEFT(N21,3)='CSV1'!$D$4,$D$10,IF(LEFT(N21,2)="B-",P22-O21,IF(LEFT(N21,2)="L-",P20+O20,"")))</f>
        <v/>
      </c>
      <c r="Q21" s="53"/>
      <c r="R21" s="36" t="str">
        <f>IF(S21="","",IF(LEFT(S21,3)='CSV1'!$D$4,$O$9,(IF(LEFT(S21,2)="L-",$O$10,IF(LEFT(S21,2)="B-",$O$8))&amp;" "&amp;RIGHT(S21,LEN(S21)-2))))</f>
        <v/>
      </c>
      <c r="S21" s="34" t="str">
        <f>IF(AND(OR($J$8="",$J$8=0),OR($J$9="",$J$9=0),AND(ROW()=ROW($D$14),COLUMN()=COLUMN($D$14))),'CSV1'!$D$4&amp;$D$8,IF(AND(OR($J$8="",$J$8=0),OR($J$9="",$J$9=0)),"",IF($J$8-(ROW()-ROW($D$14)+45)=0,'CSV1'!$D$4&amp;$D$8,IF($J$8-(45+ROW()-ROW($D$14))&gt;0,"B-"&amp;$J$8-(45+ROW()-ROW($D$14))&amp;$D$8,IF(OR($J$9="",$J$9=0),"",IF($J$8+$J$9+1-(45+ROW()-ROW($D$14))&lt;=0,"","L-"&amp;(ROW()-(ROW($D$14))+45-$J$8+$J$11-1)&amp;$D$8))))))</f>
        <v/>
      </c>
      <c r="T21" s="62"/>
      <c r="U21" s="45" t="str">
        <f>IF(LEFT(S21,3)='CSV1'!$D$4,$D$10,IF(LEFT(S21,2)="B-",U22-T21,IF(LEFT(S21,2)="L-",U20+T20,"")))</f>
        <v/>
      </c>
      <c r="V21" s="20"/>
    </row>
    <row r="22" spans="1:22" ht="18" customHeight="1" x14ac:dyDescent="0.2">
      <c r="A22" s="15"/>
      <c r="B22" s="54"/>
      <c r="C22" s="36" t="str">
        <f>IF(D22="","",IF(LEFT(D22,3)='CSV1'!$D$4,$O$9,(IF(LEFT(D22,2)="L-",$O$10,IF(LEFT(D22,2)="B-",$O$8))&amp;" "&amp;RIGHT(D22,LEN(D22)-2))))</f>
        <v/>
      </c>
      <c r="D22" s="34" t="str">
        <f>IF(AND(OR($J$8="",$J$8=0),OR($J$9="",$J$9=0),AND(ROW()=ROW($D$14),COLUMN()=COLUMN($D$14))),'CSV1'!$D$4&amp;$D$8,IF(AND(OR($J$8="",$J$8=0),OR($J$9="",$J$9=0)),"",IF($J$8-(ROW()-ROW($D$14)+0)=0,'CSV1'!$D$4&amp;$D$8,IF($J$8-(0+ROW()-ROW($D$14))&gt;0,"B-"&amp;$J$8-(0+ROW()-ROW($D$14))&amp;$D$8,IF(OR($J$9="",$J$9=0),"",IF($J$8+$J$9+1-(0+ROW()-ROW($D$14))&lt;=0,"","L-"&amp;(ROW()-(ROW($D$14))+0-$J$8+$J$11-1)&amp;$D$8))))))</f>
        <v/>
      </c>
      <c r="E22" s="62"/>
      <c r="F22" s="52" t="str">
        <f>IF(LEFT(D22,3)='CSV1'!$D$4,$D$10,IF(LEFT(D22,2)="B-",F23-E22,IF(D22='CSV1'!$E$4,$D$11,IF(LEFT(D22,2)="L-",F21+E21,""))))</f>
        <v/>
      </c>
      <c r="G22" s="53"/>
      <c r="H22" s="36" t="str">
        <f>IF(I22="","",IF(LEFT(I22,3)='CSV1'!$D$4,$O$9,(IF(LEFT(I22,2)="L-",$O$10,IF(LEFT(I22,2)="B-",$O$8))&amp;" "&amp;RIGHT(I22,LEN(I22)-2))))</f>
        <v/>
      </c>
      <c r="I22" s="34" t="str">
        <f>IF(AND(OR($J$8="",$J$8=0),OR($J$9="",$J$9=0),AND(ROW()=ROW($D$14),COLUMN()=COLUMN($D$14))),'CSV1'!$D$4&amp;$D$8,IF(AND(OR($J$8="",$J$8=0),OR($J$9="",$J$9=0)),"",IF($J$8-(ROW()-ROW($D$14)+15)=0,'CSV1'!$D$4&amp;$D$8,IF($J$8-(15+ROW()-ROW($D$14))&gt;0,"B-"&amp;$J$8-(15+ROW()-ROW($D$14))&amp;$D$8,IF(OR($J$9="",$J$9=0),"",IF($J$8+$J$9+1-(15+ROW()-ROW($D$14))&lt;=0,"","L-"&amp;(ROW()-(ROW($D$14))+15-$J$8+$J$11-1)&amp;$D$8))))))</f>
        <v/>
      </c>
      <c r="J22" s="62"/>
      <c r="K22" s="52" t="str">
        <f>IF(LEFT(I22,3)='CSV1'!$D$4,$D$10,IF(LEFT(I22,2)="B-",K23-J22,IF(LEFT(I22,2)="L-",K21+J21,"")))</f>
        <v/>
      </c>
      <c r="L22" s="53"/>
      <c r="M22" s="36" t="str">
        <f>IF(N22="","",IF(LEFT(N22,3)='CSV1'!$D$4,$O$9,(IF(LEFT(N22,2)="L-",$O$10,IF(LEFT(N22,2)="B-",$O$8))&amp;" "&amp;RIGHT(N22,LEN(N22)-2))))</f>
        <v/>
      </c>
      <c r="N22" s="34" t="str">
        <f>IF(AND(OR($J$8="",$J$8=0),OR($J$9="",$J$9=0),AND(ROW()=ROW($D$14),COLUMN()=COLUMN($D$14))),'CSV1'!$D$4&amp;$D$8,IF(AND(OR($J$8="",$J$8=0),OR($J$9="",$J$9=0)),"",IF($J$8-(ROW()-ROW($D$14)+30)=0,'CSV1'!$D$4&amp;$D$8,IF($J$8-(30+ROW()-ROW($D$14))&gt;0,"B-"&amp;$J$8-(30+ROW()-ROW($D$14))&amp;$D$8,IF(OR($J$9="",$J$9=0),"",IF($J$8+$J$9+1-(30+ROW()-ROW($D$14))&lt;=0,"","L-"&amp;(ROW()-(ROW($D$14))+30-$J$8+$J$11-1)&amp;$D$8))))))</f>
        <v/>
      </c>
      <c r="O22" s="62"/>
      <c r="P22" s="52" t="str">
        <f>IF(LEFT(N22,3)='CSV1'!$D$4,$D$10,IF(LEFT(N22,2)="B-",P23-O22,IF(LEFT(N22,2)="L-",P21+O21,"")))</f>
        <v/>
      </c>
      <c r="Q22" s="53"/>
      <c r="R22" s="36" t="str">
        <f>IF(S22="","",IF(LEFT(S22,3)='CSV1'!$D$4,$O$9,(IF(LEFT(S22,2)="L-",$O$10,IF(LEFT(S22,2)="B-",$O$8))&amp;" "&amp;RIGHT(S22,LEN(S22)-2))))</f>
        <v/>
      </c>
      <c r="S22" s="34" t="str">
        <f>IF(AND(OR($J$8="",$J$8=0),OR($J$9="",$J$9=0),AND(ROW()=ROW($D$14),COLUMN()=COLUMN($D$14))),'CSV1'!$D$4&amp;$D$8,IF(AND(OR($J$8="",$J$8=0),OR($J$9="",$J$9=0)),"",IF($J$8-(ROW()-ROW($D$14)+45)=0,'CSV1'!$D$4&amp;$D$8,IF($J$8-(45+ROW()-ROW($D$14))&gt;0,"B-"&amp;$J$8-(45+ROW()-ROW($D$14))&amp;$D$8,IF(OR($J$9="",$J$9=0),"",IF($J$8+$J$9+1-(45+ROW()-ROW($D$14))&lt;=0,"","L-"&amp;(ROW()-(ROW($D$14))+45-$J$8+$J$11-1)&amp;$D$8))))))</f>
        <v/>
      </c>
      <c r="T22" s="62"/>
      <c r="U22" s="45" t="str">
        <f>IF(LEFT(S22,3)='CSV1'!$D$4,$D$10,IF(LEFT(S22,2)="B-",U23-T22,IF(LEFT(S22,2)="L-",U21+T21,"")))</f>
        <v/>
      </c>
      <c r="V22" s="20"/>
    </row>
    <row r="23" spans="1:22" ht="18" customHeight="1" x14ac:dyDescent="0.2">
      <c r="A23" s="15"/>
      <c r="B23" s="54"/>
      <c r="C23" s="36" t="str">
        <f>IF(D23="","",IF(LEFT(D23,3)='CSV1'!$D$4,$O$9,(IF(LEFT(D23,2)="L-",$O$10,IF(LEFT(D23,2)="B-",$O$8))&amp;" "&amp;RIGHT(D23,LEN(D23)-2))))</f>
        <v/>
      </c>
      <c r="D23" s="34" t="str">
        <f>IF(AND(OR($J$8="",$J$8=0),OR($J$9="",$J$9=0),AND(ROW()=ROW($D$14),COLUMN()=COLUMN($D$14))),'CSV1'!$D$4&amp;$D$8,IF(AND(OR($J$8="",$J$8=0),OR($J$9="",$J$9=0)),"",IF($J$8-(ROW()-ROW($D$14)+0)=0,'CSV1'!$D$4&amp;$D$8,IF($J$8-(0+ROW()-ROW($D$14))&gt;0,"B-"&amp;$J$8-(0+ROW()-ROW($D$14))&amp;$D$8,IF(OR($J$9="",$J$9=0),"",IF($J$8+$J$9+1-(0+ROW()-ROW($D$14))&lt;=0,"","L-"&amp;(ROW()-(ROW($D$14))+0-$J$8+$J$11-1)&amp;$D$8))))))</f>
        <v/>
      </c>
      <c r="E23" s="62"/>
      <c r="F23" s="52" t="str">
        <f>IF(LEFT(D23,3)='CSV1'!$D$4,$D$10,IF(LEFT(D23,2)="B-",F24-E23,IF(D23='CSV1'!$E$4,$D$11,IF(LEFT(D23,2)="L-",F22+E22,""))))</f>
        <v/>
      </c>
      <c r="G23" s="53"/>
      <c r="H23" s="36" t="str">
        <f>IF(I23="","",IF(LEFT(I23,3)='CSV1'!$D$4,$O$9,(IF(LEFT(I23,2)="L-",$O$10,IF(LEFT(I23,2)="B-",$O$8))&amp;" "&amp;RIGHT(I23,LEN(I23)-2))))</f>
        <v/>
      </c>
      <c r="I23" s="34" t="str">
        <f>IF(AND(OR($J$8="",$J$8=0),OR($J$9="",$J$9=0),AND(ROW()=ROW($D$14),COLUMN()=COLUMN($D$14))),'CSV1'!$D$4&amp;$D$8,IF(AND(OR($J$8="",$J$8=0),OR($J$9="",$J$9=0)),"",IF($J$8-(ROW()-ROW($D$14)+15)=0,'CSV1'!$D$4&amp;$D$8,IF($J$8-(15+ROW()-ROW($D$14))&gt;0,"B-"&amp;$J$8-(15+ROW()-ROW($D$14))&amp;$D$8,IF(OR($J$9="",$J$9=0),"",IF($J$8+$J$9+1-(15+ROW()-ROW($D$14))&lt;=0,"","L-"&amp;(ROW()-(ROW($D$14))+15-$J$8+$J$11-1)&amp;$D$8))))))</f>
        <v/>
      </c>
      <c r="J23" s="62"/>
      <c r="K23" s="52" t="str">
        <f>IF(LEFT(I23,3)='CSV1'!$D$4,$D$10,IF(LEFT(I23,2)="B-",K24-J23,IF(LEFT(I23,2)="L-",K22+J22,"")))</f>
        <v/>
      </c>
      <c r="L23" s="53"/>
      <c r="M23" s="36" t="str">
        <f>IF(N23="","",IF(LEFT(N23,3)='CSV1'!$D$4,$O$9,(IF(LEFT(N23,2)="L-",$O$10,IF(LEFT(N23,2)="B-",$O$8))&amp;" "&amp;RIGHT(N23,LEN(N23)-2))))</f>
        <v/>
      </c>
      <c r="N23" s="34" t="str">
        <f>IF(AND(OR($J$8="",$J$8=0),OR($J$9="",$J$9=0),AND(ROW()=ROW($D$14),COLUMN()=COLUMN($D$14))),'CSV1'!$D$4&amp;$D$8,IF(AND(OR($J$8="",$J$8=0),OR($J$9="",$J$9=0)),"",IF($J$8-(ROW()-ROW($D$14)+30)=0,'CSV1'!$D$4&amp;$D$8,IF($J$8-(30+ROW()-ROW($D$14))&gt;0,"B-"&amp;$J$8-(30+ROW()-ROW($D$14))&amp;$D$8,IF(OR($J$9="",$J$9=0),"",IF($J$8+$J$9+1-(30+ROW()-ROW($D$14))&lt;=0,"","L-"&amp;(ROW()-(ROW($D$14))+30-$J$8+$J$11-1)&amp;$D$8))))))</f>
        <v/>
      </c>
      <c r="O23" s="62"/>
      <c r="P23" s="52" t="str">
        <f>IF(LEFT(N23,3)='CSV1'!$D$4,$D$10,IF(LEFT(N23,2)="B-",P24-O23,IF(LEFT(N23,2)="L-",P22+O22,"")))</f>
        <v/>
      </c>
      <c r="Q23" s="53"/>
      <c r="R23" s="36" t="str">
        <f>IF(S23="","",IF(LEFT(S23,3)='CSV1'!$D$4,$O$9,(IF(LEFT(S23,2)="L-",$O$10,IF(LEFT(S23,2)="B-",$O$8))&amp;" "&amp;RIGHT(S23,LEN(S23)-2))))</f>
        <v/>
      </c>
      <c r="S23" s="34" t="str">
        <f>IF(AND(OR($J$8="",$J$8=0),OR($J$9="",$J$9=0),AND(ROW()=ROW($D$14),COLUMN()=COLUMN($D$14))),'CSV1'!$D$4&amp;$D$8,IF(AND(OR($J$8="",$J$8=0),OR($J$9="",$J$9=0)),"",IF($J$8-(ROW()-ROW($D$14)+45)=0,'CSV1'!$D$4&amp;$D$8,IF($J$8-(45+ROW()-ROW($D$14))&gt;0,"B-"&amp;$J$8-(45+ROW()-ROW($D$14))&amp;$D$8,IF(OR($J$9="",$J$9=0),"",IF($J$8+$J$9+1-(45+ROW()-ROW($D$14))&lt;=0,"","L-"&amp;(ROW()-(ROW($D$14))+45-$J$8+$J$11-1)&amp;$D$8))))))</f>
        <v/>
      </c>
      <c r="T23" s="62"/>
      <c r="U23" s="45" t="str">
        <f>IF(LEFT(S23,3)='CSV1'!$D$4,$D$10,IF(LEFT(S23,2)="B-",U24-T23,IF(LEFT(S23,2)="L-",U22+T22,"")))</f>
        <v/>
      </c>
      <c r="V23" s="20"/>
    </row>
    <row r="24" spans="1:22" ht="18" customHeight="1" x14ac:dyDescent="0.2">
      <c r="A24" s="15"/>
      <c r="B24" s="54"/>
      <c r="C24" s="36" t="str">
        <f>IF(D24="","",IF(LEFT(D24,3)='CSV1'!$D$4,$O$9,(IF(LEFT(D24,2)="L-",$O$10,IF(LEFT(D24,2)="B-",$O$8))&amp;" "&amp;RIGHT(D24,LEN(D24)-2))))</f>
        <v/>
      </c>
      <c r="D24" s="34" t="str">
        <f>IF(AND(OR($J$8="",$J$8=0),OR($J$9="",$J$9=0),AND(ROW()=ROW($D$14),COLUMN()=COLUMN($D$14))),'CSV1'!$D$4&amp;$D$8,IF(AND(OR($J$8="",$J$8=0),OR($J$9="",$J$9=0)),"",IF($J$8-(ROW()-ROW($D$14)+0)=0,'CSV1'!$D$4&amp;$D$8,IF($J$8-(0+ROW()-ROW($D$14))&gt;0,"B-"&amp;$J$8-(0+ROW()-ROW($D$14))&amp;$D$8,IF(OR($J$9="",$J$9=0),"",IF($J$8+$J$9+1-(0+ROW()-ROW($D$14))&lt;=0,"","L-"&amp;(ROW()-(ROW($D$14))+0-$J$8+$J$11-1)&amp;$D$8))))))</f>
        <v/>
      </c>
      <c r="E24" s="62"/>
      <c r="F24" s="52" t="str">
        <f>IF(LEFT(D24,3)='CSV1'!$D$4,$D$10,IF(LEFT(D24,2)="B-",F25-E24,IF(D24='CSV1'!$E$4,$D$11,IF(LEFT(D24,2)="L-",F23+E23,""))))</f>
        <v/>
      </c>
      <c r="G24" s="53"/>
      <c r="H24" s="36" t="str">
        <f>IF(I24="","",IF(LEFT(I24,3)='CSV1'!$D$4,$O$9,(IF(LEFT(I24,2)="L-",$O$10,IF(LEFT(I24,2)="B-",$O$8))&amp;" "&amp;RIGHT(I24,LEN(I24)-2))))</f>
        <v/>
      </c>
      <c r="I24" s="34" t="str">
        <f>IF(AND(OR($J$8="",$J$8=0),OR($J$9="",$J$9=0),AND(ROW()=ROW($D$14),COLUMN()=COLUMN($D$14))),'CSV1'!$D$4&amp;$D$8,IF(AND(OR($J$8="",$J$8=0),OR($J$9="",$J$9=0)),"",IF($J$8-(ROW()-ROW($D$14)+15)=0,'CSV1'!$D$4&amp;$D$8,IF($J$8-(15+ROW()-ROW($D$14))&gt;0,"B-"&amp;$J$8-(15+ROW()-ROW($D$14))&amp;$D$8,IF(OR($J$9="",$J$9=0),"",IF($J$8+$J$9+1-(15+ROW()-ROW($D$14))&lt;=0,"","L-"&amp;(ROW()-(ROW($D$14))+15-$J$8+$J$11-1)&amp;$D$8))))))</f>
        <v/>
      </c>
      <c r="J24" s="62"/>
      <c r="K24" s="52" t="str">
        <f>IF(LEFT(I24,3)='CSV1'!$D$4,$D$10,IF(LEFT(I24,2)="B-",K25-J24,IF(LEFT(I24,2)="L-",K23+J23,"")))</f>
        <v/>
      </c>
      <c r="L24" s="53"/>
      <c r="M24" s="36" t="str">
        <f>IF(N24="","",IF(LEFT(N24,3)='CSV1'!$D$4,$O$9,(IF(LEFT(N24,2)="L-",$O$10,IF(LEFT(N24,2)="B-",$O$8))&amp;" "&amp;RIGHT(N24,LEN(N24)-2))))</f>
        <v/>
      </c>
      <c r="N24" s="34" t="str">
        <f>IF(AND(OR($J$8="",$J$8=0),OR($J$9="",$J$9=0),AND(ROW()=ROW($D$14),COLUMN()=COLUMN($D$14))),'CSV1'!$D$4&amp;$D$8,IF(AND(OR($J$8="",$J$8=0),OR($J$9="",$J$9=0)),"",IF($J$8-(ROW()-ROW($D$14)+30)=0,'CSV1'!$D$4&amp;$D$8,IF($J$8-(30+ROW()-ROW($D$14))&gt;0,"B-"&amp;$J$8-(30+ROW()-ROW($D$14))&amp;$D$8,IF(OR($J$9="",$J$9=0),"",IF($J$8+$J$9+1-(30+ROW()-ROW($D$14))&lt;=0,"","L-"&amp;(ROW()-(ROW($D$14))+30-$J$8+$J$11-1)&amp;$D$8))))))</f>
        <v/>
      </c>
      <c r="O24" s="62"/>
      <c r="P24" s="52" t="str">
        <f>IF(LEFT(N24,3)='CSV1'!$D$4,$D$10,IF(LEFT(N24,2)="B-",P25-O24,IF(LEFT(N24,2)="L-",P23+O23,"")))</f>
        <v/>
      </c>
      <c r="Q24" s="53"/>
      <c r="R24" s="36" t="str">
        <f>IF(S24="","",IF(LEFT(S24,3)='CSV1'!$D$4,$O$9,(IF(LEFT(S24,2)="L-",$O$10,IF(LEFT(S24,2)="B-",$O$8))&amp;" "&amp;RIGHT(S24,LEN(S24)-2))))</f>
        <v/>
      </c>
      <c r="S24" s="34" t="str">
        <f>IF(AND(OR($J$8="",$J$8=0),OR($J$9="",$J$9=0),AND(ROW()=ROW($D$14),COLUMN()=COLUMN($D$14))),'CSV1'!$D$4&amp;$D$8,IF(AND(OR($J$8="",$J$8=0),OR($J$9="",$J$9=0)),"",IF($J$8-(ROW()-ROW($D$14)+45)=0,'CSV1'!$D$4&amp;$D$8,IF($J$8-(45+ROW()-ROW($D$14))&gt;0,"B-"&amp;$J$8-(45+ROW()-ROW($D$14))&amp;$D$8,IF(OR($J$9="",$J$9=0),"",IF($J$8+$J$9+1-(45+ROW()-ROW($D$14))&lt;=0,"","L-"&amp;(ROW()-(ROW($D$14))+45-$J$8+$J$11-1)&amp;$D$8))))))</f>
        <v/>
      </c>
      <c r="T24" s="62"/>
      <c r="U24" s="45" t="str">
        <f>IF(LEFT(S24,3)='CSV1'!$D$4,$D$10,IF(LEFT(S24,2)="B-",U25-T24,IF(LEFT(S24,2)="L-",U23+T23,"")))</f>
        <v/>
      </c>
      <c r="V24" s="20"/>
    </row>
    <row r="25" spans="1:22" ht="18" customHeight="1" x14ac:dyDescent="0.2">
      <c r="A25" s="15"/>
      <c r="B25" s="54"/>
      <c r="C25" s="36" t="str">
        <f>IF(D25="","",IF(LEFT(D25,3)='CSV1'!$D$4,$O$9,(IF(LEFT(D25,2)="L-",$O$10,IF(LEFT(D25,2)="B-",$O$8))&amp;" "&amp;RIGHT(D25,LEN(D25)-2))))</f>
        <v/>
      </c>
      <c r="D25" s="34" t="str">
        <f>IF(AND(OR($J$8="",$J$8=0),OR($J$9="",$J$9=0),AND(ROW()=ROW($D$14),COLUMN()=COLUMN($D$14))),'CSV1'!$D$4&amp;$D$8,IF(AND(OR($J$8="",$J$8=0),OR($J$9="",$J$9=0)),"",IF($J$8-(ROW()-ROW($D$14)+0)=0,'CSV1'!$D$4&amp;$D$8,IF($J$8-(0+ROW()-ROW($D$14))&gt;0,"B-"&amp;$J$8-(0+ROW()-ROW($D$14))&amp;$D$8,IF(OR($J$9="",$J$9=0),"",IF($J$8+$J$9+1-(0+ROW()-ROW($D$14))&lt;=0,"","L-"&amp;(ROW()-(ROW($D$14))+0-$J$8+$J$11-1)&amp;$D$8))))))</f>
        <v/>
      </c>
      <c r="E25" s="62"/>
      <c r="F25" s="52" t="str">
        <f>IF(LEFT(D25,3)='CSV1'!$D$4,$D$10,IF(LEFT(D25,2)="B-",F26-E25,IF(D25='CSV1'!$E$4,$D$11,IF(LEFT(D25,2)="L-",F24+E24,""))))</f>
        <v/>
      </c>
      <c r="G25" s="53"/>
      <c r="H25" s="36" t="str">
        <f>IF(I25="","",IF(LEFT(I25,3)='CSV1'!$D$4,$O$9,(IF(LEFT(I25,2)="L-",$O$10,IF(LEFT(I25,2)="B-",$O$8))&amp;" "&amp;RIGHT(I25,LEN(I25)-2))))</f>
        <v/>
      </c>
      <c r="I25" s="34" t="str">
        <f>IF(AND(OR($J$8="",$J$8=0),OR($J$9="",$J$9=0),AND(ROW()=ROW($D$14),COLUMN()=COLUMN($D$14))),'CSV1'!$D$4&amp;$D$8,IF(AND(OR($J$8="",$J$8=0),OR($J$9="",$J$9=0)),"",IF($J$8-(ROW()-ROW($D$14)+15)=0,'CSV1'!$D$4&amp;$D$8,IF($J$8-(15+ROW()-ROW($D$14))&gt;0,"B-"&amp;$J$8-(15+ROW()-ROW($D$14))&amp;$D$8,IF(OR($J$9="",$J$9=0),"",IF($J$8+$J$9+1-(15+ROW()-ROW($D$14))&lt;=0,"","L-"&amp;(ROW()-(ROW($D$14))+15-$J$8+$J$11-1)&amp;$D$8))))))</f>
        <v/>
      </c>
      <c r="J25" s="62"/>
      <c r="K25" s="52" t="str">
        <f>IF(LEFT(I25,3)='CSV1'!$D$4,$D$10,IF(LEFT(I25,2)="B-",K26-J25,IF(LEFT(I25,2)="L-",K24+J24,"")))</f>
        <v/>
      </c>
      <c r="L25" s="53"/>
      <c r="M25" s="36" t="str">
        <f>IF(N25="","",IF(LEFT(N25,3)='CSV1'!$D$4,$O$9,(IF(LEFT(N25,2)="L-",$O$10,IF(LEFT(N25,2)="B-",$O$8))&amp;" "&amp;RIGHT(N25,LEN(N25)-2))))</f>
        <v/>
      </c>
      <c r="N25" s="34" t="str">
        <f>IF(AND(OR($J$8="",$J$8=0),OR($J$9="",$J$9=0),AND(ROW()=ROW($D$14),COLUMN()=COLUMN($D$14))),'CSV1'!$D$4&amp;$D$8,IF(AND(OR($J$8="",$J$8=0),OR($J$9="",$J$9=0)),"",IF($J$8-(ROW()-ROW($D$14)+30)=0,'CSV1'!$D$4&amp;$D$8,IF($J$8-(30+ROW()-ROW($D$14))&gt;0,"B-"&amp;$J$8-(30+ROW()-ROW($D$14))&amp;$D$8,IF(OR($J$9="",$J$9=0),"",IF($J$8+$J$9+1-(30+ROW()-ROW($D$14))&lt;=0,"","L-"&amp;(ROW()-(ROW($D$14))+30-$J$8+$J$11-1)&amp;$D$8))))))</f>
        <v/>
      </c>
      <c r="O25" s="62"/>
      <c r="P25" s="52" t="str">
        <f>IF(LEFT(N25,3)='CSV1'!$D$4,$D$10,IF(LEFT(N25,2)="B-",P26-O25,IF(LEFT(N25,2)="L-",P24+O24,"")))</f>
        <v/>
      </c>
      <c r="Q25" s="53"/>
      <c r="R25" s="36" t="str">
        <f>IF(S25="","",IF(LEFT(S25,3)='CSV1'!$D$4,$O$9,(IF(LEFT(S25,2)="L-",$O$10,IF(LEFT(S25,2)="B-",$O$8))&amp;" "&amp;RIGHT(S25,LEN(S25)-2))))</f>
        <v/>
      </c>
      <c r="S25" s="34" t="str">
        <f>IF(AND(OR($J$8="",$J$8=0),OR($J$9="",$J$9=0),AND(ROW()=ROW($D$14),COLUMN()=COLUMN($D$14))),'CSV1'!$D$4&amp;$D$8,IF(AND(OR($J$8="",$J$8=0),OR($J$9="",$J$9=0)),"",IF($J$8-(ROW()-ROW($D$14)+45)=0,'CSV1'!$D$4&amp;$D$8,IF($J$8-(45+ROW()-ROW($D$14))&gt;0,"B-"&amp;$J$8-(45+ROW()-ROW($D$14))&amp;$D$8,IF(OR($J$9="",$J$9=0),"",IF($J$8+$J$9+1-(45+ROW()-ROW($D$14))&lt;=0,"","L-"&amp;(ROW()-(ROW($D$14))+45-$J$8+$J$11-1)&amp;$D$8))))))</f>
        <v/>
      </c>
      <c r="T25" s="62"/>
      <c r="U25" s="45" t="str">
        <f>IF(LEFT(S25,3)='CSV1'!$D$4,$D$10,IF(LEFT(S25,2)="B-",U26-T25,IF(LEFT(S25,2)="L-",U24+T24,"")))</f>
        <v/>
      </c>
      <c r="V25" s="20"/>
    </row>
    <row r="26" spans="1:22" ht="18" customHeight="1" x14ac:dyDescent="0.2">
      <c r="A26" s="15"/>
      <c r="B26" s="54"/>
      <c r="C26" s="36" t="str">
        <f>IF(D26="","",IF(LEFT(D26,3)='CSV1'!$D$4,$O$9,(IF(LEFT(D26,2)="L-",$O$10,IF(LEFT(D26,2)="B-",$O$8))&amp;" "&amp;RIGHT(D26,LEN(D26)-2))))</f>
        <v/>
      </c>
      <c r="D26" s="34" t="str">
        <f>IF(AND(OR($J$8="",$J$8=0),OR($J$9="",$J$9=0),AND(ROW()=ROW($D$14),COLUMN()=COLUMN($D$14))),'CSV1'!$D$4&amp;$D$8,IF(AND(OR($J$8="",$J$8=0),OR($J$9="",$J$9=0)),"",IF($J$8-(ROW()-ROW($D$14)+0)=0,'CSV1'!$D$4&amp;$D$8,IF($J$8-(0+ROW()-ROW($D$14))&gt;0,"B-"&amp;$J$8-(0+ROW()-ROW($D$14))&amp;$D$8,IF(OR($J$9="",$J$9=0),"",IF($J$8+$J$9+1-(0+ROW()-ROW($D$14))&lt;=0,"","L-"&amp;(ROW()-(ROW($D$14))+0-$J$8+$J$11-1)&amp;$D$8))))))</f>
        <v/>
      </c>
      <c r="E26" s="62"/>
      <c r="F26" s="52" t="str">
        <f>IF(LEFT(D26,3)='CSV1'!$D$4,$D$10,IF(LEFT(D26,2)="B-",F27-E26,IF(D26='CSV1'!$E$4,$D$11,IF(LEFT(D26,2)="L-",F25+E25,""))))</f>
        <v/>
      </c>
      <c r="G26" s="53"/>
      <c r="H26" s="36" t="str">
        <f>IF(I26="","",IF(LEFT(I26,3)='CSV1'!$D$4,$O$9,(IF(LEFT(I26,2)="L-",$O$10,IF(LEFT(I26,2)="B-",$O$8))&amp;" "&amp;RIGHT(I26,LEN(I26)-2))))</f>
        <v/>
      </c>
      <c r="I26" s="34" t="str">
        <f>IF(AND(OR($J$8="",$J$8=0),OR($J$9="",$J$9=0),AND(ROW()=ROW($D$14),COLUMN()=COLUMN($D$14))),'CSV1'!$D$4&amp;$D$8,IF(AND(OR($J$8="",$J$8=0),OR($J$9="",$J$9=0)),"",IF($J$8-(ROW()-ROW($D$14)+15)=0,'CSV1'!$D$4&amp;$D$8,IF($J$8-(15+ROW()-ROW($D$14))&gt;0,"B-"&amp;$J$8-(15+ROW()-ROW($D$14))&amp;$D$8,IF(OR($J$9="",$J$9=0),"",IF($J$8+$J$9+1-(15+ROW()-ROW($D$14))&lt;=0,"","L-"&amp;(ROW()-(ROW($D$14))+15-$J$8+$J$11-1)&amp;$D$8))))))</f>
        <v/>
      </c>
      <c r="J26" s="62"/>
      <c r="K26" s="52" t="str">
        <f>IF(LEFT(I26,3)='CSV1'!$D$4,$D$10,IF(LEFT(I26,2)="B-",K27-J26,IF(LEFT(I26,2)="L-",K25+J25,"")))</f>
        <v/>
      </c>
      <c r="L26" s="53"/>
      <c r="M26" s="36" t="str">
        <f>IF(N26="","",IF(LEFT(N26,3)='CSV1'!$D$4,$O$9,(IF(LEFT(N26,2)="L-",$O$10,IF(LEFT(N26,2)="B-",$O$8))&amp;" "&amp;RIGHT(N26,LEN(N26)-2))))</f>
        <v/>
      </c>
      <c r="N26" s="34" t="str">
        <f>IF(AND(OR($J$8="",$J$8=0),OR($J$9="",$J$9=0),AND(ROW()=ROW($D$14),COLUMN()=COLUMN($D$14))),'CSV1'!$D$4&amp;$D$8,IF(AND(OR($J$8="",$J$8=0),OR($J$9="",$J$9=0)),"",IF($J$8-(ROW()-ROW($D$14)+30)=0,'CSV1'!$D$4&amp;$D$8,IF($J$8-(30+ROW()-ROW($D$14))&gt;0,"B-"&amp;$J$8-(30+ROW()-ROW($D$14))&amp;$D$8,IF(OR($J$9="",$J$9=0),"",IF($J$8+$J$9+1-(30+ROW()-ROW($D$14))&lt;=0,"","L-"&amp;(ROW()-(ROW($D$14))+30-$J$8+$J$11-1)&amp;$D$8))))))</f>
        <v/>
      </c>
      <c r="O26" s="62"/>
      <c r="P26" s="52" t="str">
        <f>IF(LEFT(N26,3)='CSV1'!$D$4,$D$10,IF(LEFT(N26,2)="B-",P27-O26,IF(LEFT(N26,2)="L-",P25+O25,"")))</f>
        <v/>
      </c>
      <c r="Q26" s="53"/>
      <c r="R26" s="36" t="str">
        <f>IF(S26="","",IF(LEFT(S26,3)='CSV1'!$D$4,$O$9,(IF(LEFT(S26,2)="L-",$O$10,IF(LEFT(S26,2)="B-",$O$8))&amp;" "&amp;RIGHT(S26,LEN(S26)-2))))</f>
        <v/>
      </c>
      <c r="S26" s="34" t="str">
        <f>IF(AND(OR($J$8="",$J$8=0),OR($J$9="",$J$9=0),AND(ROW()=ROW($D$14),COLUMN()=COLUMN($D$14))),'CSV1'!$D$4&amp;$D$8,IF(AND(OR($J$8="",$J$8=0),OR($J$9="",$J$9=0)),"",IF($J$8-(ROW()-ROW($D$14)+45)=0,'CSV1'!$D$4&amp;$D$8,IF($J$8-(45+ROW()-ROW($D$14))&gt;0,"B-"&amp;$J$8-(45+ROW()-ROW($D$14))&amp;$D$8,IF(OR($J$9="",$J$9=0),"",IF($J$8+$J$9+1-(45+ROW()-ROW($D$14))&lt;=0,"","L-"&amp;(ROW()-(ROW($D$14))+45-$J$8+$J$11-1)&amp;$D$8))))))</f>
        <v/>
      </c>
      <c r="T26" s="62"/>
      <c r="U26" s="45" t="str">
        <f>IF(LEFT(S26,3)='CSV1'!$D$4,$D$10,IF(LEFT(S26,2)="B-",U27-T26,IF(LEFT(S26,2)="L-",U25+T25,"")))</f>
        <v/>
      </c>
      <c r="V26" s="20"/>
    </row>
    <row r="27" spans="1:22" ht="18" customHeight="1" x14ac:dyDescent="0.2">
      <c r="A27" s="15"/>
      <c r="B27" s="54"/>
      <c r="C27" s="36" t="str">
        <f>IF(D27="","",IF(LEFT(D27,3)='CSV1'!$D$4,$O$9,(IF(LEFT(D27,2)="L-",$O$10,IF(LEFT(D27,2)="B-",$O$8))&amp;" "&amp;RIGHT(D27,LEN(D27)-2))))</f>
        <v/>
      </c>
      <c r="D27" s="34" t="str">
        <f>IF(AND(OR($J$8="",$J$8=0),OR($J$9="",$J$9=0),AND(ROW()=ROW($D$14),COLUMN()=COLUMN($D$14))),'CSV1'!$D$4&amp;$D$8,IF(AND(OR($J$8="",$J$8=0),OR($J$9="",$J$9=0)),"",IF($J$8-(ROW()-ROW($D$14)+0)=0,'CSV1'!$D$4&amp;$D$8,IF($J$8-(0+ROW()-ROW($D$14))&gt;0,"B-"&amp;$J$8-(0+ROW()-ROW($D$14))&amp;$D$8,IF(OR($J$9="",$J$9=0),"",IF($J$8+$J$9+1-(0+ROW()-ROW($D$14))&lt;=0,"","L-"&amp;(ROW()-(ROW($D$14))+0-$J$8+$J$11-1)&amp;$D$8))))))</f>
        <v/>
      </c>
      <c r="E27" s="62"/>
      <c r="F27" s="52" t="str">
        <f>IF(LEFT(D27,3)='CSV1'!$D$4,$D$10,IF(LEFT(D27,2)="B-",F28-E27,IF(D27='CSV1'!$E$4,$D$11,IF(LEFT(D27,2)="L-",F26+E26,""))))</f>
        <v/>
      </c>
      <c r="G27" s="53"/>
      <c r="H27" s="36" t="str">
        <f>IF(I27="","",IF(LEFT(I27,3)='CSV1'!$D$4,$O$9,(IF(LEFT(I27,2)="L-",$O$10,IF(LEFT(I27,2)="B-",$O$8))&amp;" "&amp;RIGHT(I27,LEN(I27)-2))))</f>
        <v/>
      </c>
      <c r="I27" s="34" t="str">
        <f>IF(AND(OR($J$8="",$J$8=0),OR($J$9="",$J$9=0),AND(ROW()=ROW($D$14),COLUMN()=COLUMN($D$14))),'CSV1'!$D$4&amp;$D$8,IF(AND(OR($J$8="",$J$8=0),OR($J$9="",$J$9=0)),"",IF($J$8-(ROW()-ROW($D$14)+15)=0,'CSV1'!$D$4&amp;$D$8,IF($J$8-(15+ROW()-ROW($D$14))&gt;0,"B-"&amp;$J$8-(15+ROW()-ROW($D$14))&amp;$D$8,IF(OR($J$9="",$J$9=0),"",IF($J$8+$J$9+1-(15+ROW()-ROW($D$14))&lt;=0,"","L-"&amp;(ROW()-(ROW($D$14))+15-$J$8+$J$11-1)&amp;$D$8))))))</f>
        <v/>
      </c>
      <c r="J27" s="62"/>
      <c r="K27" s="52" t="str">
        <f>IF(LEFT(I27,3)='CSV1'!$D$4,$D$10,IF(LEFT(I27,2)="B-",K28-J27,IF(LEFT(I27,2)="L-",K26+J26,"")))</f>
        <v/>
      </c>
      <c r="L27" s="53"/>
      <c r="M27" s="36" t="str">
        <f>IF(N27="","",IF(LEFT(N27,3)='CSV1'!$D$4,$O$9,(IF(LEFT(N27,2)="L-",$O$10,IF(LEFT(N27,2)="B-",$O$8))&amp;" "&amp;RIGHT(N27,LEN(N27)-2))))</f>
        <v/>
      </c>
      <c r="N27" s="34" t="str">
        <f>IF(AND(OR($J$8="",$J$8=0),OR($J$9="",$J$9=0),AND(ROW()=ROW($D$14),COLUMN()=COLUMN($D$14))),'CSV1'!$D$4&amp;$D$8,IF(AND(OR($J$8="",$J$8=0),OR($J$9="",$J$9=0)),"",IF($J$8-(ROW()-ROW($D$14)+30)=0,'CSV1'!$D$4&amp;$D$8,IF($J$8-(30+ROW()-ROW($D$14))&gt;0,"B-"&amp;$J$8-(30+ROW()-ROW($D$14))&amp;$D$8,IF(OR($J$9="",$J$9=0),"",IF($J$8+$J$9+1-(30+ROW()-ROW($D$14))&lt;=0,"","L-"&amp;(ROW()-(ROW($D$14))+30-$J$8+$J$11-1)&amp;$D$8))))))</f>
        <v/>
      </c>
      <c r="O27" s="62"/>
      <c r="P27" s="52" t="str">
        <f>IF(LEFT(N27,3)='CSV1'!$D$4,$D$10,IF(LEFT(N27,2)="B-",P28-O27,IF(LEFT(N27,2)="L-",P26+O26,"")))</f>
        <v/>
      </c>
      <c r="Q27" s="53"/>
      <c r="R27" s="36" t="str">
        <f>IF(S27="","",IF(LEFT(S27,3)='CSV1'!$D$4,$O$9,(IF(LEFT(S27,2)="L-",$O$10,IF(LEFT(S27,2)="B-",$O$8))&amp;" "&amp;RIGHT(S27,LEN(S27)-2))))</f>
        <v/>
      </c>
      <c r="S27" s="34" t="str">
        <f>IF(AND(OR($J$8="",$J$8=0),OR($J$9="",$J$9=0),AND(ROW()=ROW($D$14),COLUMN()=COLUMN($D$14))),'CSV1'!$D$4&amp;$D$8,IF(AND(OR($J$8="",$J$8=0),OR($J$9="",$J$9=0)),"",IF($J$8-(ROW()-ROW($D$14)+45)=0,'CSV1'!$D$4&amp;$D$8,IF($J$8-(45+ROW()-ROW($D$14))&gt;0,"B-"&amp;$J$8-(45+ROW()-ROW($D$14))&amp;$D$8,IF(OR($J$9="",$J$9=0),"",IF($J$8+$J$9+1-(45+ROW()-ROW($D$14))&lt;=0,"","L-"&amp;(ROW()-(ROW($D$14))+45-$J$8+$J$11-1)&amp;$D$8))))))</f>
        <v/>
      </c>
      <c r="T27" s="62"/>
      <c r="U27" s="45" t="str">
        <f>IF(LEFT(S27,3)='CSV1'!$D$4,$D$10,IF(LEFT(S27,2)="B-",U28-T27,IF(LEFT(S27,2)="L-",U26+T26,"")))</f>
        <v/>
      </c>
      <c r="V27" s="20"/>
    </row>
    <row r="28" spans="1:22" ht="18" customHeight="1" thickBot="1" x14ac:dyDescent="0.25">
      <c r="A28" s="15"/>
      <c r="B28" s="79"/>
      <c r="C28" s="58" t="str">
        <f>IF(D28="","",IF(LEFT(D28,3)='CSV1'!$D$4,$O$9,(IF(LEFT(D28,2)="L-",$O$10,IF(LEFT(D28,2)="B-",$O$8))&amp;" "&amp;RIGHT(D28,LEN(D28)-2))))</f>
        <v/>
      </c>
      <c r="D28" s="59" t="str">
        <f>IF(AND(OR($J$8="",$J$8=0),OR($J$9="",$J$9=0),AND(ROW()=ROW($D$14),COLUMN()=COLUMN($D$14))),'CSV1'!$D$4&amp;$D$8,IF(AND(OR($J$8="",$J$8=0),OR($J$9="",$J$9=0)),"",IF($J$8-(ROW()-ROW($D$14)+0)=0,'CSV1'!$D$4&amp;$D$8,IF($J$8-(0+ROW()-ROW($D$14))&gt;0,"B-"&amp;$J$8-(0+ROW()-ROW($D$14))&amp;$D$8,IF(OR($J$9="",$J$9=0),"",IF($J$8+$J$9+1-(0+ROW()-ROW($D$14))&lt;=0,"","L-"&amp;(ROW()-(ROW($D$14))+0-$J$8+$J$11-1)&amp;$D$8))))))</f>
        <v/>
      </c>
      <c r="E28" s="63"/>
      <c r="F28" s="60" t="str">
        <f>IF(LEFT(D28,3)='CSV1'!$D$4,$D$10,IF(LEFT(D28,2)="B-",F29-E28,IF(D28='CSV1'!$E$4,$D$11,IF(LEFT(D28,2)="L-",F27+E27,""))))</f>
        <v/>
      </c>
      <c r="G28" s="61"/>
      <c r="H28" s="58" t="str">
        <f>IF(I28="","",IF(LEFT(I28,3)='CSV1'!$D$4,$O$9,(IF(LEFT(I28,2)="L-",$O$10,IF(LEFT(I28,2)="B-",$O$8))&amp;" "&amp;RIGHT(I28,LEN(I28)-2))))</f>
        <v/>
      </c>
      <c r="I28" s="59" t="str">
        <f>IF(AND(OR($J$8="",$J$8=0),OR($J$9="",$J$9=0),AND(ROW()=ROW($D$14),COLUMN()=COLUMN($D$14))),'CSV1'!$D$4&amp;$D$8,IF(AND(OR($J$8="",$J$8=0),OR($J$9="",$J$9=0)),"",IF($J$8-(ROW()-ROW($D$14)+15)=0,'CSV1'!$D$4&amp;$D$8,IF($J$8-(15+ROW()-ROW($D$14))&gt;0,"B-"&amp;$J$8-(15+ROW()-ROW($D$14))&amp;$D$8,IF(OR($J$9="",$J$9=0),"",IF($J$8+$J$9+1-(15+ROW()-ROW($D$14))&lt;=0,"","L-"&amp;(ROW()-(ROW($D$14))+15-$J$8+$J$11-1)&amp;$D$8))))))</f>
        <v/>
      </c>
      <c r="J28" s="63"/>
      <c r="K28" s="60" t="str">
        <f>IF(LEFT(I28,3)='CSV1'!$D$4,$D$10,IF(LEFT(I28,2)="B-",P14-J28,IF(LEFT(I28,2)="L-",K27+J27,"")))</f>
        <v/>
      </c>
      <c r="L28" s="61"/>
      <c r="M28" s="58" t="str">
        <f>IF(N28="","",IF(LEFT(N28,3)='CSV1'!$D$4,$O$9,(IF(LEFT(N28,2)="L-",$O$10,IF(LEFT(N28,2)="B-",$O$8))&amp;" "&amp;RIGHT(N28,LEN(N28)-2))))</f>
        <v/>
      </c>
      <c r="N28" s="59" t="str">
        <f>IF(AND(OR($J$8="",$J$8=0),OR($J$9="",$J$9=0),AND(ROW()=ROW($D$14),COLUMN()=COLUMN($D$14))),'CSV1'!$D$4&amp;$D$8,IF(AND(OR($J$8="",$J$8=0),OR($J$9="",$J$9=0)),"",IF($J$8-(ROW()-ROW($D$14)+30)=0,'CSV1'!$D$4&amp;$D$8,IF($J$8-(30+ROW()-ROW($D$14))&gt;0,"B-"&amp;$J$8-(30+ROW()-ROW($D$14))&amp;$D$8,IF(OR($J$9="",$J$9=0),"",IF($J$8+$J$9+1-(30+ROW()-ROW($D$14))&lt;=0,"","L-"&amp;(ROW()-(ROW($D$14))+30-$J$8+$J$11-1)&amp;$D$8))))))</f>
        <v/>
      </c>
      <c r="O28" s="63"/>
      <c r="P28" s="60" t="str">
        <f>IF(LEFT(N28,3)='CSV1'!$D$4,$D$10,IF(LEFT(N28,2)="B-",U14-O28,IF(LEFT(N28,2)="L-",P27+O27,"")))</f>
        <v/>
      </c>
      <c r="Q28" s="61"/>
      <c r="R28" s="58" t="str">
        <f>IF(S28="","",IF(LEFT(S28,3)='CSV1'!$D$4,$O$9,(IF(LEFT(S28,2)="L-",$O$10,IF(LEFT(S28,2)="B-",$O$8))&amp;" "&amp;RIGHT(S28,LEN(S28)-2))))</f>
        <v/>
      </c>
      <c r="S28" s="59" t="str">
        <f>IF(AND(OR($J$8="",$J$8=0),OR($J$9="",$J$9=0),AND(ROW()=ROW($D$14),COLUMN()=COLUMN($D$14))),'CSV1'!$D$4&amp;$D$8,IF(AND(OR($J$8="",$J$8=0),OR($J$9="",$J$9=0)),"",IF($J$8-(ROW()-ROW($D$14)+45)=0,'CSV1'!$D$4&amp;$D$8,IF($J$8-(45+ROW()-ROW($D$14))&gt;0,"B-"&amp;$J$8-(45+ROW()-ROW($D$14))&amp;$D$8,IF(OR($J$9="",$J$9=0),"",IF($J$8+$J$9+1-(45+ROW()-ROW($D$14))&lt;=0,"","L-"&amp;(ROW()-(ROW($D$14))+45-$J$8+$J$11-1)&amp;$D$8))))))</f>
        <v/>
      </c>
      <c r="T28" s="63"/>
      <c r="U28" s="64" t="str">
        <f>IF(LEFT(S28,3)='CSV1'!$D$4,$D$10,IF(LEFT(S28,2)="B-","ERROR",IF(LEFT(S28,2)="L-",U27+T27,"")))</f>
        <v/>
      </c>
      <c r="V28" s="20"/>
    </row>
    <row r="29" spans="1:22" ht="24.95" customHeight="1" thickBot="1" x14ac:dyDescent="0.3">
      <c r="A29" s="15"/>
      <c r="B29" s="92" t="s">
        <v>57</v>
      </c>
      <c r="C29" s="104"/>
      <c r="D29" s="104"/>
      <c r="E29" s="104"/>
      <c r="F29" s="104"/>
      <c r="G29" s="104"/>
      <c r="H29" s="104"/>
      <c r="I29" s="104"/>
      <c r="J29" s="104"/>
      <c r="K29" s="104"/>
      <c r="L29" s="104"/>
      <c r="M29" s="104"/>
      <c r="N29" s="104"/>
      <c r="O29" s="104"/>
      <c r="P29" s="104"/>
      <c r="Q29" s="104"/>
      <c r="R29" s="104"/>
      <c r="S29" s="104"/>
      <c r="T29" s="104"/>
      <c r="U29" s="104"/>
      <c r="V29" s="20"/>
    </row>
    <row r="30" spans="1:22" ht="20.100000000000001" customHeight="1" thickTop="1" thickBot="1" x14ac:dyDescent="0.25">
      <c r="A30" s="15"/>
      <c r="B30" s="107" t="s">
        <v>42</v>
      </c>
      <c r="C30" s="107"/>
      <c r="D30" s="107"/>
      <c r="E30" s="107"/>
      <c r="F30" s="107"/>
      <c r="G30" s="107"/>
      <c r="H30" s="107"/>
      <c r="I30" s="107"/>
      <c r="J30" s="107"/>
      <c r="K30" s="107"/>
      <c r="L30" s="107"/>
      <c r="M30" s="107"/>
      <c r="N30" s="107"/>
      <c r="O30" s="107"/>
      <c r="P30" s="107"/>
      <c r="Q30" s="107"/>
      <c r="R30" s="107"/>
      <c r="S30" s="107"/>
      <c r="T30" s="107"/>
      <c r="U30" s="107"/>
      <c r="V30" s="20"/>
    </row>
    <row r="31" spans="1:22" ht="17.100000000000001" customHeight="1" x14ac:dyDescent="0.2">
      <c r="A31" s="15"/>
      <c r="B31" s="82"/>
      <c r="C31" s="80" t="s">
        <v>27</v>
      </c>
      <c r="D31" s="38" t="s">
        <v>43</v>
      </c>
      <c r="E31" s="38"/>
      <c r="F31" s="38"/>
      <c r="G31" s="39"/>
      <c r="H31" s="37"/>
      <c r="I31" s="80" t="str">
        <f>I8</f>
        <v>Floors Below Grade:</v>
      </c>
      <c r="J31" s="68">
        <v>3</v>
      </c>
      <c r="K31" s="93" t="str">
        <f>IF(D31="","",IF(AND(OR(O32="",O32="None"),J31&gt;0),"ERROR!",""))</f>
        <v/>
      </c>
      <c r="L31" s="11"/>
      <c r="M31" s="37"/>
      <c r="N31" s="80" t="s">
        <v>30</v>
      </c>
      <c r="O31" s="108" t="s">
        <v>31</v>
      </c>
      <c r="P31" s="108"/>
      <c r="Q31" s="108"/>
      <c r="R31" s="37"/>
      <c r="S31" s="80" t="s">
        <v>54</v>
      </c>
      <c r="T31" s="71">
        <v>90</v>
      </c>
      <c r="U31" s="23" t="s">
        <v>32</v>
      </c>
      <c r="V31" s="20"/>
    </row>
    <row r="32" spans="1:22" ht="17.100000000000001" customHeight="1" x14ac:dyDescent="0.2">
      <c r="A32" s="15"/>
      <c r="B32" s="30"/>
      <c r="C32" s="32" t="s">
        <v>56</v>
      </c>
      <c r="D32" s="87">
        <v>186</v>
      </c>
      <c r="E32" s="30" t="s">
        <v>33</v>
      </c>
      <c r="F32" s="30"/>
      <c r="G32" s="54"/>
      <c r="H32" s="24"/>
      <c r="I32" s="32" t="str">
        <f>I9</f>
        <v>Floors Above Grade:</v>
      </c>
      <c r="J32" s="69">
        <v>23</v>
      </c>
      <c r="K32" s="93"/>
      <c r="L32" s="2"/>
      <c r="M32" s="24"/>
      <c r="N32" s="32" t="s">
        <v>68</v>
      </c>
      <c r="O32" s="105" t="s">
        <v>45</v>
      </c>
      <c r="P32" s="105"/>
      <c r="Q32" s="105"/>
      <c r="R32" s="24"/>
      <c r="S32" s="30"/>
      <c r="T32" s="72"/>
      <c r="U32" s="28"/>
      <c r="V32" s="20"/>
    </row>
    <row r="33" spans="1:22" ht="17.100000000000001" customHeight="1" x14ac:dyDescent="0.2">
      <c r="A33" s="15"/>
      <c r="B33" s="30"/>
      <c r="C33" s="32" t="s">
        <v>35</v>
      </c>
      <c r="D33" s="88">
        <v>0</v>
      </c>
      <c r="E33" s="30" t="s">
        <v>36</v>
      </c>
      <c r="F33" s="30"/>
      <c r="G33" s="54"/>
      <c r="H33" s="24"/>
      <c r="I33" s="32" t="str">
        <f>I10</f>
        <v xml:space="preserve"> # for Ground Flr:</v>
      </c>
      <c r="J33" s="69">
        <v>1</v>
      </c>
      <c r="K33" s="93" t="str">
        <f>IF(D31="","",IF(J33=J34,"ERROR",IF(J34&gt;J34,"ERROR","")))</f>
        <v/>
      </c>
      <c r="L33" s="2"/>
      <c r="M33" s="24"/>
      <c r="N33" s="32" t="s">
        <v>37</v>
      </c>
      <c r="O33" s="105" t="s">
        <v>61</v>
      </c>
      <c r="P33" s="105"/>
      <c r="Q33" s="105"/>
      <c r="R33" s="24"/>
      <c r="S33" s="26"/>
      <c r="T33" s="72"/>
      <c r="U33" s="26"/>
      <c r="V33" s="20"/>
    </row>
    <row r="34" spans="1:22" ht="17.100000000000001" customHeight="1" thickBot="1" x14ac:dyDescent="0.25">
      <c r="A34" s="15"/>
      <c r="B34" s="29"/>
      <c r="C34" s="86" t="s">
        <v>70</v>
      </c>
      <c r="D34" s="89">
        <v>6.8</v>
      </c>
      <c r="E34" s="29" t="s">
        <v>36</v>
      </c>
      <c r="F34" s="29"/>
      <c r="G34" s="81"/>
      <c r="H34" s="35"/>
      <c r="I34" s="86" t="str">
        <f>I11</f>
        <v xml:space="preserve"> # 1st above grd. Flr:</v>
      </c>
      <c r="J34" s="70">
        <v>2</v>
      </c>
      <c r="K34" s="94" t="str">
        <f>IF(D31="","",IF(J33=J34,"ERROR",""))</f>
        <v/>
      </c>
      <c r="L34" s="3"/>
      <c r="M34" s="90"/>
      <c r="N34" s="91"/>
      <c r="O34" s="106"/>
      <c r="P34" s="106"/>
      <c r="Q34" s="106"/>
      <c r="R34" s="25"/>
      <c r="S34" s="27"/>
      <c r="T34" s="73"/>
      <c r="U34" s="29"/>
      <c r="V34" s="20"/>
    </row>
    <row r="35" spans="1:22" ht="8.4499999999999993" customHeight="1" x14ac:dyDescent="0.2">
      <c r="A35" s="15"/>
      <c r="B35" s="30"/>
      <c r="C35" s="46"/>
      <c r="D35" s="47"/>
      <c r="E35" s="47"/>
      <c r="F35" s="48"/>
      <c r="G35" s="32"/>
      <c r="H35" s="46"/>
      <c r="I35" s="47"/>
      <c r="J35" s="47"/>
      <c r="K35" s="48"/>
      <c r="L35" s="55"/>
      <c r="M35" s="46"/>
      <c r="N35" s="47"/>
      <c r="O35" s="47"/>
      <c r="P35" s="48"/>
      <c r="Q35" s="57"/>
      <c r="R35" s="46"/>
      <c r="S35" s="47"/>
      <c r="T35" s="47"/>
      <c r="U35" s="47"/>
      <c r="V35" s="20"/>
    </row>
    <row r="36" spans="1:22" ht="28.5" x14ac:dyDescent="0.2">
      <c r="A36" s="15"/>
      <c r="B36" s="33"/>
      <c r="C36" s="51" t="s">
        <v>38</v>
      </c>
      <c r="D36" s="49" t="s">
        <v>39</v>
      </c>
      <c r="E36" s="49" t="s">
        <v>40</v>
      </c>
      <c r="F36" s="50" t="s">
        <v>41</v>
      </c>
      <c r="G36" s="33"/>
      <c r="H36" s="51" t="str">
        <f>IF(H37="","","Floor Name")</f>
        <v>Floor Name</v>
      </c>
      <c r="I36" s="49" t="str">
        <f>IF(H37="","","Flr")</f>
        <v>Flr</v>
      </c>
      <c r="J36" s="49" t="str">
        <f>IF(H37="","","Flr-Flr (m)")</f>
        <v>Flr-Flr (m)</v>
      </c>
      <c r="K36" s="50" t="str">
        <f>IF(H37="","","Bldg. Elev. (m)")</f>
        <v>Bldg. Elev. (m)</v>
      </c>
      <c r="L36" s="56"/>
      <c r="M36" s="51" t="str">
        <f>IF(M37="","","Floor Name")</f>
        <v>Floor Name</v>
      </c>
      <c r="N36" s="49" t="str">
        <f>IF(M37="","","Flr")</f>
        <v>Flr</v>
      </c>
      <c r="O36" s="49" t="str">
        <f>IF(M37="","","Flr-Flr (m)")</f>
        <v>Flr-Flr (m)</v>
      </c>
      <c r="P36" s="50" t="str">
        <f>IF(M37="","","Bldg. Elev. (m)")</f>
        <v>Bldg. Elev. (m)</v>
      </c>
      <c r="Q36" s="56"/>
      <c r="R36" s="51" t="str">
        <f>IF(R37="","","Floor Name")</f>
        <v>Floor Name</v>
      </c>
      <c r="S36" s="49" t="str">
        <f>IF(R37="","","Flr")</f>
        <v>Flr</v>
      </c>
      <c r="T36" s="49" t="str">
        <f>IF(R37="","","Flr-Flr (m)")</f>
        <v>Flr-Flr (m)</v>
      </c>
      <c r="U36" s="49" t="str">
        <f>IF(R37="","","Bldg. Elev. (m)")</f>
        <v>Bldg. Elev. (m)</v>
      </c>
      <c r="V36" s="20"/>
    </row>
    <row r="37" spans="1:22" ht="18" customHeight="1" x14ac:dyDescent="0.2">
      <c r="A37" s="15"/>
      <c r="B37" s="54"/>
      <c r="C37" s="36" t="str">
        <f>IF(D37="","",IF(LEFT(D37,3)='CSV1'!D5,O32,(IF(LEFT(D37,2)="L-",O33,IF(LEFT(D37,2)="B-",O31))&amp;" "&amp;RIGHT(D37,LEN(D37)-2))))</f>
        <v>Basement 3B</v>
      </c>
      <c r="D37" s="34" t="str">
        <f>IF(AND(OR(J31="",J31=0),OR(J32="",J32=0),AND(ROW()=ROW(D37),COLUMN()=COLUMN(D37))),'CSV1'!D5&amp;D31,IF(AND(OR(J31="",J31=0),OR(J32="",J32=0)),"",IF(J31-(ROW()-ROW(D37)+AA$2)=0,'CSV1'!D5&amp;D31,IF(J31-(AA$2+ROW()-ROW(D37))&gt;0,"B-"&amp;J31-(AA$2+ROW()-ROW(D37))&amp;D31,IF(OR(J32="",J32=0),"",IF(J31+J32+1-(AA$2+ROW()-ROW(D37))&lt;=0,"","L-"&amp;(ROW()-(ROW(D37))+AA$2-J31+J34-1)&amp;D31))))))</f>
        <v>B-3B</v>
      </c>
      <c r="E37" s="62"/>
      <c r="F37" s="52">
        <f>IF(D$31="","",IF(LEFT(D37,3)='CSV1'!D5,D33,IF(LEFT(D37,2)="B-",F38-E37,IF(D37='CSV1'!$E$5,D34,IF(LEFT(D37,2)="L-",F36+E36,"")))))</f>
        <v>0</v>
      </c>
      <c r="G37" s="53"/>
      <c r="H37" s="36" t="str">
        <f>IF(I37="","",IF(LEFT(I37,3)='CSV1'!D5,O32,(IF(LEFT(I37,2)="L-",O33,IF(LEFT(I37,2)="B-",O31))&amp;" "&amp;RIGHT(I37,LEN(I37)-2))))</f>
        <v>Floor 4B</v>
      </c>
      <c r="I37" s="34" t="str">
        <f>IF(AND(OR(J31="",J31=0),OR(J32="",J32=0),AND(ROW()=ROW(D37),COLUMN()=COLUMN(D37))),'CSV1'!D5&amp;D31,IF(AND(OR(J31="",J31=0),OR(J32="",J32=0)),"",IF(J31-(ROW()-ROW(D37)+AF$2)=0,'CSV1'!D5&amp;D31,IF(J31-(AF$2+ROW()-ROW(D37))&gt;0,"B-"&amp;J31-(AF$2+ROW()-ROW(D37))&amp;D31,IF(OR(J32="",J32=0),"",IF(J31+J32+1-(AF$2+ROW()-ROW(D37))&lt;=0,"","L-"&amp;(ROW()-(ROW(D37))+AF$2-J31+J34-1)&amp;D31))))))</f>
        <v>L-4B</v>
      </c>
      <c r="J37" s="62"/>
      <c r="K37" s="52">
        <f>IF(D31="","",IF(LEFT(I37,3)='CSV1'!D5,D33,IF(LEFT(I37,2)="B-",K38-J37,IF(I37='CSV1'!$E$5,D34,IF(LEFT(I37,2)="L-",F42+E42,"")))))</f>
        <v>0</v>
      </c>
      <c r="L37" s="53"/>
      <c r="M37" s="36" t="str">
        <f>IF(N37="","",IF(LEFT(N37,3)='CSV1'!D5,O32,(IF(LEFT(N37,2)="L-",O33,IF(LEFT(N37,2)="B-",O31))&amp;" "&amp;RIGHT(N37,LEN(N37)-2))))</f>
        <v>Floor 10B</v>
      </c>
      <c r="N37" s="34" t="str">
        <f>IF(AND(OR(J31="",J31=0),OR(J32="",J32=0),AND(ROW()=ROW(D37),COLUMN()=COLUMN(D37))),'CSV1'!D5&amp;D31,IF(AND(OR(J31="",J31=0),OR(J32="",J32=0)),"",IF(J31-(ROW()-ROW(D37)+AK$2)=0,'CSV1'!D5&amp;D31,IF(J31-(AK$2+ROW()-ROW(D37))&gt;0,"B-"&amp;J31-(AK$2+ROW()-ROW(D37))&amp;D31,IF(OR(J32="",J32=0),"",IF(J31+J32+1-(AK$2+ROW()-ROW(D37))&lt;=0,"","L-"&amp;(ROW()-(ROW(D37))+AK$2-J31+J34-1)&amp;D31))))))</f>
        <v>L-10B</v>
      </c>
      <c r="O37" s="62"/>
      <c r="P37" s="52">
        <f>IF(D31="","",IF(LEFT(N37,3)='CSV1'!D5,D33,IF(LEFT(N37,2)="B-",P38-O37,IF(N37='CSV1'!$E$5,D34,IF(LEFT(N37,2)="L-",K42+J42,"")))))</f>
        <v>0</v>
      </c>
      <c r="Q37" s="53"/>
      <c r="R37" s="36" t="str">
        <f>IF(S37="","",IF(LEFT(S37,3)='CSV1'!D5,O32,(IF(LEFT(S37,2)="L-",O33,IF(LEFT(S37,2)="B-",O31))&amp;" "&amp;RIGHT(S37,LEN(S37)-2))))</f>
        <v>Floor 16B</v>
      </c>
      <c r="S37" s="34" t="str">
        <f>IF(AND(OR(J31="",J31=0),OR(J32="",J32=0),AND(ROW()=ROW(D37),COLUMN()=COLUMN(D37))),'CSV1'!D5&amp;D31,IF(AND(OR(J31="",J31=0),OR(J32="",J32=0)),"",IF(J31-(ROW()-ROW(D37)+AP$2)=0,'CSV1'!D5&amp;D31,IF(J31-(AP$2+ROW()-ROW(D37))&gt;0,"B-"&amp;J31-(AP$2+ROW()-ROW(D37))&amp;D31,IF(OR(J32="",J32=0),"",IF(J31+J32+1-(AP$2+ROW()-ROW(D37))&lt;=0,"","L-"&amp;(ROW()-(ROW(D37))+AP$2-J31+J34-1)&amp;D31))))))</f>
        <v>L-16B</v>
      </c>
      <c r="T37" s="62"/>
      <c r="U37" s="45">
        <f>IF(D31="","",IF(LEFT(S37,3)='CSV1'!D5,D33,IF(LEFT(S37,2)="B-",U38-T37,IF(S37='CSV1'!$E$5,D34,IF(LEFT(S37,2)="L-",P42+O42,"")))))</f>
        <v>0</v>
      </c>
      <c r="V37" s="20"/>
    </row>
    <row r="38" spans="1:22" ht="18" customHeight="1" x14ac:dyDescent="0.2">
      <c r="A38" s="15"/>
      <c r="B38" s="54"/>
      <c r="C38" s="36" t="str">
        <f>IF(D38="","",IF(LEFT(D38,3)='CSV1'!D5,O32,(IF(LEFT(D38,2)="L-",O33,IF(LEFT(D38,2)="B-",O31))&amp;" "&amp;RIGHT(D38,LEN(D38)-2))))</f>
        <v>Basement 2B</v>
      </c>
      <c r="D38" s="34" t="str">
        <f>IF(AND(OR(J31="",J31=0),OR(J32="",J32=0),AND(ROW()=ROW(D37),COLUMN()=COLUMN(D37))),'CSV1'!D5&amp;D31,IF(AND(OR(J31="",J31=0),OR(J32="",J32=0)),"",IF(J31-(ROW()-ROW(D37)+AA$2)=0,'CSV1'!D5&amp;D31,IF(J31-(AA$2+ROW()-ROW(D37))&gt;0,"B-"&amp;J31-(AA$2+ROW()-ROW(D37))&amp;D31,IF(OR(J32="",J32=0),"",IF(J31+J32+1-(AA$2+ROW()-ROW(D37))&lt;=0,"","L-"&amp;(ROW()-(ROW(D37))+AA$2-J31+J34-1)&amp;D31))))))</f>
        <v>B-2B</v>
      </c>
      <c r="E38" s="62"/>
      <c r="F38" s="52">
        <f>IF(D31="","",IF(LEFT(D38,3)='CSV1'!D5,D33,IF(LEFT(D38,2)="B-",F39-E38,IF(D38='CSV1'!$E$5,D34,IF(LEFT(D38,2)="L-",F37+E37,"")))))</f>
        <v>0</v>
      </c>
      <c r="G38" s="53"/>
      <c r="H38" s="36" t="str">
        <f>IF(I38="","",IF(LEFT(I38,3)='CSV1'!D5,O32,(IF(LEFT(I38,2)="L-",O33,IF(LEFT(I38,2)="B-",O31))&amp;" "&amp;RIGHT(I38,LEN(I38)-2))))</f>
        <v>Floor 5B</v>
      </c>
      <c r="I38" s="34" t="str">
        <f>IF(AND(OR(J31="",J31=0),OR(J32="",J32=0),AND(ROW()=ROW(D37),COLUMN()=COLUMN(D37))),'CSV1'!D5&amp;D31,IF(AND(OR(J31="",J31=0),OR(J32="",J32=0)),"",IF(J31-(ROW()-ROW(D37)+AF$2)=0,'CSV1'!D5&amp;D31,IF(J31-(AF$2+ROW()-ROW(D37))&gt;0,"B-"&amp;J31-(AF$2+ROW()-ROW(D37))&amp;D31,IF(OR(J32="",J32=0),"",IF(J31+J32+1-(AF$2+ROW()-ROW(D37))&lt;=0,"","L-"&amp;(ROW()-(ROW(D37))+AF$2-J31+J34-1)&amp;D31))))))</f>
        <v>L-5B</v>
      </c>
      <c r="J38" s="62"/>
      <c r="K38" s="52">
        <f>IF(D31="","",IF(LEFT(I38,3)='CSV1'!D5,D33,IF(LEFT(I38,2)="B-",K39-J38,IF(I38='CSV1'!$E$5,D34,IF(LEFT(I38,2)="L-",K37+J37,"")))))</f>
        <v>0</v>
      </c>
      <c r="L38" s="53"/>
      <c r="M38" s="36" t="str">
        <f>IF(N38="","",IF(LEFT(N38,3)='CSV1'!D5,O32,(IF(LEFT(N38,2)="L-",O33,IF(LEFT(N38,2)="B-",O31))&amp;" "&amp;RIGHT(N38,LEN(N38)-2))))</f>
        <v>Floor 11B</v>
      </c>
      <c r="N38" s="34" t="str">
        <f>IF(AND(OR(J31="",J31=0),OR(J32="",J32=0),AND(ROW()=ROW(D37),COLUMN()=COLUMN(D37))),'CSV1'!D5&amp;D31,IF(AND(OR(J31="",J31=0),OR(J32="",J32=0)),"",IF(J31-(ROW()-ROW(D37)+AK$2)=0,'CSV1'!D5&amp;D31,IF(J31-(AK$2+ROW()-ROW(D37))&gt;0,"B-"&amp;J31-(AK$2+ROW()-ROW(D37))&amp;D31,IF(OR(J32="",J32=0),"",IF(J31+J32+1-(AK$2+ROW()-ROW(D37))&lt;=0,"","L-"&amp;(ROW()-(ROW(D37))+AK$2-J31+J34-1)&amp;D31))))))</f>
        <v>L-11B</v>
      </c>
      <c r="O38" s="62"/>
      <c r="P38" s="52">
        <f>IF(D31="","",IF(LEFT(N38,3)='CSV1'!D5,D33,IF(LEFT(N38,2)="B-",P39-O38,IF(N38='CSV1'!$E$5,D34,IF(LEFT(N38,2)="L-",P37+O37,"")))))</f>
        <v>0</v>
      </c>
      <c r="Q38" s="53"/>
      <c r="R38" s="36" t="str">
        <f>IF(S38="","",IF(LEFT(S38,3)='CSV1'!D5,O32,(IF(LEFT(S38,2)="L-",O33,IF(LEFT(S38,2)="B-",O31))&amp;" "&amp;RIGHT(S38,LEN(S38)-2))))</f>
        <v>Floor 17B</v>
      </c>
      <c r="S38" s="34" t="str">
        <f>IF(AND(OR(J31="",J31=0),OR(J32="",J32=0),AND(ROW()=ROW(D37),COLUMN()=COLUMN(D37))),'CSV1'!D5&amp;D31,IF(AND(OR(J31="",J31=0),OR(J32="",J32=0)),"",IF(J31-(ROW()-ROW(D37)+AP$2)=0,'CSV1'!D5&amp;D31,IF(J31-(AP$2+ROW()-ROW(D37))&gt;0,"B-"&amp;J31-(AP$2+ROW()-ROW(D37))&amp;D31,IF(OR(J32="",J32=0),"",IF(J31+J32+1-(AP$2+ROW()-ROW(D37))&lt;=0,"","L-"&amp;(ROW()-(ROW(D37))+AP$2-J31+J34-1)&amp;D31))))))</f>
        <v>L-17B</v>
      </c>
      <c r="T38" s="62"/>
      <c r="U38" s="45">
        <f>IF(D31="","",IF(LEFT(S38,3)='CSV1'!D5,D33,IF(LEFT(S38,2)="B-",U39-T38,IF(S38='CSV1'!$E$5,D34,IF(LEFT(S38,2)="L-",U37+T37,"")))))</f>
        <v>0</v>
      </c>
      <c r="V38" s="20"/>
    </row>
    <row r="39" spans="1:22" ht="18" customHeight="1" x14ac:dyDescent="0.2">
      <c r="A39" s="15"/>
      <c r="B39" s="54"/>
      <c r="C39" s="36" t="str">
        <f>IF(D39="","",IF(LEFT(D39,3)='CSV1'!D5,O32,(IF(LEFT(D39,2)="L-",O33,IF(LEFT(D39,2)="B-",O31))&amp;" "&amp;RIGHT(D39,LEN(D39)-2))))</f>
        <v>Basement 1B</v>
      </c>
      <c r="D39" s="34" t="str">
        <f>IF(AND(OR(J31="",J31=0),OR(J32="",J32=0),AND(ROW()=ROW(D37),COLUMN()=COLUMN(D37))),'CSV1'!D5&amp;D31,IF(AND(OR(J31="",J31=0),OR(J32="",J32=0)),"",IF(J31-(ROW()-ROW(D37)+AA$2)=0,'CSV1'!D5&amp;D31,IF(J31-(AA$2+ROW()-ROW(D37))&gt;0,"B-"&amp;J31-(AA$2+ROW()-ROW(D37))&amp;D31,IF(OR(J32="",J32=0),"",IF(J31+J32+1-(AA$2+ROW()-ROW(D37))&lt;=0,"","L-"&amp;(ROW()-(ROW(D37))+AA$2-J31+J34-1)&amp;D31))))))</f>
        <v>B-1B</v>
      </c>
      <c r="E39" s="62"/>
      <c r="F39" s="52">
        <f>IF(D31="","",IF(LEFT(D39,3)='CSV1'!D5,D33,IF(LEFT(D39,2)="B-",F40-E39,IF(D39='CSV1'!$E$5,D34,IF(LEFT(D39,2)="L-",F38+E38,"")))))</f>
        <v>0</v>
      </c>
      <c r="G39" s="53"/>
      <c r="H39" s="36" t="str">
        <f>IF(I39="","",IF(LEFT(I39,3)='CSV1'!D5,O32,(IF(LEFT(I39,2)="L-",O33,IF(LEFT(I39,2)="B-",O31))&amp;" "&amp;RIGHT(I39,LEN(I39)-2))))</f>
        <v>Floor 6B</v>
      </c>
      <c r="I39" s="34" t="str">
        <f>IF(AND(OR(J31="",J31=0),OR(J32="",J32=0),AND(ROW()=ROW(D37),COLUMN()=COLUMN(D37))),'CSV1'!D5&amp;D31,IF(AND(OR(J31="",J31=0),OR(J32="",J32=0)),"",IF(J31-(ROW()-ROW(D37)+AF$2)=0,'CSV1'!D5&amp;D31,IF(J31-(AF$2+ROW()-ROW(D37))&gt;0,"B-"&amp;J31-(AF$2+ROW()-ROW(D37))&amp;D31,IF(OR(J32="",J32=0),"",IF(J31+J32+1-(AF$2+ROW()-ROW(D37))&lt;=0,"","L-"&amp;(ROW()-(ROW(D37))+AF$2-J31+J34-1)&amp;D31))))))</f>
        <v>L-6B</v>
      </c>
      <c r="J39" s="62"/>
      <c r="K39" s="52">
        <f>IF(D31="","",IF(LEFT(I39,3)='CSV1'!D5,D33,IF(LEFT(I39,2)="B-",K40-J39,IF(I39='CSV1'!$E$5,D34,IF(LEFT(I39,2)="L-",K38+J38,"")))))</f>
        <v>0</v>
      </c>
      <c r="L39" s="53"/>
      <c r="M39" s="36" t="str">
        <f>IF(N39="","",IF(LEFT(N39,3)='CSV1'!D5,O32,(IF(LEFT(N39,2)="L-",O33,IF(LEFT(N39,2)="B-",O31))&amp;" "&amp;RIGHT(N39,LEN(N39)-2))))</f>
        <v>Floor 12B</v>
      </c>
      <c r="N39" s="34" t="str">
        <f>IF(AND(OR(J31="",J31=0),OR(J32="",J32=0),AND(ROW()=ROW(D37),COLUMN()=COLUMN(D37))),'CSV1'!D5&amp;D31,IF(AND(OR(J31="",J31=0),OR(J32="",J32=0)),"",IF(J31-(ROW()-ROW(D37)+AK$2)=0,'CSV1'!D5&amp;D31,IF(J31-(AK$2+ROW()-ROW(D37))&gt;0,"B-"&amp;J31-(AK$2+ROW()-ROW(D37))&amp;D31,IF(OR(J32="",J32=0),"",IF(J31+J32+1-(AK$2+ROW()-ROW(D37))&lt;=0,"","L-"&amp;(ROW()-(ROW(D37))+AK$2-J31+J34-1)&amp;D31))))))</f>
        <v>L-12B</v>
      </c>
      <c r="O39" s="62"/>
      <c r="P39" s="52">
        <f>IF(D31="","",IF(LEFT(N39,3)='CSV1'!D5,D33,IF(LEFT(N39,2)="B-",P40-O39,IF(N39='CSV1'!$E$5,D34,IF(LEFT(N39,2)="L-",P38+O38,"")))))</f>
        <v>0</v>
      </c>
      <c r="Q39" s="53"/>
      <c r="R39" s="36" t="str">
        <f>IF(S39="","",IF(LEFT(S39,3)='CSV1'!D5,O32,(IF(LEFT(S39,2)="L-",O33,IF(LEFT(S39,2)="B-",O31))&amp;" "&amp;RIGHT(S39,LEN(S39)-2))))</f>
        <v>Floor 18B</v>
      </c>
      <c r="S39" s="34" t="str">
        <f>IF(AND(OR(J31="",J31=0),OR(J32="",J32=0),AND(ROW()=ROW(D37),COLUMN()=COLUMN(D37))),'CSV1'!D5&amp;D31,IF(AND(OR(J31="",J31=0),OR(J32="",J32=0)),"",IF(J31-(ROW()-ROW(D37)+AP$2)=0,'CSV1'!D5&amp;D31,IF(J31-(AP$2+ROW()-ROW(D37))&gt;0,"B-"&amp;J31-(AP$2+ROW()-ROW(D37))&amp;D31,IF(OR(J32="",J32=0),"",IF(J31+J32+1-(AP$2+ROW()-ROW(D37))&lt;=0,"","L-"&amp;(ROW()-(ROW(D37))+AP$2-J31+J34-1)&amp;D31))))))</f>
        <v>L-18B</v>
      </c>
      <c r="T39" s="62"/>
      <c r="U39" s="45">
        <f>IF(D31="","",IF(LEFT(S39,3)='CSV1'!D5,D33,IF(LEFT(S39,2)="B-",U40-T39,IF(S39='CSV1'!$E$5,D34,IF(LEFT(S39,2)="L-",U38+T38,"")))))</f>
        <v>0</v>
      </c>
      <c r="V39" s="20"/>
    </row>
    <row r="40" spans="1:22" ht="18" customHeight="1" x14ac:dyDescent="0.2">
      <c r="A40" s="15"/>
      <c r="B40" s="54"/>
      <c r="C40" s="36" t="str">
        <f>IF(D40="","",IF(LEFT(D40,3)='CSV1'!D5,O32,(IF(LEFT(D40,2)="L-",O33,IF(LEFT(D40,2)="B-",O31))&amp;" "&amp;RIGHT(D40,LEN(D40)-2))))</f>
        <v>Ground</v>
      </c>
      <c r="D40" s="34" t="str">
        <f>IF(AND(OR(J31="",J31=0),OR(J32="",J32=0),AND(ROW()=ROW(D37),COLUMN()=COLUMN(D37))),'CSV1'!D5&amp;D31,IF(AND(OR(J31="",J31=0),OR(J32="",J32=0)),"",IF(J31-(ROW()-ROW(D37)+AA$2)=0,'CSV1'!D5&amp;D31,IF(J31-(AA$2+ROW()-ROW(D37))&gt;0,"B-"&amp;J31-(AA$2+ROW()-ROW(D37))&amp;D31,IF(OR(J32="",J32=0),"",IF(J31+J32+1-(AA$2+ROW()-ROW(D37))&lt;=0,"","L-"&amp;(ROW()-(ROW(D37))+AA$2-J31+J34-1)&amp;D31))))))</f>
        <v>G-1B</v>
      </c>
      <c r="E40" s="62"/>
      <c r="F40" s="52">
        <f>IF(D31="","",IF(LEFT(D40,3)='CSV1'!D5,D33,IF(LEFT(D40,2)="B-",F41-E40,IF(D40='CSV1'!$E$5,D34,IF(LEFT(D40,2)="L-",F39+E39,"")))))</f>
        <v>0</v>
      </c>
      <c r="G40" s="53"/>
      <c r="H40" s="36" t="str">
        <f>IF(I40="","",IF(LEFT(I40,3)='CSV1'!D5,O32,(IF(LEFT(I40,2)="L-",O33,IF(LEFT(I40,2)="B-",O31))&amp;" "&amp;RIGHT(I40,LEN(I40)-2))))</f>
        <v>Floor 7B</v>
      </c>
      <c r="I40" s="34" t="str">
        <f>IF(AND(OR(J31="",J31=0),OR(J32="",J32=0),AND(ROW()=ROW(D37),COLUMN()=COLUMN(D37))),'CSV1'!D5&amp;D31,IF(AND(OR(J31="",J31=0),OR(J32="",J32=0)),"",IF(J31-(ROW()-ROW(D37)+AF$2)=0,'CSV1'!D5&amp;D31,IF(J31-(AF$2+ROW()-ROW(D37))&gt;0,"B-"&amp;J31-(AF$2+ROW()-ROW(D37))&amp;D31,IF(OR(J32="",J32=0),"",IF(J31+J32+1-(AF$2+ROW()-ROW(D37))&lt;=0,"","L-"&amp;(ROW()-(ROW(D37))+AF$2-J31+J34-1)&amp;D31))))))</f>
        <v>L-7B</v>
      </c>
      <c r="J40" s="62"/>
      <c r="K40" s="52">
        <f>IF(D31="","",IF(LEFT(I40,3)='CSV1'!D5,D33,IF(LEFT(I40,2)="B-",K41-J40,IF(I40='CSV1'!$E$5,D34,IF(LEFT(I40,2)="L-",K39+J39,"")))))</f>
        <v>0</v>
      </c>
      <c r="L40" s="53"/>
      <c r="M40" s="36" t="str">
        <f>IF(N40="","",IF(LEFT(N40,3)='CSV1'!D5,O32,(IF(LEFT(N40,2)="L-",O33,IF(LEFT(N40,2)="B-",O31))&amp;" "&amp;RIGHT(N40,LEN(N40)-2))))</f>
        <v>Floor 13B</v>
      </c>
      <c r="N40" s="34" t="str">
        <f>IF(AND(OR(J31="",J31=0),OR(J32="",J32=0),AND(ROW()=ROW(D37),COLUMN()=COLUMN(D37))),'CSV1'!D5&amp;D31,IF(AND(OR(J31="",J31=0),OR(J32="",J32=0)),"",IF(J31-(ROW()-ROW(D37)+AK$2)=0,'CSV1'!D5&amp;D31,IF(J31-(AK$2+ROW()-ROW(D37))&gt;0,"B-"&amp;J31-(AK$2+ROW()-ROW(D37))&amp;D31,IF(OR(J32="",J32=0),"",IF(J31+J32+1-(AK$2+ROW()-ROW(D37))&lt;=0,"","L-"&amp;(ROW()-(ROW(D37))+AK$2-J31+J34-1)&amp;D31))))))</f>
        <v>L-13B</v>
      </c>
      <c r="O40" s="62"/>
      <c r="P40" s="52">
        <f>IF(D31="","",IF(LEFT(N40,3)='CSV1'!D5,D33,IF(LEFT(N40,2)="B-",P41-O40,IF(N40='CSV1'!$E$5,D34,IF(LEFT(N40,2)="L-",P39+O39,"")))))</f>
        <v>0</v>
      </c>
      <c r="Q40" s="53"/>
      <c r="R40" s="36" t="str">
        <f>IF(S40="","",IF(LEFT(S40,3)='CSV1'!D5,O32,(IF(LEFT(S40,2)="L-",O33,IF(LEFT(S40,2)="B-",O31))&amp;" "&amp;RIGHT(S40,LEN(S40)-2))))</f>
        <v>Floor 19B</v>
      </c>
      <c r="S40" s="34" t="str">
        <f>IF(AND(OR(J31="",J31=0),OR(J32="",J32=0),AND(ROW()=ROW(D37),COLUMN()=COLUMN(D37))),'CSV1'!D5&amp;D31,IF(AND(OR(J31="",J31=0),OR(J32="",J32=0)),"",IF(J31-(ROW()-ROW(D37)+AP$2)=0,'CSV1'!D5&amp;D31,IF(J31-(AP$2+ROW()-ROW(D37))&gt;0,"B-"&amp;J31-(AP$2+ROW()-ROW(D37))&amp;D31,IF(OR(J32="",J32=0),"",IF(J31+J32+1-(AP$2+ROW()-ROW(D37))&lt;=0,"","L-"&amp;(ROW()-(ROW(D37))+AP$2-J31+J34-1)&amp;D31))))))</f>
        <v>L-19B</v>
      </c>
      <c r="T40" s="62"/>
      <c r="U40" s="45">
        <f>IF(D31="","",IF(LEFT(S40,3)='CSV1'!D5,D33,IF(LEFT(S40,2)="B-",U41-T40,IF(S40='CSV1'!$E$5,D34,IF(LEFT(S40,2)="L-",U39+T39,"")))))</f>
        <v>0</v>
      </c>
      <c r="V40" s="20"/>
    </row>
    <row r="41" spans="1:22" ht="18" customHeight="1" x14ac:dyDescent="0.2">
      <c r="A41" s="15"/>
      <c r="B41" s="54"/>
      <c r="C41" s="36" t="str">
        <f>IF(D41="","",IF(LEFT(D41,3)='CSV1'!D5,O32,(IF(LEFT(D41,2)="L-",O33,IF(LEFT(D41,2)="B-",O31))&amp;" "&amp;RIGHT(D41,LEN(D41)-2))))</f>
        <v>Floor 2B</v>
      </c>
      <c r="D41" s="34" t="str">
        <f>IF(AND(OR(J31="",J31=0),OR(J32="",J32=0),AND(ROW()=ROW(D37),COLUMN()=COLUMN(D37))),'CSV1'!D5&amp;D31,IF(AND(OR(J31="",J31=0),OR(J32="",J32=0)),"",IF(J31-(ROW()-ROW(D37)+AA$2)=0,'CSV1'!D5&amp;D31,IF(J31-(AA$2+ROW()-ROW(D37))&gt;0,"B-"&amp;J31-(AA$2+ROW()-ROW(D37))&amp;D31,IF(OR(J32="",J32=0),"",IF(J31+J32+1-(AA$2+ROW()-ROW(D37))&lt;=0,"","L-"&amp;(ROW()-(ROW(D37))+AA$2-J31+J34-1)&amp;D31))))))</f>
        <v>L-2B</v>
      </c>
      <c r="E41" s="62"/>
      <c r="F41" s="52">
        <f>IF(D31="","",IF(LEFT(D41,3)='CSV1'!D5,D33,IF(LEFT(D41,2)="B-",F42-E41,IF(D41='CSV1'!$E$5,D34,IF(LEFT(D41,2)="L-",F40+E40,"")))))</f>
        <v>0</v>
      </c>
      <c r="G41" s="53"/>
      <c r="H41" s="36" t="str">
        <f>IF(I41="","",IF(LEFT(I41,3)='CSV1'!D5,O32,(IF(LEFT(I41,2)="L-",O33,IF(LEFT(I41,2)="B-",O31))&amp;" "&amp;RIGHT(I41,LEN(I41)-2))))</f>
        <v>Floor 8B</v>
      </c>
      <c r="I41" s="34" t="str">
        <f>IF(AND(OR(J31="",J31=0),OR(J32="",J32=0),AND(ROW()=ROW(D37),COLUMN()=COLUMN(D37))),'CSV1'!D5&amp;D31,IF(AND(OR(J31="",J31=0),OR(J32="",J32=0)),"",IF(J31-(ROW()-ROW(D37)+AF$2)=0,'CSV1'!D5&amp;D31,IF(J31-(AF$2+ROW()-ROW(D37))&gt;0,"B-"&amp;J31-(AF$2+ROW()-ROW(D37))&amp;D31,IF(OR(J32="",J32=0),"",IF(J31+J32+1-(AF$2+ROW()-ROW(D37))&lt;=0,"","L-"&amp;(ROW()-(ROW(D37))+AF$2-J31+J34-1)&amp;D31))))))</f>
        <v>L-8B</v>
      </c>
      <c r="J41" s="62"/>
      <c r="K41" s="52">
        <f>IF(D31="","",IF(LEFT(I41,3)='CSV1'!D5,D33,IF(LEFT(I41,2)="B-",K42-J41,IF(I41='CSV1'!$E$5,D34,IF(LEFT(I41,2)="L-",K40+J40,"")))))</f>
        <v>0</v>
      </c>
      <c r="L41" s="53"/>
      <c r="M41" s="36" t="str">
        <f>IF(N41="","",IF(LEFT(N41,3)='CSV1'!D5,O32,(IF(LEFT(N41,2)="L-",O33,IF(LEFT(N41,2)="B-",O31))&amp;" "&amp;RIGHT(N41,LEN(N41)-2))))</f>
        <v>Floor 14B</v>
      </c>
      <c r="N41" s="34" t="str">
        <f>IF(AND(OR(J31="",J31=0),OR(J32="",J32=0),AND(ROW()=ROW(D37),COLUMN()=COLUMN(D37))),'CSV1'!D5&amp;D31,IF(AND(OR(J31="",J31=0),OR(J32="",J32=0)),"",IF(J31-(ROW()-ROW(D37)+AK$2)=0,'CSV1'!D5&amp;D31,IF(J31-(AK$2+ROW()-ROW(D37))&gt;0,"B-"&amp;J31-(AK$2+ROW()-ROW(D37))&amp;D31,IF(OR(J32="",J32=0),"",IF(J31+J32+1-(AK$2+ROW()-ROW(D37))&lt;=0,"","L-"&amp;(ROW()-(ROW(D37))+AK$2-J31+J34-1)&amp;D31))))))</f>
        <v>L-14B</v>
      </c>
      <c r="O41" s="62"/>
      <c r="P41" s="52">
        <f>IF(D31="","",IF(LEFT(N41,3)='CSV1'!D5,D33,IF(LEFT(N41,2)="B-",P42-O41,IF(N41='CSV1'!$E$5,D34,IF(LEFT(N41,2)="L-",P40+O40,"")))))</f>
        <v>0</v>
      </c>
      <c r="Q41" s="53"/>
      <c r="R41" s="36" t="str">
        <f>IF(S41="","",IF(LEFT(S41,3)='CSV1'!D5,O32,(IF(LEFT(S41,2)="L-",O33,IF(LEFT(S41,2)="B-",O31))&amp;" "&amp;RIGHT(S41,LEN(S41)-2))))</f>
        <v>Floor 20B</v>
      </c>
      <c r="S41" s="34" t="str">
        <f>IF(AND(OR(J31="",J31=0),OR(J32="",J32=0),AND(ROW()=ROW(D37),COLUMN()=COLUMN(D37))),'CSV1'!D5&amp;D31,IF(AND(OR(J31="",J31=0),OR(J32="",J32=0)),"",IF(J31-(ROW()-ROW(D37)+AP$2)=0,'CSV1'!D5&amp;D31,IF(J31-(AP$2+ROW()-ROW(D37))&gt;0,"B-"&amp;J31-(AP$2+ROW()-ROW(D37))&amp;D31,IF(OR(J32="",J32=0),"",IF(J31+J32+1-(AP$2+ROW()-ROW(D37))&lt;=0,"","L-"&amp;(ROW()-(ROW(D37))+AP$2-J31+J34-1)&amp;D31))))))</f>
        <v>L-20B</v>
      </c>
      <c r="T41" s="62"/>
      <c r="U41" s="45">
        <f>IF(D31="","",IF(LEFT(S41,3)='CSV1'!D5,D33,IF(LEFT(S41,2)="B-",U42-T41,IF(S41='CSV1'!$E$5,D34,IF(LEFT(S41,2)="L-",U40+T40,"")))))</f>
        <v>0</v>
      </c>
      <c r="V41" s="20"/>
    </row>
    <row r="42" spans="1:22" ht="18" customHeight="1" x14ac:dyDescent="0.2">
      <c r="A42" s="15"/>
      <c r="B42" s="79"/>
      <c r="C42" s="36" t="str">
        <f>IF(D42="","",IF(LEFT(D42,3)='CSV1'!D5,O32,(IF(LEFT(D42,2)="L-",O33,IF(LEFT(D42,2)="B-",O31))&amp;" "&amp;RIGHT(D42,LEN(D42)-2))))</f>
        <v>Floor 3B</v>
      </c>
      <c r="D42" s="34" t="str">
        <f>IF(AND(OR(J31="",J31=0),OR(J32="",J32=0),AND(ROW()=ROW(D37),COLUMN()=COLUMN(D37))),'CSV1'!D5&amp;D31,IF(AND(OR(J31="",J31=0),OR(J32="",J32=0)),"",IF(J31-(ROW()-ROW(D37)+AA$2)=0,'CSV1'!D5&amp;D31,IF(J31-(AA$2+ROW()-ROW(D37))&gt;0,"B-"&amp;J31-(AA$2+ROW()-ROW(D37))&amp;D31,IF(OR(J32="",J32=0),"",IF(J31+J32+1-(AA$2+ROW()-ROW(D37))&lt;=0,"","L-"&amp;(ROW()-(ROW(D37))+AA$2-J31+J34-1)&amp;D31))))))</f>
        <v>L-3B</v>
      </c>
      <c r="E42" s="62"/>
      <c r="F42" s="52">
        <f>IF(D31="","",IF(LEFT(D42,3)='CSV1'!D5,D33,IF(LEFT(D42,2)="B-",K37-E42,IF(D42='CSV1'!$E$5,D34,IF(LEFT(D42,2)="L-",F41+E41,"")))))</f>
        <v>0</v>
      </c>
      <c r="G42" s="53"/>
      <c r="H42" s="36" t="str">
        <f>IF(I42="","",IF(LEFT(I42,3)='CSV1'!D5,O32,(IF(LEFT(I42,2)="L-",O33,IF(LEFT(I42,2)="B-",O31))&amp;" "&amp;RIGHT(I42,LEN(I42)-2))))</f>
        <v>Floor 9B</v>
      </c>
      <c r="I42" s="34" t="str">
        <f>IF(AND(OR(J31="",J31=0),OR(J32="",J32=0),AND(ROW()=ROW(D37),COLUMN()=COLUMN(D37))),'CSV1'!D5&amp;D31,IF(AND(OR(J31="",J31=0),OR(J32="",J32=0)),"",IF(J31-(ROW()-ROW(D37)+AF$2)=0,'CSV1'!D5&amp;D31,IF(J31-(AF$2+ROW()-ROW(D37))&gt;0,"B-"&amp;J31-(AF$2+ROW()-ROW(D37))&amp;D31,IF(OR(J32="",J32=0),"",IF(J31+J32+1-(AF$2+ROW()-ROW(D37))&lt;=0,"","L-"&amp;(ROW()-(ROW(D37))+AF$2-J31+J34-1)&amp;D31))))))</f>
        <v>L-9B</v>
      </c>
      <c r="J42" s="62"/>
      <c r="K42" s="52">
        <f>IF(D31="","",IF(LEFT(I42,3)='CSV1'!D5,D33,IF(LEFT(I42,2)="B-",P37-J42,IF(I42='CSV1'!$E$5,D34,IF(LEFT(I42,2)="L-",K41+J41,"")))))</f>
        <v>0</v>
      </c>
      <c r="L42" s="53"/>
      <c r="M42" s="36" t="str">
        <f>IF(N42="","",IF(LEFT(N42,3)='CSV1'!D5,O32,(IF(LEFT(N42,2)="L-",O33,IF(LEFT(N42,2)="B-",O31))&amp;" "&amp;RIGHT(N42,LEN(N42)-2))))</f>
        <v>Floor 15B</v>
      </c>
      <c r="N42" s="34" t="str">
        <f>IF(AND(OR(J31="",J31=0),OR(J32="",J32=0),AND(ROW()=ROW(D37),COLUMN()=COLUMN(D37))),'CSV1'!D5&amp;D31,IF(AND(OR(J31="",J31=0),OR(J32="",J32=0)),"",IF(J31-(ROW()-ROW(D37)+AK$2)=0,'CSV1'!D5&amp;D31,IF(J31-(AK$2+ROW()-ROW(D37))&gt;0,"B-"&amp;J31-(AK$2+ROW()-ROW(D37))&amp;D31,IF(OR(J32="",J32=0),"",IF(J31+J32+1-(AK$2+ROW()-ROW(D37))&lt;=0,"","L-"&amp;(ROW()-(ROW(D37))+AK$2-J31+J34-1)&amp;D31))))))</f>
        <v>L-15B</v>
      </c>
      <c r="O42" s="62"/>
      <c r="P42" s="52">
        <f>IF(D31="","",IF(LEFT(N42,3)='CSV1'!D5,D33,IF(LEFT(N42,2)="B-",U37-O42,IF(N42='CSV1'!$E$5,D34,IF(LEFT(N42,2)="L-",P41+O41,"")))))</f>
        <v>0</v>
      </c>
      <c r="Q42" s="53"/>
      <c r="R42" s="36" t="str">
        <f>IF(S42="","",IF(LEFT(S42,3)='CSV1'!D5,O32,(IF(LEFT(S42,2)="L-",O33,IF(LEFT(S42,2)="B-",O31))&amp;" "&amp;RIGHT(S42,LEN(S42)-2))))</f>
        <v>Floor 21B</v>
      </c>
      <c r="S42" s="34" t="str">
        <f>IF(AND(OR(J31="",J31=0),OR(J32="",J32=0),AND(ROW()=ROW(D37),COLUMN()=COLUMN(D37))),'CSV1'!D5&amp;D31,IF(AND(OR(J31="",J31=0),OR(J32="",J32=0)),"",IF(J31-(ROW()-ROW(D37)+AP$2)=0,'CSV1'!D5&amp;D31,IF(J31-(AP$2+ROW()-ROW(D37))&gt;0,"B-"&amp;J31-(AP$2+ROW()-ROW(D37))&amp;D31,IF(OR(J32="",J32=0),"",IF(J31+J32+1-(AP$2+ROW()-ROW(D37))&lt;=0,"","L-"&amp;(ROW()-(ROW(D37))+AP$2-J31+J34-1)&amp;D31))))))</f>
        <v>L-21B</v>
      </c>
      <c r="T42" s="62"/>
      <c r="U42" s="45">
        <f>IF(D31="","",IF(LEFT(S42,3)='CSV1'!D5,D33,IF(LEFT(S42,2)="B-",Z37-T42,IF(S42='CSV1'!$E$5,D34,IF(LEFT(S42,2)="L-",U41+T41,"")))))</f>
        <v>0</v>
      </c>
      <c r="V42" s="20"/>
    </row>
    <row r="43" spans="1:22" ht="24.95" customHeight="1" thickBot="1" x14ac:dyDescent="0.3">
      <c r="A43" s="15"/>
      <c r="B43" s="12" t="s">
        <v>57</v>
      </c>
      <c r="C43" s="103"/>
      <c r="D43" s="103"/>
      <c r="E43" s="103"/>
      <c r="F43" s="103"/>
      <c r="G43" s="103"/>
      <c r="H43" s="103"/>
      <c r="I43" s="103"/>
      <c r="J43" s="103"/>
      <c r="K43" s="103"/>
      <c r="L43" s="103"/>
      <c r="M43" s="103"/>
      <c r="N43" s="103"/>
      <c r="O43" s="103"/>
      <c r="P43" s="103"/>
      <c r="Q43" s="103"/>
      <c r="R43" s="103"/>
      <c r="S43" s="103"/>
      <c r="T43" s="103"/>
      <c r="U43" s="103"/>
      <c r="V43" s="20"/>
    </row>
    <row r="44" spans="1:22" ht="17.100000000000001" customHeight="1" thickTop="1" thickBot="1" x14ac:dyDescent="0.25">
      <c r="A44" s="15"/>
      <c r="B44" s="107" t="s">
        <v>42</v>
      </c>
      <c r="C44" s="107"/>
      <c r="D44" s="107"/>
      <c r="E44" s="107"/>
      <c r="F44" s="107"/>
      <c r="G44" s="107"/>
      <c r="H44" s="107"/>
      <c r="I44" s="107"/>
      <c r="J44" s="107"/>
      <c r="K44" s="107"/>
      <c r="L44" s="107"/>
      <c r="M44" s="107"/>
      <c r="N44" s="107"/>
      <c r="O44" s="107"/>
      <c r="P44" s="107"/>
      <c r="Q44" s="107"/>
      <c r="R44" s="107"/>
      <c r="S44" s="107"/>
      <c r="T44" s="107"/>
      <c r="U44" s="107"/>
      <c r="V44" s="20"/>
    </row>
    <row r="45" spans="1:22" ht="17.100000000000001" customHeight="1" x14ac:dyDescent="0.2">
      <c r="A45" s="15"/>
      <c r="B45" s="82"/>
      <c r="C45" s="80" t="s">
        <v>27</v>
      </c>
      <c r="D45" s="38"/>
      <c r="E45" s="38"/>
      <c r="F45" s="38"/>
      <c r="G45" s="39"/>
      <c r="H45" s="37"/>
      <c r="I45" s="80" t="str">
        <f>I31</f>
        <v>Floors Below Grade:</v>
      </c>
      <c r="J45" s="68"/>
      <c r="K45" s="93" t="str">
        <f>IF(D45="","",IF(AND(OR(O46="",O46="None"),J45&gt;0),"ERROR!",""))</f>
        <v/>
      </c>
      <c r="L45" s="11"/>
      <c r="M45" s="37"/>
      <c r="N45" s="80" t="s">
        <v>30</v>
      </c>
      <c r="O45" s="108" t="s">
        <v>31</v>
      </c>
      <c r="P45" s="108"/>
      <c r="Q45" s="108"/>
      <c r="R45" s="37"/>
      <c r="S45" s="80" t="s">
        <v>54</v>
      </c>
      <c r="T45" s="71">
        <v>90</v>
      </c>
      <c r="U45" s="23" t="s">
        <v>32</v>
      </c>
      <c r="V45" s="20"/>
    </row>
    <row r="46" spans="1:22" ht="17.100000000000001" customHeight="1" x14ac:dyDescent="0.2">
      <c r="A46" s="15"/>
      <c r="B46" s="30"/>
      <c r="C46" s="32" t="s">
        <v>56</v>
      </c>
      <c r="D46" s="87"/>
      <c r="E46" s="30" t="s">
        <v>33</v>
      </c>
      <c r="F46" s="30"/>
      <c r="G46" s="54"/>
      <c r="H46" s="24"/>
      <c r="I46" s="32" t="str">
        <f>I32</f>
        <v>Floors Above Grade:</v>
      </c>
      <c r="J46" s="69"/>
      <c r="K46" s="93"/>
      <c r="L46" s="2"/>
      <c r="M46" s="24"/>
      <c r="N46" s="32" t="s">
        <v>68</v>
      </c>
      <c r="O46" s="105" t="s">
        <v>44</v>
      </c>
      <c r="P46" s="105"/>
      <c r="Q46" s="105"/>
      <c r="R46" s="24"/>
      <c r="S46" s="30"/>
      <c r="T46" s="72"/>
      <c r="U46" s="28"/>
      <c r="V46" s="20"/>
    </row>
    <row r="47" spans="1:22" ht="17.100000000000001" customHeight="1" x14ac:dyDescent="0.2">
      <c r="A47" s="15"/>
      <c r="B47" s="30"/>
      <c r="C47" s="32" t="s">
        <v>35</v>
      </c>
      <c r="D47" s="88"/>
      <c r="E47" s="30" t="s">
        <v>36</v>
      </c>
      <c r="F47" s="30"/>
      <c r="G47" s="54"/>
      <c r="H47" s="24"/>
      <c r="I47" s="32" t="str">
        <f>I33</f>
        <v xml:space="preserve"> # for Ground Flr:</v>
      </c>
      <c r="J47" s="69"/>
      <c r="K47" s="93" t="str">
        <f>IF(D45="","",IF(J47=J48,"ERROR",IF(J48&gt;J48,"ERROR","")))</f>
        <v/>
      </c>
      <c r="L47" s="2"/>
      <c r="M47" s="24"/>
      <c r="N47" s="32" t="s">
        <v>37</v>
      </c>
      <c r="O47" s="105" t="s">
        <v>61</v>
      </c>
      <c r="P47" s="105"/>
      <c r="Q47" s="105"/>
      <c r="R47" s="24"/>
      <c r="S47" s="26"/>
      <c r="T47" s="72"/>
      <c r="U47" s="26"/>
      <c r="V47" s="20"/>
    </row>
    <row r="48" spans="1:22" ht="17.100000000000001" customHeight="1" thickBot="1" x14ac:dyDescent="0.25">
      <c r="A48" s="15"/>
      <c r="B48" s="29"/>
      <c r="C48" s="86" t="s">
        <v>70</v>
      </c>
      <c r="D48" s="89"/>
      <c r="E48" s="29" t="s">
        <v>36</v>
      </c>
      <c r="F48" s="29"/>
      <c r="G48" s="81"/>
      <c r="H48" s="35"/>
      <c r="I48" s="86" t="str">
        <f>I34</f>
        <v xml:space="preserve"> # 1st above grd. Flr:</v>
      </c>
      <c r="J48" s="70"/>
      <c r="K48" s="94" t="str">
        <f>IF(D45="","",IF(J47=J48,"ERROR",""))</f>
        <v/>
      </c>
      <c r="L48" s="3"/>
      <c r="M48" s="90"/>
      <c r="N48" s="91"/>
      <c r="O48" s="106"/>
      <c r="P48" s="106"/>
      <c r="Q48" s="106"/>
      <c r="R48" s="25"/>
      <c r="S48" s="27"/>
      <c r="T48" s="73"/>
      <c r="U48" s="29"/>
      <c r="V48" s="20"/>
    </row>
    <row r="49" spans="1:22" ht="8.4499999999999993" customHeight="1" x14ac:dyDescent="0.2">
      <c r="A49" s="15"/>
      <c r="B49" s="30"/>
      <c r="C49" s="46"/>
      <c r="D49" s="47"/>
      <c r="E49" s="47"/>
      <c r="F49" s="48"/>
      <c r="G49" s="32"/>
      <c r="H49" s="46"/>
      <c r="I49" s="47"/>
      <c r="J49" s="47"/>
      <c r="K49" s="48"/>
      <c r="L49" s="55"/>
      <c r="M49" s="46"/>
      <c r="N49" s="47"/>
      <c r="O49" s="47"/>
      <c r="P49" s="48"/>
      <c r="Q49" s="57"/>
      <c r="R49" s="46"/>
      <c r="S49" s="47"/>
      <c r="T49" s="47"/>
      <c r="U49" s="47"/>
      <c r="V49" s="20"/>
    </row>
    <row r="50" spans="1:22" ht="26.1" customHeight="1" x14ac:dyDescent="0.2">
      <c r="A50" s="15"/>
      <c r="B50" s="33"/>
      <c r="C50" s="51" t="s">
        <v>38</v>
      </c>
      <c r="D50" s="49" t="s">
        <v>39</v>
      </c>
      <c r="E50" s="49" t="s">
        <v>40</v>
      </c>
      <c r="F50" s="50" t="s">
        <v>41</v>
      </c>
      <c r="G50" s="33"/>
      <c r="H50" s="51" t="str">
        <f>IF(H51="","","Floor Name")</f>
        <v/>
      </c>
      <c r="I50" s="49" t="str">
        <f>IF(H51="","","Flr")</f>
        <v/>
      </c>
      <c r="J50" s="49" t="str">
        <f>IF(H51="","","Flr-Flr (m)")</f>
        <v/>
      </c>
      <c r="K50" s="50" t="str">
        <f>IF(H51="","","Bldg. Elev. (m)")</f>
        <v/>
      </c>
      <c r="L50" s="56"/>
      <c r="M50" s="51" t="str">
        <f>IF(M51="","","Floor Name")</f>
        <v/>
      </c>
      <c r="N50" s="49" t="str">
        <f>IF(M51="","","Flr")</f>
        <v/>
      </c>
      <c r="O50" s="49" t="str">
        <f>IF(M51="","","Flr-Flr (m)")</f>
        <v/>
      </c>
      <c r="P50" s="50" t="str">
        <f>IF(M51="","","Bldg. Elev. (m)")</f>
        <v/>
      </c>
      <c r="Q50" s="56"/>
      <c r="R50" s="51" t="str">
        <f>IF(R51="","","Floor Name")</f>
        <v/>
      </c>
      <c r="S50" s="49" t="str">
        <f>IF(R51="","","Flr")</f>
        <v/>
      </c>
      <c r="T50" s="49" t="str">
        <f>IF(R51="","","Flr-Flr (m)")</f>
        <v/>
      </c>
      <c r="U50" s="49" t="str">
        <f>IF(R51="","","Bldg. Elev. (m)")</f>
        <v/>
      </c>
      <c r="V50" s="20"/>
    </row>
    <row r="51" spans="1:22" ht="18" customHeight="1" x14ac:dyDescent="0.2">
      <c r="A51" s="15"/>
      <c r="B51" s="54"/>
      <c r="C51" s="36" t="str">
        <f>IF(D51="","",IF(LEFT(D51,3)='CSV1'!D19,O46,(IF(LEFT(D51,2)="L-",O47,IF(LEFT(D51,2)="B-",O45))&amp;" "&amp;RIGHT(D51,LEN(D51)-2))))</f>
        <v/>
      </c>
      <c r="D51" s="34" t="str">
        <f>IF(AND(OR(J45="",J45=0),OR(J46="",J46=0),AND(ROW()=ROW(D51),COLUMN()=COLUMN(D51))),'CSV1'!D19&amp;D45,IF(AND(OR(J45="",J45=0),OR(J46="",J46=0)),"",IF(J45-(ROW()-ROW(D51)+AA$2)=0,'CSV1'!D19&amp;D45,IF(J45-(AA$2+ROW()-ROW(D51))&gt;0,"B-"&amp;J45-(AA$2+ROW()-ROW(D51))&amp;D45,IF(OR(J46="",J46=0),"",IF(J45+J46+1-(AA$2+ROW()-ROW(D51))&lt;=0,"","L-"&amp;(ROW()-(ROW(D51))+AA$2-J45+J48-1)&amp;D45))))))</f>
        <v/>
      </c>
      <c r="E51" s="62"/>
      <c r="F51" s="52">
        <f>IF(D$31="","",IF(LEFT(D51,3)='CSV1'!D19,D47,IF(LEFT(D51,2)="B-",F52-E51,IF(D51='CSV1'!$E$5,D48,IF(LEFT(D51,2)="L-",F50+E50,"")))))</f>
        <v>0</v>
      </c>
      <c r="G51" s="53"/>
      <c r="H51" s="36" t="str">
        <f>IF(I51="","",IF(LEFT(I51,3)='CSV1'!D19,O46,(IF(LEFT(I51,2)="L-",O47,IF(LEFT(I51,2)="B-",O45))&amp;" "&amp;RIGHT(I51,LEN(I51)-2))))</f>
        <v/>
      </c>
      <c r="I51" s="34" t="str">
        <f>IF(AND(OR(J45="",J45=0),OR(J46="",J46=0),AND(ROW()=ROW(D51),COLUMN()=COLUMN(D51))),'CSV1'!D19&amp;D45,IF(AND(OR(J45="",J45=0),OR(J46="",J46=0)),"",IF(J45-(ROW()-ROW(D51)+AF$2)=0,'CSV1'!D19&amp;D45,IF(J45-(AF$2+ROW()-ROW(D51))&gt;0,"B-"&amp;J45-(AF$2+ROW()-ROW(D51))&amp;D45,IF(OR(J46="",J46=0),"",IF(J45+J46+1-(AF$2+ROW()-ROW(D51))&lt;=0,"","L-"&amp;(ROW()-(ROW(D51))+AF$2-J45+J48-1)&amp;D45))))))</f>
        <v/>
      </c>
      <c r="J51" s="62"/>
      <c r="K51" s="52" t="str">
        <f>IF(D45="","",IF(LEFT(I51,3)='CSV1'!D19,D47,IF(LEFT(I51,2)="B-",K52-J51,IF(I51='CSV1'!$E$5,D48,IF(LEFT(I51,2)="L-",F56+E56,"")))))</f>
        <v/>
      </c>
      <c r="L51" s="53"/>
      <c r="M51" s="36" t="str">
        <f>IF(N51="","",IF(LEFT(N51,3)='CSV1'!D19,O46,(IF(LEFT(N51,2)="L-",O47,IF(LEFT(N51,2)="B-",O45))&amp;" "&amp;RIGHT(N51,LEN(N51)-2))))</f>
        <v/>
      </c>
      <c r="N51" s="34" t="str">
        <f>IF(AND(OR(J45="",J45=0),OR(J46="",J46=0),AND(ROW()=ROW(D51),COLUMN()=COLUMN(D51))),'CSV1'!D19&amp;D45,IF(AND(OR(J45="",J45=0),OR(J46="",J46=0)),"",IF(J45-(ROW()-ROW(D51)+AK$2)=0,'CSV1'!D19&amp;D45,IF(J45-(AK$2+ROW()-ROW(D51))&gt;0,"B-"&amp;J45-(AK$2+ROW()-ROW(D51))&amp;D45,IF(OR(J46="",J46=0),"",IF(J45+J46+1-(AK$2+ROW()-ROW(D51))&lt;=0,"","L-"&amp;(ROW()-(ROW(D51))+AK$2-J45+J48-1)&amp;D45))))))</f>
        <v/>
      </c>
      <c r="O51" s="62"/>
      <c r="P51" s="52" t="str">
        <f>IF(D45="","",IF(LEFT(N51,3)='CSV1'!D19,D47,IF(LEFT(N51,2)="B-",P52-O51,IF(N51='CSV1'!$E$5,D48,IF(LEFT(N51,2)="L-",K56+J56,"")))))</f>
        <v/>
      </c>
      <c r="Q51" s="53"/>
      <c r="R51" s="36" t="str">
        <f>IF(S51="","",IF(LEFT(S51,3)='CSV1'!D19,O46,(IF(LEFT(S51,2)="L-",O47,IF(LEFT(S51,2)="B-",O45))&amp;" "&amp;RIGHT(S51,LEN(S51)-2))))</f>
        <v/>
      </c>
      <c r="S51" s="34" t="str">
        <f>IF(AND(OR(J45="",J45=0),OR(J46="",J46=0),AND(ROW()=ROW(D51),COLUMN()=COLUMN(D51))),'CSV1'!D19&amp;D45,IF(AND(OR(J45="",J45=0),OR(J46="",J46=0)),"",IF(J45-(ROW()-ROW(D51)+AP$2)=0,'CSV1'!D19&amp;D45,IF(J45-(AP$2+ROW()-ROW(D51))&gt;0,"B-"&amp;J45-(AP$2+ROW()-ROW(D51))&amp;D45,IF(OR(J46="",J46=0),"",IF(J45+J46+1-(AP$2+ROW()-ROW(D51))&lt;=0,"","L-"&amp;(ROW()-(ROW(D51))+AP$2-J45+J48-1)&amp;D45))))))</f>
        <v/>
      </c>
      <c r="T51" s="62"/>
      <c r="U51" s="45" t="str">
        <f>IF(D45="","",IF(LEFT(S51,3)='CSV1'!D19,D47,IF(LEFT(S51,2)="B-",U52-T51,IF(S51='CSV1'!$E$5,D48,IF(LEFT(S51,2)="L-",P56+O56,"")))))</f>
        <v/>
      </c>
      <c r="V51" s="20"/>
    </row>
    <row r="52" spans="1:22" ht="18" customHeight="1" x14ac:dyDescent="0.2">
      <c r="A52" s="15"/>
      <c r="B52" s="54"/>
      <c r="C52" s="36" t="str">
        <f>IF(D52="","",IF(LEFT(D52,3)='CSV1'!D19,O46,(IF(LEFT(D52,2)="L-",O47,IF(LEFT(D52,2)="B-",O45))&amp;" "&amp;RIGHT(D52,LEN(D52)-2))))</f>
        <v/>
      </c>
      <c r="D52" s="34" t="str">
        <f>IF(AND(OR(J45="",J45=0),OR(J46="",J46=0),AND(ROW()=ROW(D51),COLUMN()=COLUMN(D51))),'CSV1'!D19&amp;D45,IF(AND(OR(J45="",J45=0),OR(J46="",J46=0)),"",IF(J45-(ROW()-ROW(D51)+AA$2)=0,'CSV1'!D19&amp;D45,IF(J45-(AA$2+ROW()-ROW(D51))&gt;0,"B-"&amp;J45-(AA$2+ROW()-ROW(D51))&amp;D45,IF(OR(J46="",J46=0),"",IF(J45+J46+1-(AA$2+ROW()-ROW(D51))&lt;=0,"","L-"&amp;(ROW()-(ROW(D51))+AA$2-J45+J48-1)&amp;D45))))))</f>
        <v/>
      </c>
      <c r="E52" s="62"/>
      <c r="F52" s="52" t="str">
        <f>IF(D45="","",IF(LEFT(D52,3)='CSV1'!D19,D47,IF(LEFT(D52,2)="B-",F53-E52,IF(D52='CSV1'!$E$5,D48,IF(LEFT(D52,2)="L-",F51+E51,"")))))</f>
        <v/>
      </c>
      <c r="G52" s="53"/>
      <c r="H52" s="36" t="str">
        <f>IF(I52="","",IF(LEFT(I52,3)='CSV1'!D19,O46,(IF(LEFT(I52,2)="L-",O47,IF(LEFT(I52,2)="B-",O45))&amp;" "&amp;RIGHT(I52,LEN(I52)-2))))</f>
        <v/>
      </c>
      <c r="I52" s="34" t="str">
        <f>IF(AND(OR(J45="",J45=0),OR(J46="",J46=0),AND(ROW()=ROW(D51),COLUMN()=COLUMN(D51))),'CSV1'!D19&amp;D45,IF(AND(OR(J45="",J45=0),OR(J46="",J46=0)),"",IF(J45-(ROW()-ROW(D51)+AF$2)=0,'CSV1'!D19&amp;D45,IF(J45-(AF$2+ROW()-ROW(D51))&gt;0,"B-"&amp;J45-(AF$2+ROW()-ROW(D51))&amp;D45,IF(OR(J46="",J46=0),"",IF(J45+J46+1-(AF$2+ROW()-ROW(D51))&lt;=0,"","L-"&amp;(ROW()-(ROW(D51))+AF$2-J45+J48-1)&amp;D45))))))</f>
        <v/>
      </c>
      <c r="J52" s="62"/>
      <c r="K52" s="52" t="str">
        <f>IF(D45="","",IF(LEFT(I52,3)='CSV1'!D19,D47,IF(LEFT(I52,2)="B-",K53-J52,IF(I52='CSV1'!$E$5,D48,IF(LEFT(I52,2)="L-",K51+J51,"")))))</f>
        <v/>
      </c>
      <c r="L52" s="53"/>
      <c r="M52" s="36" t="str">
        <f>IF(N52="","",IF(LEFT(N52,3)='CSV1'!D19,O46,(IF(LEFT(N52,2)="L-",O47,IF(LEFT(N52,2)="B-",O45))&amp;" "&amp;RIGHT(N52,LEN(N52)-2))))</f>
        <v/>
      </c>
      <c r="N52" s="34" t="str">
        <f>IF(AND(OR(J45="",J45=0),OR(J46="",J46=0),AND(ROW()=ROW(D51),COLUMN()=COLUMN(D51))),'CSV1'!D19&amp;D45,IF(AND(OR(J45="",J45=0),OR(J46="",J46=0)),"",IF(J45-(ROW()-ROW(D51)+AK$2)=0,'CSV1'!D19&amp;D45,IF(J45-(AK$2+ROW()-ROW(D51))&gt;0,"B-"&amp;J45-(AK$2+ROW()-ROW(D51))&amp;D45,IF(OR(J46="",J46=0),"",IF(J45+J46+1-(AK$2+ROW()-ROW(D51))&lt;=0,"","L-"&amp;(ROW()-(ROW(D51))+AK$2-J45+J48-1)&amp;D45))))))</f>
        <v/>
      </c>
      <c r="O52" s="62"/>
      <c r="P52" s="52" t="str">
        <f>IF(D45="","",IF(LEFT(N52,3)='CSV1'!D19,D47,IF(LEFT(N52,2)="B-",P53-O52,IF(N52='CSV1'!$E$5,D48,IF(LEFT(N52,2)="L-",P51+O51,"")))))</f>
        <v/>
      </c>
      <c r="Q52" s="53"/>
      <c r="R52" s="36" t="str">
        <f>IF(S52="","",IF(LEFT(S52,3)='CSV1'!D19,O46,(IF(LEFT(S52,2)="L-",O47,IF(LEFT(S52,2)="B-",O45))&amp;" "&amp;RIGHT(S52,LEN(S52)-2))))</f>
        <v/>
      </c>
      <c r="S52" s="34" t="str">
        <f>IF(AND(OR(J45="",J45=0),OR(J46="",J46=0),AND(ROW()=ROW(D51),COLUMN()=COLUMN(D51))),'CSV1'!D19&amp;D45,IF(AND(OR(J45="",J45=0),OR(J46="",J46=0)),"",IF(J45-(ROW()-ROW(D51)+AP$2)=0,'CSV1'!D19&amp;D45,IF(J45-(AP$2+ROW()-ROW(D51))&gt;0,"B-"&amp;J45-(AP$2+ROW()-ROW(D51))&amp;D45,IF(OR(J46="",J46=0),"",IF(J45+J46+1-(AP$2+ROW()-ROW(D51))&lt;=0,"","L-"&amp;(ROW()-(ROW(D51))+AP$2-J45+J48-1)&amp;D45))))))</f>
        <v/>
      </c>
      <c r="T52" s="62"/>
      <c r="U52" s="45" t="str">
        <f>IF(D45="","",IF(LEFT(S52,3)='CSV1'!D19,D47,IF(LEFT(S52,2)="B-",U53-T52,IF(S52='CSV1'!$E$5,D48,IF(LEFT(S52,2)="L-",U51+T51,"")))))</f>
        <v/>
      </c>
      <c r="V52" s="20"/>
    </row>
    <row r="53" spans="1:22" ht="18" customHeight="1" x14ac:dyDescent="0.2">
      <c r="A53" s="15"/>
      <c r="B53" s="54"/>
      <c r="C53" s="36" t="str">
        <f>IF(D53="","",IF(LEFT(D53,3)='CSV1'!D19,O46,(IF(LEFT(D53,2)="L-",O47,IF(LEFT(D53,2)="B-",O45))&amp;" "&amp;RIGHT(D53,LEN(D53)-2))))</f>
        <v/>
      </c>
      <c r="D53" s="34" t="str">
        <f>IF(AND(OR(J45="",J45=0),OR(J46="",J46=0),AND(ROW()=ROW(D51),COLUMN()=COLUMN(D51))),'CSV1'!D19&amp;D45,IF(AND(OR(J45="",J45=0),OR(J46="",J46=0)),"",IF(J45-(ROW()-ROW(D51)+AA$2)=0,'CSV1'!D19&amp;D45,IF(J45-(AA$2+ROW()-ROW(D51))&gt;0,"B-"&amp;J45-(AA$2+ROW()-ROW(D51))&amp;D45,IF(OR(J46="",J46=0),"",IF(J45+J46+1-(AA$2+ROW()-ROW(D51))&lt;=0,"","L-"&amp;(ROW()-(ROW(D51))+AA$2-J45+J48-1)&amp;D45))))))</f>
        <v/>
      </c>
      <c r="E53" s="62"/>
      <c r="F53" s="52" t="str">
        <f>IF(D45="","",IF(LEFT(D53,3)='CSV1'!D19,D47,IF(LEFT(D53,2)="B-",F54-E53,IF(D53='CSV1'!$E$5,D48,IF(LEFT(D53,2)="L-",F52+E52,"")))))</f>
        <v/>
      </c>
      <c r="G53" s="53"/>
      <c r="H53" s="36" t="str">
        <f>IF(I53="","",IF(LEFT(I53,3)='CSV1'!D19,O46,(IF(LEFT(I53,2)="L-",O47,IF(LEFT(I53,2)="B-",O45))&amp;" "&amp;RIGHT(I53,LEN(I53)-2))))</f>
        <v/>
      </c>
      <c r="I53" s="34" t="str">
        <f>IF(AND(OR(J45="",J45=0),OR(J46="",J46=0),AND(ROW()=ROW(D51),COLUMN()=COLUMN(D51))),'CSV1'!D19&amp;D45,IF(AND(OR(J45="",J45=0),OR(J46="",J46=0)),"",IF(J45-(ROW()-ROW(D51)+AF$2)=0,'CSV1'!D19&amp;D45,IF(J45-(AF$2+ROW()-ROW(D51))&gt;0,"B-"&amp;J45-(AF$2+ROW()-ROW(D51))&amp;D45,IF(OR(J46="",J46=0),"",IF(J45+J46+1-(AF$2+ROW()-ROW(D51))&lt;=0,"","L-"&amp;(ROW()-(ROW(D51))+AF$2-J45+J48-1)&amp;D45))))))</f>
        <v/>
      </c>
      <c r="J53" s="62"/>
      <c r="K53" s="52" t="str">
        <f>IF(D45="","",IF(LEFT(I53,3)='CSV1'!D19,D47,IF(LEFT(I53,2)="B-",K54-J53,IF(I53='CSV1'!$E$5,D48,IF(LEFT(I53,2)="L-",K52+J52,"")))))</f>
        <v/>
      </c>
      <c r="L53" s="53"/>
      <c r="M53" s="36" t="str">
        <f>IF(N53="","",IF(LEFT(N53,3)='CSV1'!D19,O46,(IF(LEFT(N53,2)="L-",O47,IF(LEFT(N53,2)="B-",O45))&amp;" "&amp;RIGHT(N53,LEN(N53)-2))))</f>
        <v/>
      </c>
      <c r="N53" s="34" t="str">
        <f>IF(AND(OR(J45="",J45=0),OR(J46="",J46=0),AND(ROW()=ROW(D51),COLUMN()=COLUMN(D51))),'CSV1'!D19&amp;D45,IF(AND(OR(J45="",J45=0),OR(J46="",J46=0)),"",IF(J45-(ROW()-ROW(D51)+AK$2)=0,'CSV1'!D19&amp;D45,IF(J45-(AK$2+ROW()-ROW(D51))&gt;0,"B-"&amp;J45-(AK$2+ROW()-ROW(D51))&amp;D45,IF(OR(J46="",J46=0),"",IF(J45+J46+1-(AK$2+ROW()-ROW(D51))&lt;=0,"","L-"&amp;(ROW()-(ROW(D51))+AK$2-J45+J48-1)&amp;D45))))))</f>
        <v/>
      </c>
      <c r="O53" s="62"/>
      <c r="P53" s="52" t="str">
        <f>IF(D45="","",IF(LEFT(N53,3)='CSV1'!D19,D47,IF(LEFT(N53,2)="B-",P54-O53,IF(N53='CSV1'!$E$5,D48,IF(LEFT(N53,2)="L-",P52+O52,"")))))</f>
        <v/>
      </c>
      <c r="Q53" s="53"/>
      <c r="R53" s="36" t="str">
        <f>IF(S53="","",IF(LEFT(S53,3)='CSV1'!D19,O46,(IF(LEFT(S53,2)="L-",O47,IF(LEFT(S53,2)="B-",O45))&amp;" "&amp;RIGHT(S53,LEN(S53)-2))))</f>
        <v/>
      </c>
      <c r="S53" s="34" t="str">
        <f>IF(AND(OR(J45="",J45=0),OR(J46="",J46=0),AND(ROW()=ROW(D51),COLUMN()=COLUMN(D51))),'CSV1'!D19&amp;D45,IF(AND(OR(J45="",J45=0),OR(J46="",J46=0)),"",IF(J45-(ROW()-ROW(D51)+AP$2)=0,'CSV1'!D19&amp;D45,IF(J45-(AP$2+ROW()-ROW(D51))&gt;0,"B-"&amp;J45-(AP$2+ROW()-ROW(D51))&amp;D45,IF(OR(J46="",J46=0),"",IF(J45+J46+1-(AP$2+ROW()-ROW(D51))&lt;=0,"","L-"&amp;(ROW()-(ROW(D51))+AP$2-J45+J48-1)&amp;D45))))))</f>
        <v/>
      </c>
      <c r="T53" s="62"/>
      <c r="U53" s="45" t="str">
        <f>IF(D45="","",IF(LEFT(S53,3)='CSV1'!D19,D47,IF(LEFT(S53,2)="B-",U54-T53,IF(S53='CSV1'!$E$5,D48,IF(LEFT(S53,2)="L-",U52+T52,"")))))</f>
        <v/>
      </c>
      <c r="V53" s="20"/>
    </row>
    <row r="54" spans="1:22" ht="18" customHeight="1" x14ac:dyDescent="0.2">
      <c r="A54" s="15"/>
      <c r="B54" s="54"/>
      <c r="C54" s="36" t="str">
        <f>IF(D54="","",IF(LEFT(D54,3)='CSV1'!D19,O46,(IF(LEFT(D54,2)="L-",O47,IF(LEFT(D54,2)="B-",O45))&amp;" "&amp;RIGHT(D54,LEN(D54)-2))))</f>
        <v/>
      </c>
      <c r="D54" s="34" t="str">
        <f>IF(AND(OR(J45="",J45=0),OR(J46="",J46=0),AND(ROW()=ROW(D51),COLUMN()=COLUMN(D51))),'CSV1'!D19&amp;D45,IF(AND(OR(J45="",J45=0),OR(J46="",J46=0)),"",IF(J45-(ROW()-ROW(D51)+AA$2)=0,'CSV1'!D19&amp;D45,IF(J45-(AA$2+ROW()-ROW(D51))&gt;0,"B-"&amp;J45-(AA$2+ROW()-ROW(D51))&amp;D45,IF(OR(J46="",J46=0),"",IF(J45+J46+1-(AA$2+ROW()-ROW(D51))&lt;=0,"","L-"&amp;(ROW()-(ROW(D51))+AA$2-J45+J48-1)&amp;D45))))))</f>
        <v/>
      </c>
      <c r="E54" s="62"/>
      <c r="F54" s="52" t="str">
        <f>IF(D45="","",IF(LEFT(D54,3)='CSV1'!D19,D47,IF(LEFT(D54,2)="B-",F55-E54,IF(D54='CSV1'!$E$5,D48,IF(LEFT(D54,2)="L-",F53+E53,"")))))</f>
        <v/>
      </c>
      <c r="G54" s="53"/>
      <c r="H54" s="36" t="str">
        <f>IF(I54="","",IF(LEFT(I54,3)='CSV1'!D19,O46,(IF(LEFT(I54,2)="L-",O47,IF(LEFT(I54,2)="B-",O45))&amp;" "&amp;RIGHT(I54,LEN(I54)-2))))</f>
        <v/>
      </c>
      <c r="I54" s="34" t="str">
        <f>IF(AND(OR(J45="",J45=0),OR(J46="",J46=0),AND(ROW()=ROW(D51),COLUMN()=COLUMN(D51))),'CSV1'!D19&amp;D45,IF(AND(OR(J45="",J45=0),OR(J46="",J46=0)),"",IF(J45-(ROW()-ROW(D51)+AF$2)=0,'CSV1'!D19&amp;D45,IF(J45-(AF$2+ROW()-ROW(D51))&gt;0,"B-"&amp;J45-(AF$2+ROW()-ROW(D51))&amp;D45,IF(OR(J46="",J46=0),"",IF(J45+J46+1-(AF$2+ROW()-ROW(D51))&lt;=0,"","L-"&amp;(ROW()-(ROW(D51))+AF$2-J45+J48-1)&amp;D45))))))</f>
        <v/>
      </c>
      <c r="J54" s="62"/>
      <c r="K54" s="52" t="str">
        <f>IF(D45="","",IF(LEFT(I54,3)='CSV1'!D19,D47,IF(LEFT(I54,2)="B-",K55-J54,IF(I54='CSV1'!$E$5,D48,IF(LEFT(I54,2)="L-",K53+J53,"")))))</f>
        <v/>
      </c>
      <c r="L54" s="53"/>
      <c r="M54" s="36" t="str">
        <f>IF(N54="","",IF(LEFT(N54,3)='CSV1'!D19,O46,(IF(LEFT(N54,2)="L-",O47,IF(LEFT(N54,2)="B-",O45))&amp;" "&amp;RIGHT(N54,LEN(N54)-2))))</f>
        <v/>
      </c>
      <c r="N54" s="34" t="str">
        <f>IF(AND(OR(J45="",J45=0),OR(J46="",J46=0),AND(ROW()=ROW(D51),COLUMN()=COLUMN(D51))),'CSV1'!D19&amp;D45,IF(AND(OR(J45="",J45=0),OR(J46="",J46=0)),"",IF(J45-(ROW()-ROW(D51)+AK$2)=0,'CSV1'!D19&amp;D45,IF(J45-(AK$2+ROW()-ROW(D51))&gt;0,"B-"&amp;J45-(AK$2+ROW()-ROW(D51))&amp;D45,IF(OR(J46="",J46=0),"",IF(J45+J46+1-(AK$2+ROW()-ROW(D51))&lt;=0,"","L-"&amp;(ROW()-(ROW(D51))+AK$2-J45+J48-1)&amp;D45))))))</f>
        <v/>
      </c>
      <c r="O54" s="62"/>
      <c r="P54" s="52" t="str">
        <f>IF(D45="","",IF(LEFT(N54,3)='CSV1'!D19,D47,IF(LEFT(N54,2)="B-",P55-O54,IF(N54='CSV1'!$E$5,D48,IF(LEFT(N54,2)="L-",P53+O53,"")))))</f>
        <v/>
      </c>
      <c r="Q54" s="53"/>
      <c r="R54" s="36" t="str">
        <f>IF(S54="","",IF(LEFT(S54,3)='CSV1'!D19,O46,(IF(LEFT(S54,2)="L-",O47,IF(LEFT(S54,2)="B-",O45))&amp;" "&amp;RIGHT(S54,LEN(S54)-2))))</f>
        <v/>
      </c>
      <c r="S54" s="34" t="str">
        <f>IF(AND(OR(J45="",J45=0),OR(J46="",J46=0),AND(ROW()=ROW(D51),COLUMN()=COLUMN(D51))),'CSV1'!D19&amp;D45,IF(AND(OR(J45="",J45=0),OR(J46="",J46=0)),"",IF(J45-(ROW()-ROW(D51)+AP$2)=0,'CSV1'!D19&amp;D45,IF(J45-(AP$2+ROW()-ROW(D51))&gt;0,"B-"&amp;J45-(AP$2+ROW()-ROW(D51))&amp;D45,IF(OR(J46="",J46=0),"",IF(J45+J46+1-(AP$2+ROW()-ROW(D51))&lt;=0,"","L-"&amp;(ROW()-(ROW(D51))+AP$2-J45+J48-1)&amp;D45))))))</f>
        <v/>
      </c>
      <c r="T54" s="62"/>
      <c r="U54" s="45" t="str">
        <f>IF(D45="","",IF(LEFT(S54,3)='CSV1'!D19,D47,IF(LEFT(S54,2)="B-",U55-T54,IF(S54='CSV1'!$E$5,D48,IF(LEFT(S54,2)="L-",U53+T53,"")))))</f>
        <v/>
      </c>
      <c r="V54" s="20"/>
    </row>
    <row r="55" spans="1:22" ht="18" customHeight="1" x14ac:dyDescent="0.2">
      <c r="A55" s="15"/>
      <c r="B55" s="54"/>
      <c r="C55" s="36" t="str">
        <f>IF(D55="","",IF(LEFT(D55,3)='CSV1'!D19,O46,(IF(LEFT(D55,2)="L-",O47,IF(LEFT(D55,2)="B-",O45))&amp;" "&amp;RIGHT(D55,LEN(D55)-2))))</f>
        <v/>
      </c>
      <c r="D55" s="34" t="str">
        <f>IF(AND(OR(J45="",J45=0),OR(J46="",J46=0),AND(ROW()=ROW(D51),COLUMN()=COLUMN(D51))),'CSV1'!D19&amp;D45,IF(AND(OR(J45="",J45=0),OR(J46="",J46=0)),"",IF(J45-(ROW()-ROW(D51)+AA$2)=0,'CSV1'!D19&amp;D45,IF(J45-(AA$2+ROW()-ROW(D51))&gt;0,"B-"&amp;J45-(AA$2+ROW()-ROW(D51))&amp;D45,IF(OR(J46="",J46=0),"",IF(J45+J46+1-(AA$2+ROW()-ROW(D51))&lt;=0,"","L-"&amp;(ROW()-(ROW(D51))+AA$2-J45+J48-1)&amp;D45))))))</f>
        <v/>
      </c>
      <c r="E55" s="62"/>
      <c r="F55" s="52" t="str">
        <f>IF(D45="","",IF(LEFT(D55,3)='CSV1'!D19,D47,IF(LEFT(D55,2)="B-",F56-E55,IF(D55='CSV1'!$E$5,D48,IF(LEFT(D55,2)="L-",F54+E54,"")))))</f>
        <v/>
      </c>
      <c r="G55" s="53"/>
      <c r="H55" s="36" t="str">
        <f>IF(I55="","",IF(LEFT(I55,3)='CSV1'!D19,O46,(IF(LEFT(I55,2)="L-",O47,IF(LEFT(I55,2)="B-",O45))&amp;" "&amp;RIGHT(I55,LEN(I55)-2))))</f>
        <v/>
      </c>
      <c r="I55" s="34" t="str">
        <f>IF(AND(OR(J45="",J45=0),OR(J46="",J46=0),AND(ROW()=ROW(D51),COLUMN()=COLUMN(D51))),'CSV1'!D19&amp;D45,IF(AND(OR(J45="",J45=0),OR(J46="",J46=0)),"",IF(J45-(ROW()-ROW(D51)+AF$2)=0,'CSV1'!D19&amp;D45,IF(J45-(AF$2+ROW()-ROW(D51))&gt;0,"B-"&amp;J45-(AF$2+ROW()-ROW(D51))&amp;D45,IF(OR(J46="",J46=0),"",IF(J45+J46+1-(AF$2+ROW()-ROW(D51))&lt;=0,"","L-"&amp;(ROW()-(ROW(D51))+AF$2-J45+J48-1)&amp;D45))))))</f>
        <v/>
      </c>
      <c r="J55" s="62"/>
      <c r="K55" s="52" t="str">
        <f>IF(D45="","",IF(LEFT(I55,3)='CSV1'!D19,D47,IF(LEFT(I55,2)="B-",K56-J55,IF(I55='CSV1'!$E$5,D48,IF(LEFT(I55,2)="L-",K54+J54,"")))))</f>
        <v/>
      </c>
      <c r="L55" s="53"/>
      <c r="M55" s="36" t="str">
        <f>IF(N55="","",IF(LEFT(N55,3)='CSV1'!D19,O46,(IF(LEFT(N55,2)="L-",O47,IF(LEFT(N55,2)="B-",O45))&amp;" "&amp;RIGHT(N55,LEN(N55)-2))))</f>
        <v/>
      </c>
      <c r="N55" s="34" t="str">
        <f>IF(AND(OR(J45="",J45=0),OR(J46="",J46=0),AND(ROW()=ROW(D51),COLUMN()=COLUMN(D51))),'CSV1'!D19&amp;D45,IF(AND(OR(J45="",J45=0),OR(J46="",J46=0)),"",IF(J45-(ROW()-ROW(D51)+AK$2)=0,'CSV1'!D19&amp;D45,IF(J45-(AK$2+ROW()-ROW(D51))&gt;0,"B-"&amp;J45-(AK$2+ROW()-ROW(D51))&amp;D45,IF(OR(J46="",J46=0),"",IF(J45+J46+1-(AK$2+ROW()-ROW(D51))&lt;=0,"","L-"&amp;(ROW()-(ROW(D51))+AK$2-J45+J48-1)&amp;D45))))))</f>
        <v/>
      </c>
      <c r="O55" s="62"/>
      <c r="P55" s="52" t="str">
        <f>IF(D45="","",IF(LEFT(N55,3)='CSV1'!D19,D47,IF(LEFT(N55,2)="B-",P56-O55,IF(N55='CSV1'!$E$5,D48,IF(LEFT(N55,2)="L-",P54+O54,"")))))</f>
        <v/>
      </c>
      <c r="Q55" s="53"/>
      <c r="R55" s="36" t="str">
        <f>IF(S55="","",IF(LEFT(S55,3)='CSV1'!D19,O46,(IF(LEFT(S55,2)="L-",O47,IF(LEFT(S55,2)="B-",O45))&amp;" "&amp;RIGHT(S55,LEN(S55)-2))))</f>
        <v/>
      </c>
      <c r="S55" s="34" t="str">
        <f>IF(AND(OR(J45="",J45=0),OR(J46="",J46=0),AND(ROW()=ROW(D51),COLUMN()=COLUMN(D51))),'CSV1'!D19&amp;D45,IF(AND(OR(J45="",J45=0),OR(J46="",J46=0)),"",IF(J45-(ROW()-ROW(D51)+AP$2)=0,'CSV1'!D19&amp;D45,IF(J45-(AP$2+ROW()-ROW(D51))&gt;0,"B-"&amp;J45-(AP$2+ROW()-ROW(D51))&amp;D45,IF(OR(J46="",J46=0),"",IF(J45+J46+1-(AP$2+ROW()-ROW(D51))&lt;=0,"","L-"&amp;(ROW()-(ROW(D51))+AP$2-J45+J48-1)&amp;D45))))))</f>
        <v/>
      </c>
      <c r="T55" s="62"/>
      <c r="U55" s="45" t="str">
        <f>IF(D45="","",IF(LEFT(S55,3)='CSV1'!D19,D47,IF(LEFT(S55,2)="B-",U56-T55,IF(S55='CSV1'!$E$5,D48,IF(LEFT(S55,2)="L-",U54+T54,"")))))</f>
        <v/>
      </c>
      <c r="V55" s="20"/>
    </row>
    <row r="56" spans="1:22" ht="18" customHeight="1" x14ac:dyDescent="0.2">
      <c r="A56" s="15"/>
      <c r="B56" s="79"/>
      <c r="C56" s="36" t="str">
        <f>IF(D56="","",IF(LEFT(D56,3)='CSV1'!D19,O46,(IF(LEFT(D56,2)="L-",O47,IF(LEFT(D56,2)="B-",O45))&amp;" "&amp;RIGHT(D56,LEN(D56)-2))))</f>
        <v/>
      </c>
      <c r="D56" s="34" t="str">
        <f>IF(AND(OR(J45="",J45=0),OR(J46="",J46=0),AND(ROW()=ROW(D51),COLUMN()=COLUMN(D51))),'CSV1'!D19&amp;D45,IF(AND(OR(J45="",J45=0),OR(J46="",J46=0)),"",IF(J45-(ROW()-ROW(D51)+AA$2)=0,'CSV1'!D19&amp;D45,IF(J45-(AA$2+ROW()-ROW(D51))&gt;0,"B-"&amp;J45-(AA$2+ROW()-ROW(D51))&amp;D45,IF(OR(J46="",J46=0),"",IF(J45+J46+1-(AA$2+ROW()-ROW(D51))&lt;=0,"","L-"&amp;(ROW()-(ROW(D51))+AA$2-J45+J48-1)&amp;D45))))))</f>
        <v/>
      </c>
      <c r="E56" s="62"/>
      <c r="F56" s="52" t="str">
        <f>IF(D45="","",IF(LEFT(D56,3)='CSV1'!D19,D47,IF(LEFT(D56,2)="B-",K51-E56,IF(D56='CSV1'!$E$5,D48,IF(LEFT(D56,2)="L-",F55+E55,"")))))</f>
        <v/>
      </c>
      <c r="G56" s="53"/>
      <c r="H56" s="36" t="str">
        <f>IF(I56="","",IF(LEFT(I56,3)='CSV1'!D19,O46,(IF(LEFT(I56,2)="L-",O47,IF(LEFT(I56,2)="B-",O45))&amp;" "&amp;RIGHT(I56,LEN(I56)-2))))</f>
        <v/>
      </c>
      <c r="I56" s="34" t="str">
        <f>IF(AND(OR(J45="",J45=0),OR(J46="",J46=0),AND(ROW()=ROW(D51),COLUMN()=COLUMN(D51))),'CSV1'!D19&amp;D45,IF(AND(OR(J45="",J45=0),OR(J46="",J46=0)),"",IF(J45-(ROW()-ROW(D51)+AF$2)=0,'CSV1'!D19&amp;D45,IF(J45-(AF$2+ROW()-ROW(D51))&gt;0,"B-"&amp;J45-(AF$2+ROW()-ROW(D51))&amp;D45,IF(OR(J46="",J46=0),"",IF(J45+J46+1-(AF$2+ROW()-ROW(D51))&lt;=0,"","L-"&amp;(ROW()-(ROW(D51))+AF$2-J45+J48-1)&amp;D45))))))</f>
        <v/>
      </c>
      <c r="J56" s="62"/>
      <c r="K56" s="52" t="str">
        <f>IF(D45="","",IF(LEFT(I56,3)='CSV1'!D19,D47,IF(LEFT(I56,2)="B-",P51-J56,IF(I56='CSV1'!$E$5,D48,IF(LEFT(I56,2)="L-",K55+J55,"")))))</f>
        <v/>
      </c>
      <c r="L56" s="53"/>
      <c r="M56" s="36" t="str">
        <f>IF(N56="","",IF(LEFT(N56,3)='CSV1'!D19,O46,(IF(LEFT(N56,2)="L-",O47,IF(LEFT(N56,2)="B-",O45))&amp;" "&amp;RIGHT(N56,LEN(N56)-2))))</f>
        <v/>
      </c>
      <c r="N56" s="34" t="str">
        <f>IF(AND(OR(J45="",J45=0),OR(J46="",J46=0),AND(ROW()=ROW(D51),COLUMN()=COLUMN(D51))),'CSV1'!D19&amp;D45,IF(AND(OR(J45="",J45=0),OR(J46="",J46=0)),"",IF(J45-(ROW()-ROW(D51)+AK$2)=0,'CSV1'!D19&amp;D45,IF(J45-(AK$2+ROW()-ROW(D51))&gt;0,"B-"&amp;J45-(AK$2+ROW()-ROW(D51))&amp;D45,IF(OR(J46="",J46=0),"",IF(J45+J46+1-(AK$2+ROW()-ROW(D51))&lt;=0,"","L-"&amp;(ROW()-(ROW(D51))+AK$2-J45+J48-1)&amp;D45))))))</f>
        <v/>
      </c>
      <c r="O56" s="62"/>
      <c r="P56" s="52" t="str">
        <f>IF(D45="","",IF(LEFT(N56,3)='CSV1'!D19,D47,IF(LEFT(N56,2)="B-",U51-O56,IF(N56='CSV1'!$E$5,D48,IF(LEFT(N56,2)="L-",P55+O55,"")))))</f>
        <v/>
      </c>
      <c r="Q56" s="53"/>
      <c r="R56" s="36" t="str">
        <f>IF(S56="","",IF(LEFT(S56,3)='CSV1'!D19,O46,(IF(LEFT(S56,2)="L-",O47,IF(LEFT(S56,2)="B-",O45))&amp;" "&amp;RIGHT(S56,LEN(S56)-2))))</f>
        <v/>
      </c>
      <c r="S56" s="34" t="str">
        <f>IF(AND(OR(J45="",J45=0),OR(J46="",J46=0),AND(ROW()=ROW(D51),COLUMN()=COLUMN(D51))),'CSV1'!D19&amp;D45,IF(AND(OR(J45="",J45=0),OR(J46="",J46=0)),"",IF(J45-(ROW()-ROW(D51)+AP$2)=0,'CSV1'!D19&amp;D45,IF(J45-(AP$2+ROW()-ROW(D51))&gt;0,"B-"&amp;J45-(AP$2+ROW()-ROW(D51))&amp;D45,IF(OR(J46="",J46=0),"",IF(J45+J46+1-(AP$2+ROW()-ROW(D51))&lt;=0,"","L-"&amp;(ROW()-(ROW(D51))+AP$2-J45+J48-1)&amp;D45))))))</f>
        <v/>
      </c>
      <c r="T56" s="62"/>
      <c r="U56" s="45" t="str">
        <f>IF(D45="","",IF(LEFT(S56,3)='CSV1'!D19,D47,IF(LEFT(S56,2)="B-",Z51-T56,IF(S56='CSV1'!$E$5,D48,IF(LEFT(S56,2)="L-",U55+T55,"")))))</f>
        <v/>
      </c>
      <c r="V56" s="20"/>
    </row>
    <row r="57" spans="1:22" ht="24.95" customHeight="1" thickBot="1" x14ac:dyDescent="0.3">
      <c r="A57" s="15"/>
      <c r="B57" s="12" t="s">
        <v>57</v>
      </c>
      <c r="C57" s="103"/>
      <c r="D57" s="103"/>
      <c r="E57" s="103"/>
      <c r="F57" s="103"/>
      <c r="G57" s="103"/>
      <c r="H57" s="103"/>
      <c r="I57" s="103"/>
      <c r="J57" s="103"/>
      <c r="K57" s="103"/>
      <c r="L57" s="103"/>
      <c r="M57" s="103"/>
      <c r="N57" s="103"/>
      <c r="O57" s="103"/>
      <c r="P57" s="103"/>
      <c r="Q57" s="103"/>
      <c r="R57" s="103"/>
      <c r="S57" s="103"/>
      <c r="T57" s="103"/>
      <c r="U57" s="103"/>
      <c r="V57" s="20"/>
    </row>
    <row r="58" spans="1:22" ht="20.100000000000001" customHeight="1" thickTop="1" thickBot="1" x14ac:dyDescent="0.25">
      <c r="A58" s="15"/>
      <c r="B58" s="107" t="s">
        <v>42</v>
      </c>
      <c r="C58" s="107"/>
      <c r="D58" s="107"/>
      <c r="E58" s="107"/>
      <c r="F58" s="107"/>
      <c r="G58" s="107"/>
      <c r="H58" s="107"/>
      <c r="I58" s="107"/>
      <c r="J58" s="107"/>
      <c r="K58" s="107"/>
      <c r="L58" s="107"/>
      <c r="M58" s="107"/>
      <c r="N58" s="107"/>
      <c r="O58" s="107"/>
      <c r="P58" s="107"/>
      <c r="Q58" s="107"/>
      <c r="R58" s="107"/>
      <c r="S58" s="107"/>
      <c r="T58" s="107"/>
      <c r="U58" s="107"/>
      <c r="V58" s="20"/>
    </row>
    <row r="59" spans="1:22" ht="17.100000000000001" customHeight="1" x14ac:dyDescent="0.2">
      <c r="A59" s="15"/>
      <c r="B59" s="82"/>
      <c r="C59" s="80" t="s">
        <v>27</v>
      </c>
      <c r="D59" s="38"/>
      <c r="E59" s="38"/>
      <c r="F59" s="38"/>
      <c r="G59" s="39"/>
      <c r="H59" s="37"/>
      <c r="I59" s="80" t="str">
        <f>I45</f>
        <v>Floors Below Grade:</v>
      </c>
      <c r="J59" s="68"/>
      <c r="K59" s="93" t="str">
        <f>IF(D59="","",IF(AND(OR(O60="",O60="None"),J59&gt;0),"ERROR!",""))</f>
        <v/>
      </c>
      <c r="L59" s="11"/>
      <c r="M59" s="37"/>
      <c r="N59" s="80" t="s">
        <v>30</v>
      </c>
      <c r="O59" s="108" t="s">
        <v>31</v>
      </c>
      <c r="P59" s="108"/>
      <c r="Q59" s="108"/>
      <c r="R59" s="37"/>
      <c r="S59" s="80" t="s">
        <v>54</v>
      </c>
      <c r="T59" s="71">
        <v>90</v>
      </c>
      <c r="U59" s="23" t="s">
        <v>32</v>
      </c>
      <c r="V59" s="20"/>
    </row>
    <row r="60" spans="1:22" ht="17.100000000000001" customHeight="1" x14ac:dyDescent="0.2">
      <c r="A60" s="15"/>
      <c r="B60" s="30"/>
      <c r="C60" s="32" t="s">
        <v>56</v>
      </c>
      <c r="D60" s="87"/>
      <c r="E60" s="30" t="s">
        <v>33</v>
      </c>
      <c r="F60" s="30"/>
      <c r="G60" s="54"/>
      <c r="H60" s="24"/>
      <c r="I60" s="32" t="str">
        <f>I46</f>
        <v>Floors Above Grade:</v>
      </c>
      <c r="J60" s="69"/>
      <c r="K60" s="93"/>
      <c r="L60" s="2"/>
      <c r="M60" s="24"/>
      <c r="N60" s="32" t="s">
        <v>68</v>
      </c>
      <c r="O60" s="105" t="s">
        <v>44</v>
      </c>
      <c r="P60" s="105"/>
      <c r="Q60" s="105"/>
      <c r="R60" s="24"/>
      <c r="S60" s="30"/>
      <c r="T60" s="72"/>
      <c r="U60" s="28"/>
      <c r="V60" s="20"/>
    </row>
    <row r="61" spans="1:22" ht="17.100000000000001" customHeight="1" x14ac:dyDescent="0.2">
      <c r="A61" s="15"/>
      <c r="B61" s="30"/>
      <c r="C61" s="32" t="s">
        <v>35</v>
      </c>
      <c r="D61" s="88"/>
      <c r="E61" s="30" t="s">
        <v>36</v>
      </c>
      <c r="F61" s="30"/>
      <c r="G61" s="54"/>
      <c r="H61" s="24"/>
      <c r="I61" s="32" t="str">
        <f>I47</f>
        <v xml:space="preserve"> # for Ground Flr:</v>
      </c>
      <c r="J61" s="69"/>
      <c r="K61" s="93" t="str">
        <f>IF(D59="","",IF(J61=J62,"ERROR",IF(J62&gt;J62,"ERROR","")))</f>
        <v/>
      </c>
      <c r="L61" s="2"/>
      <c r="M61" s="24"/>
      <c r="N61" s="32" t="s">
        <v>37</v>
      </c>
      <c r="O61" s="105" t="s">
        <v>61</v>
      </c>
      <c r="P61" s="105"/>
      <c r="Q61" s="105"/>
      <c r="R61" s="24"/>
      <c r="S61" s="26"/>
      <c r="T61" s="72"/>
      <c r="U61" s="26"/>
      <c r="V61" s="20"/>
    </row>
    <row r="62" spans="1:22" ht="17.100000000000001" customHeight="1" thickBot="1" x14ac:dyDescent="0.25">
      <c r="A62" s="15"/>
      <c r="B62" s="29"/>
      <c r="C62" s="86" t="s">
        <v>70</v>
      </c>
      <c r="D62" s="89"/>
      <c r="E62" s="29" t="s">
        <v>36</v>
      </c>
      <c r="F62" s="29"/>
      <c r="G62" s="81"/>
      <c r="H62" s="35"/>
      <c r="I62" s="86" t="str">
        <f>I48</f>
        <v xml:space="preserve"> # 1st above grd. Flr:</v>
      </c>
      <c r="J62" s="70"/>
      <c r="K62" s="94" t="str">
        <f>IF(D59="","",IF(J61=J62,"ERROR",""))</f>
        <v/>
      </c>
      <c r="L62" s="3"/>
      <c r="M62" s="90"/>
      <c r="N62" s="91"/>
      <c r="O62" s="106"/>
      <c r="P62" s="106"/>
      <c r="Q62" s="106"/>
      <c r="R62" s="25"/>
      <c r="S62" s="27"/>
      <c r="T62" s="73"/>
      <c r="U62" s="29"/>
      <c r="V62" s="20"/>
    </row>
    <row r="63" spans="1:22" ht="8.4499999999999993" customHeight="1" x14ac:dyDescent="0.2">
      <c r="A63" s="15"/>
      <c r="B63" s="30"/>
      <c r="C63" s="46"/>
      <c r="D63" s="47"/>
      <c r="E63" s="47"/>
      <c r="F63" s="48"/>
      <c r="G63" s="32"/>
      <c r="H63" s="46"/>
      <c r="I63" s="47"/>
      <c r="J63" s="47"/>
      <c r="K63" s="48"/>
      <c r="L63" s="55"/>
      <c r="M63" s="46"/>
      <c r="N63" s="47"/>
      <c r="O63" s="47"/>
      <c r="P63" s="48"/>
      <c r="Q63" s="57"/>
      <c r="R63" s="46"/>
      <c r="S63" s="47"/>
      <c r="T63" s="47"/>
      <c r="U63" s="47"/>
      <c r="V63" s="20"/>
    </row>
    <row r="64" spans="1:22" ht="28.5" x14ac:dyDescent="0.2">
      <c r="A64" s="15"/>
      <c r="B64" s="33"/>
      <c r="C64" s="51" t="s">
        <v>38</v>
      </c>
      <c r="D64" s="49" t="s">
        <v>39</v>
      </c>
      <c r="E64" s="49" t="s">
        <v>40</v>
      </c>
      <c r="F64" s="50" t="s">
        <v>41</v>
      </c>
      <c r="G64" s="33"/>
      <c r="H64" s="51" t="str">
        <f>IF(H65="","","Floor Name")</f>
        <v/>
      </c>
      <c r="I64" s="49" t="str">
        <f>IF(H65="","","Flr")</f>
        <v/>
      </c>
      <c r="J64" s="49" t="str">
        <f>IF(H65="","","Flr-Flr (m)")</f>
        <v/>
      </c>
      <c r="K64" s="50" t="str">
        <f>IF(H65="","","Bldg. Elev. (m)")</f>
        <v/>
      </c>
      <c r="L64" s="56"/>
      <c r="M64" s="51" t="str">
        <f>IF(M65="","","Floor Name")</f>
        <v/>
      </c>
      <c r="N64" s="49" t="str">
        <f>IF(M65="","","Flr")</f>
        <v/>
      </c>
      <c r="O64" s="49" t="str">
        <f>IF(M65="","","Flr-Flr (m)")</f>
        <v/>
      </c>
      <c r="P64" s="50" t="str">
        <f>IF(M65="","","Bldg. Elev. (m)")</f>
        <v/>
      </c>
      <c r="Q64" s="56"/>
      <c r="R64" s="51" t="str">
        <f>IF(R65="","","Floor Name")</f>
        <v/>
      </c>
      <c r="S64" s="49" t="str">
        <f>IF(R65="","","Flr")</f>
        <v/>
      </c>
      <c r="T64" s="49" t="str">
        <f>IF(R65="","","Flr-Flr (m)")</f>
        <v/>
      </c>
      <c r="U64" s="49" t="str">
        <f>IF(R65="","","Bldg. Elev. (m)")</f>
        <v/>
      </c>
      <c r="V64" s="20"/>
    </row>
    <row r="65" spans="1:22" ht="18" customHeight="1" x14ac:dyDescent="0.2">
      <c r="A65" s="15"/>
      <c r="B65" s="54"/>
      <c r="C65" s="36" t="str">
        <f>IF(D65="","",IF(LEFT(D65,3)='CSV1'!D33,O60,(IF(LEFT(D65,2)="L-",O61,IF(LEFT(D65,2)="B-",O59))&amp;" "&amp;RIGHT(D65,LEN(D65)-2))))</f>
        <v/>
      </c>
      <c r="D65" s="34" t="str">
        <f>IF(AND(OR(J59="",J59=0),OR(J60="",J60=0),AND(ROW()=ROW(D65),COLUMN()=COLUMN(D65))),'CSV1'!D33&amp;D59,IF(AND(OR(J59="",J59=0),OR(J60="",J60=0)),"",IF(J59-(ROW()-ROW(D65)+AA$2)=0,'CSV1'!D33&amp;D59,IF(J59-(AA$2+ROW()-ROW(D65))&gt;0,"B-"&amp;J59-(AA$2+ROW()-ROW(D65))&amp;D59,IF(OR(J60="",J60=0),"",IF(J59+J60+1-(AA$2+ROW()-ROW(D65))&lt;=0,"","L-"&amp;(ROW()-(ROW(D65))+AA$2-J59+J62-1)&amp;D59))))))</f>
        <v/>
      </c>
      <c r="E65" s="62"/>
      <c r="F65" s="52">
        <f>IF(D$31="","",IF(LEFT(D65,3)='CSV1'!D33,D61,IF(LEFT(D65,2)="B-",F66-E65,IF(D65='CSV1'!$E$5,D62,IF(LEFT(D65,2)="L-",F64+E64,"")))))</f>
        <v>0</v>
      </c>
      <c r="G65" s="53"/>
      <c r="H65" s="36" t="str">
        <f>IF(I65="","",IF(LEFT(I65,3)='CSV1'!D33,O60,(IF(LEFT(I65,2)="L-",O61,IF(LEFT(I65,2)="B-",O59))&amp;" "&amp;RIGHT(I65,LEN(I65)-2))))</f>
        <v/>
      </c>
      <c r="I65" s="34" t="str">
        <f>IF(AND(OR(J59="",J59=0),OR(J60="",J60=0),AND(ROW()=ROW(D65),COLUMN()=COLUMN(D65))),'CSV1'!D33&amp;D59,IF(AND(OR(J59="",J59=0),OR(J60="",J60=0)),"",IF(J59-(ROW()-ROW(D65)+AF$2)=0,'CSV1'!D33&amp;D59,IF(J59-(AF$2+ROW()-ROW(D65))&gt;0,"B-"&amp;J59-(AF$2+ROW()-ROW(D65))&amp;D59,IF(OR(J60="",J60=0),"",IF(J59+J60+1-(AF$2+ROW()-ROW(D65))&lt;=0,"","L-"&amp;(ROW()-(ROW(D65))+AF$2-J59+J62-1)&amp;D59))))))</f>
        <v/>
      </c>
      <c r="J65" s="62"/>
      <c r="K65" s="52" t="str">
        <f>IF(D59="","",IF(LEFT(I65,3)='CSV1'!D33,D61,IF(LEFT(I65,2)="B-",K66-J65,IF(I65='CSV1'!$E$5,D62,IF(LEFT(I65,2)="L-",F70+E70,"")))))</f>
        <v/>
      </c>
      <c r="L65" s="53"/>
      <c r="M65" s="36" t="str">
        <f>IF(N65="","",IF(LEFT(N65,3)='CSV1'!D33,O60,(IF(LEFT(N65,2)="L-",O61,IF(LEFT(N65,2)="B-",O59))&amp;" "&amp;RIGHT(N65,LEN(N65)-2))))</f>
        <v/>
      </c>
      <c r="N65" s="34" t="str">
        <f>IF(AND(OR(J59="",J59=0),OR(J60="",J60=0),AND(ROW()=ROW(D65),COLUMN()=COLUMN(D65))),'CSV1'!D33&amp;D59,IF(AND(OR(J59="",J59=0),OR(J60="",J60=0)),"",IF(J59-(ROW()-ROW(D65)+AK$2)=0,'CSV1'!D33&amp;D59,IF(J59-(AK$2+ROW()-ROW(D65))&gt;0,"B-"&amp;J59-(AK$2+ROW()-ROW(D65))&amp;D59,IF(OR(J60="",J60=0),"",IF(J59+J60+1-(AK$2+ROW()-ROW(D65))&lt;=0,"","L-"&amp;(ROW()-(ROW(D65))+AK$2-J59+J62-1)&amp;D59))))))</f>
        <v/>
      </c>
      <c r="O65" s="62"/>
      <c r="P65" s="52" t="str">
        <f>IF(D59="","",IF(LEFT(N65,3)='CSV1'!D33,D61,IF(LEFT(N65,2)="B-",P66-O65,IF(N65='CSV1'!$E$5,D62,IF(LEFT(N65,2)="L-",K70+J70,"")))))</f>
        <v/>
      </c>
      <c r="Q65" s="53"/>
      <c r="R65" s="36" t="str">
        <f>IF(S65="","",IF(LEFT(S65,3)='CSV1'!D33,O60,(IF(LEFT(S65,2)="L-",O61,IF(LEFT(S65,2)="B-",O59))&amp;" "&amp;RIGHT(S65,LEN(S65)-2))))</f>
        <v/>
      </c>
      <c r="S65" s="34" t="str">
        <f>IF(AND(OR(J59="",J59=0),OR(J60="",J60=0),AND(ROW()=ROW(D65),COLUMN()=COLUMN(D65))),'CSV1'!D33&amp;D59,IF(AND(OR(J59="",J59=0),OR(J60="",J60=0)),"",IF(J59-(ROW()-ROW(D65)+AP$2)=0,'CSV1'!D33&amp;D59,IF(J59-(AP$2+ROW()-ROW(D65))&gt;0,"B-"&amp;J59-(AP$2+ROW()-ROW(D65))&amp;D59,IF(OR(J60="",J60=0),"",IF(J59+J60+1-(AP$2+ROW()-ROW(D65))&lt;=0,"","L-"&amp;(ROW()-(ROW(D65))+AP$2-J59+J62-1)&amp;D59))))))</f>
        <v/>
      </c>
      <c r="T65" s="62"/>
      <c r="U65" s="45" t="str">
        <f>IF(D59="","",IF(LEFT(S65,3)='CSV1'!D33,D61,IF(LEFT(S65,2)="B-",U66-T65,IF(S65='CSV1'!$E$5,D62,IF(LEFT(S65,2)="L-",P70+O70,"")))))</f>
        <v/>
      </c>
      <c r="V65" s="20"/>
    </row>
    <row r="66" spans="1:22" ht="18" customHeight="1" x14ac:dyDescent="0.2">
      <c r="A66" s="15"/>
      <c r="B66" s="54"/>
      <c r="C66" s="36" t="str">
        <f>IF(D66="","",IF(LEFT(D66,3)='CSV1'!D33,O60,(IF(LEFT(D66,2)="L-",O61,IF(LEFT(D66,2)="B-",O59))&amp;" "&amp;RIGHT(D66,LEN(D66)-2))))</f>
        <v/>
      </c>
      <c r="D66" s="34" t="str">
        <f>IF(AND(OR(J59="",J59=0),OR(J60="",J60=0),AND(ROW()=ROW(D65),COLUMN()=COLUMN(D65))),'CSV1'!D33&amp;D59,IF(AND(OR(J59="",J59=0),OR(J60="",J60=0)),"",IF(J59-(ROW()-ROW(D65)+AA$2)=0,'CSV1'!D33&amp;D59,IF(J59-(AA$2+ROW()-ROW(D65))&gt;0,"B-"&amp;J59-(AA$2+ROW()-ROW(D65))&amp;D59,IF(OR(J60="",J60=0),"",IF(J59+J60+1-(AA$2+ROW()-ROW(D65))&lt;=0,"","L-"&amp;(ROW()-(ROW(D65))+AA$2-J59+J62-1)&amp;D59))))))</f>
        <v/>
      </c>
      <c r="E66" s="62"/>
      <c r="F66" s="52" t="str">
        <f>IF(D59="","",IF(LEFT(D66,3)='CSV1'!D33,D61,IF(LEFT(D66,2)="B-",F67-E66,IF(D66='CSV1'!$E$5,D62,IF(LEFT(D66,2)="L-",F65+E65,"")))))</f>
        <v/>
      </c>
      <c r="G66" s="53"/>
      <c r="H66" s="36" t="str">
        <f>IF(I66="","",IF(LEFT(I66,3)='CSV1'!D33,O60,(IF(LEFT(I66,2)="L-",O61,IF(LEFT(I66,2)="B-",O59))&amp;" "&amp;RIGHT(I66,LEN(I66)-2))))</f>
        <v/>
      </c>
      <c r="I66" s="34" t="str">
        <f>IF(AND(OR(J59="",J59=0),OR(J60="",J60=0),AND(ROW()=ROW(D65),COLUMN()=COLUMN(D65))),'CSV1'!D33&amp;D59,IF(AND(OR(J59="",J59=0),OR(J60="",J60=0)),"",IF(J59-(ROW()-ROW(D65)+AF$2)=0,'CSV1'!D33&amp;D59,IF(J59-(AF$2+ROW()-ROW(D65))&gt;0,"B-"&amp;J59-(AF$2+ROW()-ROW(D65))&amp;D59,IF(OR(J60="",J60=0),"",IF(J59+J60+1-(AF$2+ROW()-ROW(D65))&lt;=0,"","L-"&amp;(ROW()-(ROW(D65))+AF$2-J59+J62-1)&amp;D59))))))</f>
        <v/>
      </c>
      <c r="J66" s="62"/>
      <c r="K66" s="52" t="str">
        <f>IF(D59="","",IF(LEFT(I66,3)='CSV1'!D33,D61,IF(LEFT(I66,2)="B-",K67-J66,IF(I66='CSV1'!$E$5,D62,IF(LEFT(I66,2)="L-",K65+J65,"")))))</f>
        <v/>
      </c>
      <c r="L66" s="53"/>
      <c r="M66" s="36" t="str">
        <f>IF(N66="","",IF(LEFT(N66,3)='CSV1'!D33,O60,(IF(LEFT(N66,2)="L-",O61,IF(LEFT(N66,2)="B-",O59))&amp;" "&amp;RIGHT(N66,LEN(N66)-2))))</f>
        <v/>
      </c>
      <c r="N66" s="34" t="str">
        <f>IF(AND(OR(J59="",J59=0),OR(J60="",J60=0),AND(ROW()=ROW(D65),COLUMN()=COLUMN(D65))),'CSV1'!D33&amp;D59,IF(AND(OR(J59="",J59=0),OR(J60="",J60=0)),"",IF(J59-(ROW()-ROW(D65)+AK$2)=0,'CSV1'!D33&amp;D59,IF(J59-(AK$2+ROW()-ROW(D65))&gt;0,"B-"&amp;J59-(AK$2+ROW()-ROW(D65))&amp;D59,IF(OR(J60="",J60=0),"",IF(J59+J60+1-(AK$2+ROW()-ROW(D65))&lt;=0,"","L-"&amp;(ROW()-(ROW(D65))+AK$2-J59+J62-1)&amp;D59))))))</f>
        <v/>
      </c>
      <c r="O66" s="62"/>
      <c r="P66" s="52" t="str">
        <f>IF(D59="","",IF(LEFT(N66,3)='CSV1'!D33,D61,IF(LEFT(N66,2)="B-",P67-O66,IF(N66='CSV1'!$E$5,D62,IF(LEFT(N66,2)="L-",P65+O65,"")))))</f>
        <v/>
      </c>
      <c r="Q66" s="53"/>
      <c r="R66" s="36" t="str">
        <f>IF(S66="","",IF(LEFT(S66,3)='CSV1'!D33,O60,(IF(LEFT(S66,2)="L-",O61,IF(LEFT(S66,2)="B-",O59))&amp;" "&amp;RIGHT(S66,LEN(S66)-2))))</f>
        <v/>
      </c>
      <c r="S66" s="34" t="str">
        <f>IF(AND(OR(J59="",J59=0),OR(J60="",J60=0),AND(ROW()=ROW(D65),COLUMN()=COLUMN(D65))),'CSV1'!D33&amp;D59,IF(AND(OR(J59="",J59=0),OR(J60="",J60=0)),"",IF(J59-(ROW()-ROW(D65)+AP$2)=0,'CSV1'!D33&amp;D59,IF(J59-(AP$2+ROW()-ROW(D65))&gt;0,"B-"&amp;J59-(AP$2+ROW()-ROW(D65))&amp;D59,IF(OR(J60="",J60=0),"",IF(J59+J60+1-(AP$2+ROW()-ROW(D65))&lt;=0,"","L-"&amp;(ROW()-(ROW(D65))+AP$2-J59+J62-1)&amp;D59))))))</f>
        <v/>
      </c>
      <c r="T66" s="62"/>
      <c r="U66" s="45" t="str">
        <f>IF(D59="","",IF(LEFT(S66,3)='CSV1'!D33,D61,IF(LEFT(S66,2)="B-",U67-T66,IF(S66='CSV1'!$E$5,D62,IF(LEFT(S66,2)="L-",U65+T65,"")))))</f>
        <v/>
      </c>
      <c r="V66" s="20"/>
    </row>
    <row r="67" spans="1:22" ht="18" customHeight="1" x14ac:dyDescent="0.2">
      <c r="A67" s="15"/>
      <c r="B67" s="54"/>
      <c r="C67" s="36" t="str">
        <f>IF(D67="","",IF(LEFT(D67,3)='CSV1'!D33,O60,(IF(LEFT(D67,2)="L-",O61,IF(LEFT(D67,2)="B-",O59))&amp;" "&amp;RIGHT(D67,LEN(D67)-2))))</f>
        <v/>
      </c>
      <c r="D67" s="34" t="str">
        <f>IF(AND(OR(J59="",J59=0),OR(J60="",J60=0),AND(ROW()=ROW(D65),COLUMN()=COLUMN(D65))),'CSV1'!D33&amp;D59,IF(AND(OR(J59="",J59=0),OR(J60="",J60=0)),"",IF(J59-(ROW()-ROW(D65)+AA$2)=0,'CSV1'!D33&amp;D59,IF(J59-(AA$2+ROW()-ROW(D65))&gt;0,"B-"&amp;J59-(AA$2+ROW()-ROW(D65))&amp;D59,IF(OR(J60="",J60=0),"",IF(J59+J60+1-(AA$2+ROW()-ROW(D65))&lt;=0,"","L-"&amp;(ROW()-(ROW(D65))+AA$2-J59+J62-1)&amp;D59))))))</f>
        <v/>
      </c>
      <c r="E67" s="62"/>
      <c r="F67" s="52" t="str">
        <f>IF(D59="","",IF(LEFT(D67,3)='CSV1'!D33,D61,IF(LEFT(D67,2)="B-",F68-E67,IF(D67='CSV1'!$E$5,D62,IF(LEFT(D67,2)="L-",F66+E66,"")))))</f>
        <v/>
      </c>
      <c r="G67" s="53"/>
      <c r="H67" s="36" t="str">
        <f>IF(I67="","",IF(LEFT(I67,3)='CSV1'!D33,O60,(IF(LEFT(I67,2)="L-",O61,IF(LEFT(I67,2)="B-",O59))&amp;" "&amp;RIGHT(I67,LEN(I67)-2))))</f>
        <v/>
      </c>
      <c r="I67" s="34" t="str">
        <f>IF(AND(OR(J59="",J59=0),OR(J60="",J60=0),AND(ROW()=ROW(D65),COLUMN()=COLUMN(D65))),'CSV1'!D33&amp;D59,IF(AND(OR(J59="",J59=0),OR(J60="",J60=0)),"",IF(J59-(ROW()-ROW(D65)+AF$2)=0,'CSV1'!D33&amp;D59,IF(J59-(AF$2+ROW()-ROW(D65))&gt;0,"B-"&amp;J59-(AF$2+ROW()-ROW(D65))&amp;D59,IF(OR(J60="",J60=0),"",IF(J59+J60+1-(AF$2+ROW()-ROW(D65))&lt;=0,"","L-"&amp;(ROW()-(ROW(D65))+AF$2-J59+J62-1)&amp;D59))))))</f>
        <v/>
      </c>
      <c r="J67" s="62"/>
      <c r="K67" s="52" t="str">
        <f>IF(D59="","",IF(LEFT(I67,3)='CSV1'!D33,D61,IF(LEFT(I67,2)="B-",K68-J67,IF(I67='CSV1'!$E$5,D62,IF(LEFT(I67,2)="L-",K66+J66,"")))))</f>
        <v/>
      </c>
      <c r="L67" s="53"/>
      <c r="M67" s="36" t="str">
        <f>IF(N67="","",IF(LEFT(N67,3)='CSV1'!D33,O60,(IF(LEFT(N67,2)="L-",O61,IF(LEFT(N67,2)="B-",O59))&amp;" "&amp;RIGHT(N67,LEN(N67)-2))))</f>
        <v/>
      </c>
      <c r="N67" s="34" t="str">
        <f>IF(AND(OR(J59="",J59=0),OR(J60="",J60=0),AND(ROW()=ROW(D65),COLUMN()=COLUMN(D65))),'CSV1'!D33&amp;D59,IF(AND(OR(J59="",J59=0),OR(J60="",J60=0)),"",IF(J59-(ROW()-ROW(D65)+AK$2)=0,'CSV1'!D33&amp;D59,IF(J59-(AK$2+ROW()-ROW(D65))&gt;0,"B-"&amp;J59-(AK$2+ROW()-ROW(D65))&amp;D59,IF(OR(J60="",J60=0),"",IF(J59+J60+1-(AK$2+ROW()-ROW(D65))&lt;=0,"","L-"&amp;(ROW()-(ROW(D65))+AK$2-J59+J62-1)&amp;D59))))))</f>
        <v/>
      </c>
      <c r="O67" s="62"/>
      <c r="P67" s="52" t="str">
        <f>IF(D59="","",IF(LEFT(N67,3)='CSV1'!D33,D61,IF(LEFT(N67,2)="B-",P68-O67,IF(N67='CSV1'!$E$5,D62,IF(LEFT(N67,2)="L-",P66+O66,"")))))</f>
        <v/>
      </c>
      <c r="Q67" s="53"/>
      <c r="R67" s="36" t="str">
        <f>IF(S67="","",IF(LEFT(S67,3)='CSV1'!D33,O60,(IF(LEFT(S67,2)="L-",O61,IF(LEFT(S67,2)="B-",O59))&amp;" "&amp;RIGHT(S67,LEN(S67)-2))))</f>
        <v/>
      </c>
      <c r="S67" s="34" t="str">
        <f>IF(AND(OR(J59="",J59=0),OR(J60="",J60=0),AND(ROW()=ROW(D65),COLUMN()=COLUMN(D65))),'CSV1'!D33&amp;D59,IF(AND(OR(J59="",J59=0),OR(J60="",J60=0)),"",IF(J59-(ROW()-ROW(D65)+AP$2)=0,'CSV1'!D33&amp;D59,IF(J59-(AP$2+ROW()-ROW(D65))&gt;0,"B-"&amp;J59-(AP$2+ROW()-ROW(D65))&amp;D59,IF(OR(J60="",J60=0),"",IF(J59+J60+1-(AP$2+ROW()-ROW(D65))&lt;=0,"","L-"&amp;(ROW()-(ROW(D65))+AP$2-J59+J62-1)&amp;D59))))))</f>
        <v/>
      </c>
      <c r="T67" s="62"/>
      <c r="U67" s="45" t="str">
        <f>IF(D59="","",IF(LEFT(S67,3)='CSV1'!D33,D61,IF(LEFT(S67,2)="B-",U68-T67,IF(S67='CSV1'!$E$5,D62,IF(LEFT(S67,2)="L-",U66+T66,"")))))</f>
        <v/>
      </c>
      <c r="V67" s="20"/>
    </row>
    <row r="68" spans="1:22" ht="18" customHeight="1" x14ac:dyDescent="0.2">
      <c r="A68" s="15"/>
      <c r="B68" s="54"/>
      <c r="C68" s="36" t="str">
        <f>IF(D68="","",IF(LEFT(D68,3)='CSV1'!D33,O60,(IF(LEFT(D68,2)="L-",O61,IF(LEFT(D68,2)="B-",O59))&amp;" "&amp;RIGHT(D68,LEN(D68)-2))))</f>
        <v/>
      </c>
      <c r="D68" s="34" t="str">
        <f>IF(AND(OR(J59="",J59=0),OR(J60="",J60=0),AND(ROW()=ROW(D65),COLUMN()=COLUMN(D65))),'CSV1'!D33&amp;D59,IF(AND(OR(J59="",J59=0),OR(J60="",J60=0)),"",IF(J59-(ROW()-ROW(D65)+AA$2)=0,'CSV1'!D33&amp;D59,IF(J59-(AA$2+ROW()-ROW(D65))&gt;0,"B-"&amp;J59-(AA$2+ROW()-ROW(D65))&amp;D59,IF(OR(J60="",J60=0),"",IF(J59+J60+1-(AA$2+ROW()-ROW(D65))&lt;=0,"","L-"&amp;(ROW()-(ROW(D65))+AA$2-J59+J62-1)&amp;D59))))))</f>
        <v/>
      </c>
      <c r="E68" s="62"/>
      <c r="F68" s="52" t="str">
        <f>IF(D59="","",IF(LEFT(D68,3)='CSV1'!D33,D61,IF(LEFT(D68,2)="B-",F69-E68,IF(D68='CSV1'!$E$5,D62,IF(LEFT(D68,2)="L-",F67+E67,"")))))</f>
        <v/>
      </c>
      <c r="G68" s="53"/>
      <c r="H68" s="36" t="str">
        <f>IF(I68="","",IF(LEFT(I68,3)='CSV1'!D33,O60,(IF(LEFT(I68,2)="L-",O61,IF(LEFT(I68,2)="B-",O59))&amp;" "&amp;RIGHT(I68,LEN(I68)-2))))</f>
        <v/>
      </c>
      <c r="I68" s="34" t="str">
        <f>IF(AND(OR(J59="",J59=0),OR(J60="",J60=0),AND(ROW()=ROW(D65),COLUMN()=COLUMN(D65))),'CSV1'!D33&amp;D59,IF(AND(OR(J59="",J59=0),OR(J60="",J60=0)),"",IF(J59-(ROW()-ROW(D65)+AF$2)=0,'CSV1'!D33&amp;D59,IF(J59-(AF$2+ROW()-ROW(D65))&gt;0,"B-"&amp;J59-(AF$2+ROW()-ROW(D65))&amp;D59,IF(OR(J60="",J60=0),"",IF(J59+J60+1-(AF$2+ROW()-ROW(D65))&lt;=0,"","L-"&amp;(ROW()-(ROW(D65))+AF$2-J59+J62-1)&amp;D59))))))</f>
        <v/>
      </c>
      <c r="J68" s="62"/>
      <c r="K68" s="52" t="str">
        <f>IF(D59="","",IF(LEFT(I68,3)='CSV1'!D33,D61,IF(LEFT(I68,2)="B-",K69-J68,IF(I68='CSV1'!$E$5,D62,IF(LEFT(I68,2)="L-",K67+J67,"")))))</f>
        <v/>
      </c>
      <c r="L68" s="53"/>
      <c r="M68" s="36" t="str">
        <f>IF(N68="","",IF(LEFT(N68,3)='CSV1'!D33,O60,(IF(LEFT(N68,2)="L-",O61,IF(LEFT(N68,2)="B-",O59))&amp;" "&amp;RIGHT(N68,LEN(N68)-2))))</f>
        <v/>
      </c>
      <c r="N68" s="34" t="str">
        <f>IF(AND(OR(J59="",J59=0),OR(J60="",J60=0),AND(ROW()=ROW(D65),COLUMN()=COLUMN(D65))),'CSV1'!D33&amp;D59,IF(AND(OR(J59="",J59=0),OR(J60="",J60=0)),"",IF(J59-(ROW()-ROW(D65)+AK$2)=0,'CSV1'!D33&amp;D59,IF(J59-(AK$2+ROW()-ROW(D65))&gt;0,"B-"&amp;J59-(AK$2+ROW()-ROW(D65))&amp;D59,IF(OR(J60="",J60=0),"",IF(J59+J60+1-(AK$2+ROW()-ROW(D65))&lt;=0,"","L-"&amp;(ROW()-(ROW(D65))+AK$2-J59+J62-1)&amp;D59))))))</f>
        <v/>
      </c>
      <c r="O68" s="62"/>
      <c r="P68" s="52" t="str">
        <f>IF(D59="","",IF(LEFT(N68,3)='CSV1'!D33,D61,IF(LEFT(N68,2)="B-",P69-O68,IF(N68='CSV1'!$E$5,D62,IF(LEFT(N68,2)="L-",P67+O67,"")))))</f>
        <v/>
      </c>
      <c r="Q68" s="53"/>
      <c r="R68" s="36" t="str">
        <f>IF(S68="","",IF(LEFT(S68,3)='CSV1'!D33,O60,(IF(LEFT(S68,2)="L-",O61,IF(LEFT(S68,2)="B-",O59))&amp;" "&amp;RIGHT(S68,LEN(S68)-2))))</f>
        <v/>
      </c>
      <c r="S68" s="34" t="str">
        <f>IF(AND(OR(J59="",J59=0),OR(J60="",J60=0),AND(ROW()=ROW(D65),COLUMN()=COLUMN(D65))),'CSV1'!D33&amp;D59,IF(AND(OR(J59="",J59=0),OR(J60="",J60=0)),"",IF(J59-(ROW()-ROW(D65)+AP$2)=0,'CSV1'!D33&amp;D59,IF(J59-(AP$2+ROW()-ROW(D65))&gt;0,"B-"&amp;J59-(AP$2+ROW()-ROW(D65))&amp;D59,IF(OR(J60="",J60=0),"",IF(J59+J60+1-(AP$2+ROW()-ROW(D65))&lt;=0,"","L-"&amp;(ROW()-(ROW(D65))+AP$2-J59+J62-1)&amp;D59))))))</f>
        <v/>
      </c>
      <c r="T68" s="62"/>
      <c r="U68" s="45" t="str">
        <f>IF(D59="","",IF(LEFT(S68,3)='CSV1'!D33,D61,IF(LEFT(S68,2)="B-",U69-T68,IF(S68='CSV1'!$E$5,D62,IF(LEFT(S68,2)="L-",U67+T67,"")))))</f>
        <v/>
      </c>
      <c r="V68" s="20"/>
    </row>
    <row r="69" spans="1:22" ht="18" customHeight="1" x14ac:dyDescent="0.2">
      <c r="A69" s="15"/>
      <c r="B69" s="54"/>
      <c r="C69" s="36" t="str">
        <f>IF(D69="","",IF(LEFT(D69,3)='CSV1'!D33,O60,(IF(LEFT(D69,2)="L-",O61,IF(LEFT(D69,2)="B-",O59))&amp;" "&amp;RIGHT(D69,LEN(D69)-2))))</f>
        <v/>
      </c>
      <c r="D69" s="34" t="str">
        <f>IF(AND(OR(J59="",J59=0),OR(J60="",J60=0),AND(ROW()=ROW(D65),COLUMN()=COLUMN(D65))),'CSV1'!D33&amp;D59,IF(AND(OR(J59="",J59=0),OR(J60="",J60=0)),"",IF(J59-(ROW()-ROW(D65)+AA$2)=0,'CSV1'!D33&amp;D59,IF(J59-(AA$2+ROW()-ROW(D65))&gt;0,"B-"&amp;J59-(AA$2+ROW()-ROW(D65))&amp;D59,IF(OR(J60="",J60=0),"",IF(J59+J60+1-(AA$2+ROW()-ROW(D65))&lt;=0,"","L-"&amp;(ROW()-(ROW(D65))+AA$2-J59+J62-1)&amp;D59))))))</f>
        <v/>
      </c>
      <c r="E69" s="62"/>
      <c r="F69" s="52" t="str">
        <f>IF(D59="","",IF(LEFT(D69,3)='CSV1'!D33,D61,IF(LEFT(D69,2)="B-",F70-E69,IF(D69='CSV1'!$E$5,D62,IF(LEFT(D69,2)="L-",F68+E68,"")))))</f>
        <v/>
      </c>
      <c r="G69" s="53"/>
      <c r="H69" s="36" t="str">
        <f>IF(I69="","",IF(LEFT(I69,3)='CSV1'!D33,O60,(IF(LEFT(I69,2)="L-",O61,IF(LEFT(I69,2)="B-",O59))&amp;" "&amp;RIGHT(I69,LEN(I69)-2))))</f>
        <v/>
      </c>
      <c r="I69" s="34" t="str">
        <f>IF(AND(OR(J59="",J59=0),OR(J60="",J60=0),AND(ROW()=ROW(D65),COLUMN()=COLUMN(D65))),'CSV1'!D33&amp;D59,IF(AND(OR(J59="",J59=0),OR(J60="",J60=0)),"",IF(J59-(ROW()-ROW(D65)+AF$2)=0,'CSV1'!D33&amp;D59,IF(J59-(AF$2+ROW()-ROW(D65))&gt;0,"B-"&amp;J59-(AF$2+ROW()-ROW(D65))&amp;D59,IF(OR(J60="",J60=0),"",IF(J59+J60+1-(AF$2+ROW()-ROW(D65))&lt;=0,"","L-"&amp;(ROW()-(ROW(D65))+AF$2-J59+J62-1)&amp;D59))))))</f>
        <v/>
      </c>
      <c r="J69" s="62"/>
      <c r="K69" s="52" t="str">
        <f>IF(D59="","",IF(LEFT(I69,3)='CSV1'!D33,D61,IF(LEFT(I69,2)="B-",K70-J69,IF(I69='CSV1'!$E$5,D62,IF(LEFT(I69,2)="L-",K68+J68,"")))))</f>
        <v/>
      </c>
      <c r="L69" s="53"/>
      <c r="M69" s="36" t="str">
        <f>IF(N69="","",IF(LEFT(N69,3)='CSV1'!D33,O60,(IF(LEFT(N69,2)="L-",O61,IF(LEFT(N69,2)="B-",O59))&amp;" "&amp;RIGHT(N69,LEN(N69)-2))))</f>
        <v/>
      </c>
      <c r="N69" s="34" t="str">
        <f>IF(AND(OR(J59="",J59=0),OR(J60="",J60=0),AND(ROW()=ROW(D65),COLUMN()=COLUMN(D65))),'CSV1'!D33&amp;D59,IF(AND(OR(J59="",J59=0),OR(J60="",J60=0)),"",IF(J59-(ROW()-ROW(D65)+AK$2)=0,'CSV1'!D33&amp;D59,IF(J59-(AK$2+ROW()-ROW(D65))&gt;0,"B-"&amp;J59-(AK$2+ROW()-ROW(D65))&amp;D59,IF(OR(J60="",J60=0),"",IF(J59+J60+1-(AK$2+ROW()-ROW(D65))&lt;=0,"","L-"&amp;(ROW()-(ROW(D65))+AK$2-J59+J62-1)&amp;D59))))))</f>
        <v/>
      </c>
      <c r="O69" s="62"/>
      <c r="P69" s="52" t="str">
        <f>IF(D59="","",IF(LEFT(N69,3)='CSV1'!D33,D61,IF(LEFT(N69,2)="B-",P70-O69,IF(N69='CSV1'!$E$5,D62,IF(LEFT(N69,2)="L-",P68+O68,"")))))</f>
        <v/>
      </c>
      <c r="Q69" s="53"/>
      <c r="R69" s="36" t="str">
        <f>IF(S69="","",IF(LEFT(S69,3)='CSV1'!D33,O60,(IF(LEFT(S69,2)="L-",O61,IF(LEFT(S69,2)="B-",O59))&amp;" "&amp;RIGHT(S69,LEN(S69)-2))))</f>
        <v/>
      </c>
      <c r="S69" s="34" t="str">
        <f>IF(AND(OR(J59="",J59=0),OR(J60="",J60=0),AND(ROW()=ROW(D65),COLUMN()=COLUMN(D65))),'CSV1'!D33&amp;D59,IF(AND(OR(J59="",J59=0),OR(J60="",J60=0)),"",IF(J59-(ROW()-ROW(D65)+AP$2)=0,'CSV1'!D33&amp;D59,IF(J59-(AP$2+ROW()-ROW(D65))&gt;0,"B-"&amp;J59-(AP$2+ROW()-ROW(D65))&amp;D59,IF(OR(J60="",J60=0),"",IF(J59+J60+1-(AP$2+ROW()-ROW(D65))&lt;=0,"","L-"&amp;(ROW()-(ROW(D65))+AP$2-J59+J62-1)&amp;D59))))))</f>
        <v/>
      </c>
      <c r="T69" s="62"/>
      <c r="U69" s="45" t="str">
        <f>IF(D59="","",IF(LEFT(S69,3)='CSV1'!D33,D61,IF(LEFT(S69,2)="B-",U70-T69,IF(S69='CSV1'!$E$5,D62,IF(LEFT(S69,2)="L-",U68+T68,"")))))</f>
        <v/>
      </c>
      <c r="V69" s="20"/>
    </row>
    <row r="70" spans="1:22" ht="18" customHeight="1" x14ac:dyDescent="0.2">
      <c r="A70" s="15"/>
      <c r="B70" s="79"/>
      <c r="C70" s="36" t="str">
        <f>IF(D70="","",IF(LEFT(D70,3)='CSV1'!D33,O60,(IF(LEFT(D70,2)="L-",O61,IF(LEFT(D70,2)="B-",O59))&amp;" "&amp;RIGHT(D70,LEN(D70)-2))))</f>
        <v/>
      </c>
      <c r="D70" s="34" t="str">
        <f>IF(AND(OR(J59="",J59=0),OR(J60="",J60=0),AND(ROW()=ROW(D65),COLUMN()=COLUMN(D65))),'CSV1'!D33&amp;D59,IF(AND(OR(J59="",J59=0),OR(J60="",J60=0)),"",IF(J59-(ROW()-ROW(D65)+AA$2)=0,'CSV1'!D33&amp;D59,IF(J59-(AA$2+ROW()-ROW(D65))&gt;0,"B-"&amp;J59-(AA$2+ROW()-ROW(D65))&amp;D59,IF(OR(J60="",J60=0),"",IF(J59+J60+1-(AA$2+ROW()-ROW(D65))&lt;=0,"","L-"&amp;(ROW()-(ROW(D65))+AA$2-J59+J62-1)&amp;D59))))))</f>
        <v/>
      </c>
      <c r="E70" s="62"/>
      <c r="F70" s="52" t="str">
        <f>IF(D59="","",IF(LEFT(D70,3)='CSV1'!D33,D61,IF(LEFT(D70,2)="B-",K65-E70,IF(D70='CSV1'!$E$5,D62,IF(LEFT(D70,2)="L-",F69+E69,"")))))</f>
        <v/>
      </c>
      <c r="G70" s="53"/>
      <c r="H70" s="36" t="str">
        <f>IF(I70="","",IF(LEFT(I70,3)='CSV1'!D33,O60,(IF(LEFT(I70,2)="L-",O61,IF(LEFT(I70,2)="B-",O59))&amp;" "&amp;RIGHT(I70,LEN(I70)-2))))</f>
        <v/>
      </c>
      <c r="I70" s="34" t="str">
        <f>IF(AND(OR(J59="",J59=0),OR(J60="",J60=0),AND(ROW()=ROW(D65),COLUMN()=COLUMN(D65))),'CSV1'!D33&amp;D59,IF(AND(OR(J59="",J59=0),OR(J60="",J60=0)),"",IF(J59-(ROW()-ROW(D65)+AF$2)=0,'CSV1'!D33&amp;D59,IF(J59-(AF$2+ROW()-ROW(D65))&gt;0,"B-"&amp;J59-(AF$2+ROW()-ROW(D65))&amp;D59,IF(OR(J60="",J60=0),"",IF(J59+J60+1-(AF$2+ROW()-ROW(D65))&lt;=0,"","L-"&amp;(ROW()-(ROW(D65))+AF$2-J59+J62-1)&amp;D59))))))</f>
        <v/>
      </c>
      <c r="J70" s="62"/>
      <c r="K70" s="52" t="str">
        <f>IF(D59="","",IF(LEFT(I70,3)='CSV1'!D33,D61,IF(LEFT(I70,2)="B-",P65-J70,IF(I70='CSV1'!$E$5,D62,IF(LEFT(I70,2)="L-",K69+J69,"")))))</f>
        <v/>
      </c>
      <c r="L70" s="53"/>
      <c r="M70" s="36" t="str">
        <f>IF(N70="","",IF(LEFT(N70,3)='CSV1'!D33,O60,(IF(LEFT(N70,2)="L-",O61,IF(LEFT(N70,2)="B-",O59))&amp;" "&amp;RIGHT(N70,LEN(N70)-2))))</f>
        <v/>
      </c>
      <c r="N70" s="34" t="str">
        <f>IF(AND(OR(J59="",J59=0),OR(J60="",J60=0),AND(ROW()=ROW(D65),COLUMN()=COLUMN(D65))),'CSV1'!D33&amp;D59,IF(AND(OR(J59="",J59=0),OR(J60="",J60=0)),"",IF(J59-(ROW()-ROW(D65)+AK$2)=0,'CSV1'!D33&amp;D59,IF(J59-(AK$2+ROW()-ROW(D65))&gt;0,"B-"&amp;J59-(AK$2+ROW()-ROW(D65))&amp;D59,IF(OR(J60="",J60=0),"",IF(J59+J60+1-(AK$2+ROW()-ROW(D65))&lt;=0,"","L-"&amp;(ROW()-(ROW(D65))+AK$2-J59+J62-1)&amp;D59))))))</f>
        <v/>
      </c>
      <c r="O70" s="62"/>
      <c r="P70" s="52" t="str">
        <f>IF(D59="","",IF(LEFT(N70,3)='CSV1'!D33,D61,IF(LEFT(N70,2)="B-",U65-O70,IF(N70='CSV1'!$E$5,D62,IF(LEFT(N70,2)="L-",P69+O69,"")))))</f>
        <v/>
      </c>
      <c r="Q70" s="53"/>
      <c r="R70" s="36" t="str">
        <f>IF(S70="","",IF(LEFT(S70,3)='CSV1'!D33,O60,(IF(LEFT(S70,2)="L-",O61,IF(LEFT(S70,2)="B-",O59))&amp;" "&amp;RIGHT(S70,LEN(S70)-2))))</f>
        <v/>
      </c>
      <c r="S70" s="34" t="str">
        <f>IF(AND(OR(J59="",J59=0),OR(J60="",J60=0),AND(ROW()=ROW(D65),COLUMN()=COLUMN(D65))),'CSV1'!D33&amp;D59,IF(AND(OR(J59="",J59=0),OR(J60="",J60=0)),"",IF(J59-(ROW()-ROW(D65)+AP$2)=0,'CSV1'!D33&amp;D59,IF(J59-(AP$2+ROW()-ROW(D65))&gt;0,"B-"&amp;J59-(AP$2+ROW()-ROW(D65))&amp;D59,IF(OR(J60="",J60=0),"",IF(J59+J60+1-(AP$2+ROW()-ROW(D65))&lt;=0,"","L-"&amp;(ROW()-(ROW(D65))+AP$2-J59+J62-1)&amp;D59))))))</f>
        <v/>
      </c>
      <c r="T70" s="62"/>
      <c r="U70" s="45" t="str">
        <f>IF(D59="","",IF(LEFT(S70,3)='CSV1'!D33,D61,IF(LEFT(S70,2)="B-",Z65-T70,IF(S70='CSV1'!$E$5,D62,IF(LEFT(S70,2)="L-",U69+T69,"")))))</f>
        <v/>
      </c>
      <c r="V70" s="20"/>
    </row>
    <row r="71" spans="1:22" ht="24.95" customHeight="1" thickBot="1" x14ac:dyDescent="0.3">
      <c r="A71" s="15"/>
      <c r="B71" s="12" t="s">
        <v>57</v>
      </c>
      <c r="C71" s="103"/>
      <c r="D71" s="103"/>
      <c r="E71" s="103"/>
      <c r="F71" s="103"/>
      <c r="G71" s="103"/>
      <c r="H71" s="103"/>
      <c r="I71" s="103"/>
      <c r="J71" s="103"/>
      <c r="K71" s="103"/>
      <c r="L71" s="103"/>
      <c r="M71" s="103"/>
      <c r="N71" s="103"/>
      <c r="O71" s="103"/>
      <c r="P71" s="103"/>
      <c r="Q71" s="103"/>
      <c r="R71" s="103"/>
      <c r="S71" s="103"/>
      <c r="T71" s="103"/>
      <c r="U71" s="103"/>
      <c r="V71" s="20"/>
    </row>
    <row r="72" spans="1:22" ht="17.100000000000001" customHeight="1" thickTop="1" thickBot="1" x14ac:dyDescent="0.25">
      <c r="A72" s="15"/>
      <c r="B72" s="107" t="s">
        <v>42</v>
      </c>
      <c r="C72" s="107"/>
      <c r="D72" s="107"/>
      <c r="E72" s="107"/>
      <c r="F72" s="107"/>
      <c r="G72" s="107"/>
      <c r="H72" s="107"/>
      <c r="I72" s="107"/>
      <c r="J72" s="107"/>
      <c r="K72" s="107"/>
      <c r="L72" s="107"/>
      <c r="M72" s="107"/>
      <c r="N72" s="107"/>
      <c r="O72" s="107"/>
      <c r="P72" s="107"/>
      <c r="Q72" s="107"/>
      <c r="R72" s="107"/>
      <c r="S72" s="107"/>
      <c r="T72" s="107"/>
      <c r="U72" s="107"/>
      <c r="V72" s="20"/>
    </row>
    <row r="73" spans="1:22" ht="17.100000000000001" customHeight="1" x14ac:dyDescent="0.2">
      <c r="A73" s="15"/>
      <c r="B73" s="82"/>
      <c r="C73" s="80" t="s">
        <v>27</v>
      </c>
      <c r="D73" s="38"/>
      <c r="E73" s="38"/>
      <c r="F73" s="38"/>
      <c r="G73" s="39"/>
      <c r="H73" s="37"/>
      <c r="I73" s="80" t="str">
        <f>I59</f>
        <v>Floors Below Grade:</v>
      </c>
      <c r="J73" s="68"/>
      <c r="K73" s="93" t="str">
        <f>IF(D73="","",IF(AND(OR(O74="",O74="None"),J73&gt;0),"ERROR!",""))</f>
        <v/>
      </c>
      <c r="L73" s="11"/>
      <c r="M73" s="37"/>
      <c r="N73" s="80" t="s">
        <v>30</v>
      </c>
      <c r="O73" s="108" t="s">
        <v>31</v>
      </c>
      <c r="P73" s="108"/>
      <c r="Q73" s="108"/>
      <c r="R73" s="37"/>
      <c r="S73" s="80" t="s">
        <v>54</v>
      </c>
      <c r="T73" s="71">
        <v>90</v>
      </c>
      <c r="U73" s="23" t="s">
        <v>32</v>
      </c>
      <c r="V73" s="20"/>
    </row>
    <row r="74" spans="1:22" ht="17.100000000000001" customHeight="1" x14ac:dyDescent="0.2">
      <c r="A74" s="15"/>
      <c r="B74" s="30"/>
      <c r="C74" s="32" t="s">
        <v>56</v>
      </c>
      <c r="D74" s="87"/>
      <c r="E74" s="30" t="s">
        <v>33</v>
      </c>
      <c r="F74" s="30"/>
      <c r="G74" s="54"/>
      <c r="H74" s="24"/>
      <c r="I74" s="32" t="str">
        <f>I60</f>
        <v>Floors Above Grade:</v>
      </c>
      <c r="J74" s="69"/>
      <c r="K74" s="93"/>
      <c r="L74" s="2"/>
      <c r="M74" s="24"/>
      <c r="N74" s="32" t="s">
        <v>68</v>
      </c>
      <c r="O74" s="105" t="s">
        <v>44</v>
      </c>
      <c r="P74" s="105"/>
      <c r="Q74" s="105"/>
      <c r="R74" s="24"/>
      <c r="S74" s="30"/>
      <c r="T74" s="72"/>
      <c r="U74" s="28"/>
      <c r="V74" s="20"/>
    </row>
    <row r="75" spans="1:22" ht="17.100000000000001" customHeight="1" x14ac:dyDescent="0.2">
      <c r="A75" s="15"/>
      <c r="B75" s="30"/>
      <c r="C75" s="32" t="s">
        <v>35</v>
      </c>
      <c r="D75" s="88"/>
      <c r="E75" s="30" t="s">
        <v>36</v>
      </c>
      <c r="F75" s="30"/>
      <c r="G75" s="54"/>
      <c r="H75" s="24"/>
      <c r="I75" s="32" t="str">
        <f>I61</f>
        <v xml:space="preserve"> # for Ground Flr:</v>
      </c>
      <c r="J75" s="69"/>
      <c r="K75" s="93" t="str">
        <f>IF(D73="","",IF(J75=J76,"ERROR",IF(J76&gt;J76,"ERROR","")))</f>
        <v/>
      </c>
      <c r="L75" s="2"/>
      <c r="M75" s="24"/>
      <c r="N75" s="32" t="s">
        <v>37</v>
      </c>
      <c r="O75" s="105" t="s">
        <v>61</v>
      </c>
      <c r="P75" s="105"/>
      <c r="Q75" s="105"/>
      <c r="R75" s="24"/>
      <c r="S75" s="26"/>
      <c r="T75" s="72"/>
      <c r="U75" s="26"/>
      <c r="V75" s="20"/>
    </row>
    <row r="76" spans="1:22" ht="17.100000000000001" customHeight="1" thickBot="1" x14ac:dyDescent="0.25">
      <c r="A76" s="15"/>
      <c r="B76" s="29"/>
      <c r="C76" s="86" t="s">
        <v>70</v>
      </c>
      <c r="D76" s="89"/>
      <c r="E76" s="29" t="s">
        <v>36</v>
      </c>
      <c r="F76" s="29"/>
      <c r="G76" s="81"/>
      <c r="H76" s="35"/>
      <c r="I76" s="86" t="str">
        <f>I62</f>
        <v xml:space="preserve"> # 1st above grd. Flr:</v>
      </c>
      <c r="J76" s="70"/>
      <c r="K76" s="94" t="str">
        <f>IF(D73="","",IF(J75=J76,"ERROR",""))</f>
        <v/>
      </c>
      <c r="L76" s="3"/>
      <c r="M76" s="90"/>
      <c r="N76" s="91"/>
      <c r="O76" s="106"/>
      <c r="P76" s="106"/>
      <c r="Q76" s="106"/>
      <c r="R76" s="25"/>
      <c r="S76" s="27"/>
      <c r="T76" s="73"/>
      <c r="U76" s="29"/>
      <c r="V76" s="20"/>
    </row>
    <row r="77" spans="1:22" ht="8.4499999999999993" customHeight="1" x14ac:dyDescent="0.2">
      <c r="A77" s="15"/>
      <c r="B77" s="30"/>
      <c r="C77" s="46"/>
      <c r="D77" s="47"/>
      <c r="E77" s="47"/>
      <c r="F77" s="48"/>
      <c r="G77" s="32"/>
      <c r="H77" s="46"/>
      <c r="I77" s="47"/>
      <c r="J77" s="47"/>
      <c r="K77" s="48"/>
      <c r="L77" s="55"/>
      <c r="M77" s="46"/>
      <c r="N77" s="47"/>
      <c r="O77" s="47"/>
      <c r="P77" s="48"/>
      <c r="Q77" s="57"/>
      <c r="R77" s="46"/>
      <c r="S77" s="47"/>
      <c r="T77" s="47"/>
      <c r="U77" s="47"/>
      <c r="V77" s="20"/>
    </row>
    <row r="78" spans="1:22" ht="26.1" customHeight="1" x14ac:dyDescent="0.2">
      <c r="A78" s="15"/>
      <c r="B78" s="33"/>
      <c r="C78" s="51" t="s">
        <v>38</v>
      </c>
      <c r="D78" s="49" t="s">
        <v>39</v>
      </c>
      <c r="E78" s="49" t="s">
        <v>40</v>
      </c>
      <c r="F78" s="50" t="s">
        <v>41</v>
      </c>
      <c r="G78" s="33"/>
      <c r="H78" s="51" t="str">
        <f>IF(H79="","","Floor Name")</f>
        <v/>
      </c>
      <c r="I78" s="49" t="str">
        <f>IF(H79="","","Flr")</f>
        <v/>
      </c>
      <c r="J78" s="49" t="str">
        <f>IF(H79="","","Flr-Flr (m)")</f>
        <v/>
      </c>
      <c r="K78" s="50" t="str">
        <f>IF(H79="","","Bldg. Elev. (m)")</f>
        <v/>
      </c>
      <c r="L78" s="56"/>
      <c r="M78" s="51" t="str">
        <f>IF(M79="","","Floor Name")</f>
        <v/>
      </c>
      <c r="N78" s="49" t="str">
        <f>IF(M79="","","Flr")</f>
        <v/>
      </c>
      <c r="O78" s="49" t="str">
        <f>IF(M79="","","Flr-Flr (m)")</f>
        <v/>
      </c>
      <c r="P78" s="50" t="str">
        <f>IF(M79="","","Bldg. Elev. (m)")</f>
        <v/>
      </c>
      <c r="Q78" s="56"/>
      <c r="R78" s="51" t="str">
        <f>IF(R79="","","Floor Name")</f>
        <v/>
      </c>
      <c r="S78" s="49" t="str">
        <f>IF(R79="","","Flr")</f>
        <v/>
      </c>
      <c r="T78" s="49" t="str">
        <f>IF(R79="","","Flr-Flr (m)")</f>
        <v/>
      </c>
      <c r="U78" s="49" t="str">
        <f>IF(R79="","","Bldg. Elev. (m)")</f>
        <v/>
      </c>
      <c r="V78" s="20"/>
    </row>
    <row r="79" spans="1:22" ht="18" customHeight="1" x14ac:dyDescent="0.2">
      <c r="A79" s="15"/>
      <c r="B79" s="54"/>
      <c r="C79" s="36" t="str">
        <f>IF(D79="","",IF(LEFT(D79,3)='CSV1'!D47,O74,(IF(LEFT(D79,2)="L-",O75,IF(LEFT(D79,2)="B-",O73))&amp;" "&amp;RIGHT(D79,LEN(D79)-2))))</f>
        <v/>
      </c>
      <c r="D79" s="34" t="str">
        <f>IF(AND(OR(J73="",J73=0),OR(J74="",J74=0),AND(ROW()=ROW(D79),COLUMN()=COLUMN(D79))),'CSV1'!D47&amp;D73,IF(AND(OR(J73="",J73=0),OR(J74="",J74=0)),"",IF(J73-(ROW()-ROW(D79)+AA$2)=0,'CSV1'!D47&amp;D73,IF(J73-(AA$2+ROW()-ROW(D79))&gt;0,"B-"&amp;J73-(AA$2+ROW()-ROW(D79))&amp;D73,IF(OR(J74="",J74=0),"",IF(J73+J74+1-(AA$2+ROW()-ROW(D79))&lt;=0,"","L-"&amp;(ROW()-(ROW(D79))+AA$2-J73+J76-1)&amp;D73))))))</f>
        <v/>
      </c>
      <c r="E79" s="62"/>
      <c r="F79" s="52">
        <f>IF(D$31="","",IF(LEFT(D79,3)='CSV1'!D47,D75,IF(LEFT(D79,2)="B-",F80-E79,IF(D79='CSV1'!$E$5,D76,IF(LEFT(D79,2)="L-",F78+E78,"")))))</f>
        <v>0</v>
      </c>
      <c r="G79" s="53"/>
      <c r="H79" s="36" t="str">
        <f>IF(I79="","",IF(LEFT(I79,3)='CSV1'!D47,O74,(IF(LEFT(I79,2)="L-",O75,IF(LEFT(I79,2)="B-",O73))&amp;" "&amp;RIGHT(I79,LEN(I79)-2))))</f>
        <v/>
      </c>
      <c r="I79" s="34" t="str">
        <f>IF(AND(OR(J73="",J73=0),OR(J74="",J74=0),AND(ROW()=ROW(D79),COLUMN()=COLUMN(D79))),'CSV1'!D47&amp;D73,IF(AND(OR(J73="",J73=0),OR(J74="",J74=0)),"",IF(J73-(ROW()-ROW(D79)+AF$2)=0,'CSV1'!D47&amp;D73,IF(J73-(AF$2+ROW()-ROW(D79))&gt;0,"B-"&amp;J73-(AF$2+ROW()-ROW(D79))&amp;D73,IF(OR(J74="",J74=0),"",IF(J73+J74+1-(AF$2+ROW()-ROW(D79))&lt;=0,"","L-"&amp;(ROW()-(ROW(D79))+AF$2-J73+J76-1)&amp;D73))))))</f>
        <v/>
      </c>
      <c r="J79" s="62"/>
      <c r="K79" s="52" t="str">
        <f>IF(D73="","",IF(LEFT(I79,3)='CSV1'!D47,D75,IF(LEFT(I79,2)="B-",K80-J79,IF(I79='CSV1'!$E$5,D76,IF(LEFT(I79,2)="L-",F84+E84,"")))))</f>
        <v/>
      </c>
      <c r="L79" s="53"/>
      <c r="M79" s="36" t="str">
        <f>IF(N79="","",IF(LEFT(N79,3)='CSV1'!D47,O74,(IF(LEFT(N79,2)="L-",O75,IF(LEFT(N79,2)="B-",O73))&amp;" "&amp;RIGHT(N79,LEN(N79)-2))))</f>
        <v/>
      </c>
      <c r="N79" s="34" t="str">
        <f>IF(AND(OR(J73="",J73=0),OR(J74="",J74=0),AND(ROW()=ROW(D79),COLUMN()=COLUMN(D79))),'CSV1'!D47&amp;D73,IF(AND(OR(J73="",J73=0),OR(J74="",J74=0)),"",IF(J73-(ROW()-ROW(D79)+AK$2)=0,'CSV1'!D47&amp;D73,IF(J73-(AK$2+ROW()-ROW(D79))&gt;0,"B-"&amp;J73-(AK$2+ROW()-ROW(D79))&amp;D73,IF(OR(J74="",J74=0),"",IF(J73+J74+1-(AK$2+ROW()-ROW(D79))&lt;=0,"","L-"&amp;(ROW()-(ROW(D79))+AK$2-J73+J76-1)&amp;D73))))))</f>
        <v/>
      </c>
      <c r="O79" s="62"/>
      <c r="P79" s="52" t="str">
        <f>IF(D73="","",IF(LEFT(N79,3)='CSV1'!D47,D75,IF(LEFT(N79,2)="B-",P80-O79,IF(N79='CSV1'!$E$5,D76,IF(LEFT(N79,2)="L-",K84+J84,"")))))</f>
        <v/>
      </c>
      <c r="Q79" s="53"/>
      <c r="R79" s="36" t="str">
        <f>IF(S79="","",IF(LEFT(S79,3)='CSV1'!D47,O74,(IF(LEFT(S79,2)="L-",O75,IF(LEFT(S79,2)="B-",O73))&amp;" "&amp;RIGHT(S79,LEN(S79)-2))))</f>
        <v/>
      </c>
      <c r="S79" s="34" t="str">
        <f>IF(AND(OR(J73="",J73=0),OR(J74="",J74=0),AND(ROW()=ROW(D79),COLUMN()=COLUMN(D79))),'CSV1'!D47&amp;D73,IF(AND(OR(J73="",J73=0),OR(J74="",J74=0)),"",IF(J73-(ROW()-ROW(D79)+AP$2)=0,'CSV1'!D47&amp;D73,IF(J73-(AP$2+ROW()-ROW(D79))&gt;0,"B-"&amp;J73-(AP$2+ROW()-ROW(D79))&amp;D73,IF(OR(J74="",J74=0),"",IF(J73+J74+1-(AP$2+ROW()-ROW(D79))&lt;=0,"","L-"&amp;(ROW()-(ROW(D79))+AP$2-J73+J76-1)&amp;D73))))))</f>
        <v/>
      </c>
      <c r="T79" s="62"/>
      <c r="U79" s="45" t="str">
        <f>IF(D73="","",IF(LEFT(S79,3)='CSV1'!D47,D75,IF(LEFT(S79,2)="B-",U80-T79,IF(S79='CSV1'!$E$5,D76,IF(LEFT(S79,2)="L-",P84+O84,"")))))</f>
        <v/>
      </c>
      <c r="V79" s="20"/>
    </row>
    <row r="80" spans="1:22" ht="18" customHeight="1" x14ac:dyDescent="0.2">
      <c r="A80" s="15"/>
      <c r="B80" s="54"/>
      <c r="C80" s="36" t="str">
        <f>IF(D80="","",IF(LEFT(D80,3)='CSV1'!D47,O74,(IF(LEFT(D80,2)="L-",O75,IF(LEFT(D80,2)="B-",O73))&amp;" "&amp;RIGHT(D80,LEN(D80)-2))))</f>
        <v/>
      </c>
      <c r="D80" s="34" t="str">
        <f>IF(AND(OR(J73="",J73=0),OR(J74="",J74=0),AND(ROW()=ROW(D79),COLUMN()=COLUMN(D79))),'CSV1'!D47&amp;D73,IF(AND(OR(J73="",J73=0),OR(J74="",J74=0)),"",IF(J73-(ROW()-ROW(D79)+AA$2)=0,'CSV1'!D47&amp;D73,IF(J73-(AA$2+ROW()-ROW(D79))&gt;0,"B-"&amp;J73-(AA$2+ROW()-ROW(D79))&amp;D73,IF(OR(J74="",J74=0),"",IF(J73+J74+1-(AA$2+ROW()-ROW(D79))&lt;=0,"","L-"&amp;(ROW()-(ROW(D79))+AA$2-J73+J76-1)&amp;D73))))))</f>
        <v/>
      </c>
      <c r="E80" s="62"/>
      <c r="F80" s="52" t="str">
        <f>IF(D73="","",IF(LEFT(D80,3)='CSV1'!D47,D75,IF(LEFT(D80,2)="B-",F81-E80,IF(D80='CSV1'!$E$5,D76,IF(LEFT(D80,2)="L-",F79+E79,"")))))</f>
        <v/>
      </c>
      <c r="G80" s="53"/>
      <c r="H80" s="36" t="str">
        <f>IF(I80="","",IF(LEFT(I80,3)='CSV1'!D47,O74,(IF(LEFT(I80,2)="L-",O75,IF(LEFT(I80,2)="B-",O73))&amp;" "&amp;RIGHT(I80,LEN(I80)-2))))</f>
        <v/>
      </c>
      <c r="I80" s="34" t="str">
        <f>IF(AND(OR(J73="",J73=0),OR(J74="",J74=0),AND(ROW()=ROW(D79),COLUMN()=COLUMN(D79))),'CSV1'!D47&amp;D73,IF(AND(OR(J73="",J73=0),OR(J74="",J74=0)),"",IF(J73-(ROW()-ROW(D79)+AF$2)=0,'CSV1'!D47&amp;D73,IF(J73-(AF$2+ROW()-ROW(D79))&gt;0,"B-"&amp;J73-(AF$2+ROW()-ROW(D79))&amp;D73,IF(OR(J74="",J74=0),"",IF(J73+J74+1-(AF$2+ROW()-ROW(D79))&lt;=0,"","L-"&amp;(ROW()-(ROW(D79))+AF$2-J73+J76-1)&amp;D73))))))</f>
        <v/>
      </c>
      <c r="J80" s="62"/>
      <c r="K80" s="52" t="str">
        <f>IF(D73="","",IF(LEFT(I80,3)='CSV1'!D47,D75,IF(LEFT(I80,2)="B-",K81-J80,IF(I80='CSV1'!$E$5,D76,IF(LEFT(I80,2)="L-",K79+J79,"")))))</f>
        <v/>
      </c>
      <c r="L80" s="53"/>
      <c r="M80" s="36" t="str">
        <f>IF(N80="","",IF(LEFT(N80,3)='CSV1'!D47,O74,(IF(LEFT(N80,2)="L-",O75,IF(LEFT(N80,2)="B-",O73))&amp;" "&amp;RIGHT(N80,LEN(N80)-2))))</f>
        <v/>
      </c>
      <c r="N80" s="34" t="str">
        <f>IF(AND(OR(J73="",J73=0),OR(J74="",J74=0),AND(ROW()=ROW(D79),COLUMN()=COLUMN(D79))),'CSV1'!D47&amp;D73,IF(AND(OR(J73="",J73=0),OR(J74="",J74=0)),"",IF(J73-(ROW()-ROW(D79)+AK$2)=0,'CSV1'!D47&amp;D73,IF(J73-(AK$2+ROW()-ROW(D79))&gt;0,"B-"&amp;J73-(AK$2+ROW()-ROW(D79))&amp;D73,IF(OR(J74="",J74=0),"",IF(J73+J74+1-(AK$2+ROW()-ROW(D79))&lt;=0,"","L-"&amp;(ROW()-(ROW(D79))+AK$2-J73+J76-1)&amp;D73))))))</f>
        <v/>
      </c>
      <c r="O80" s="62"/>
      <c r="P80" s="52" t="str">
        <f>IF(D73="","",IF(LEFT(N80,3)='CSV1'!D47,D75,IF(LEFT(N80,2)="B-",P81-O80,IF(N80='CSV1'!$E$5,D76,IF(LEFT(N80,2)="L-",P79+O79,"")))))</f>
        <v/>
      </c>
      <c r="Q80" s="53"/>
      <c r="R80" s="36" t="str">
        <f>IF(S80="","",IF(LEFT(S80,3)='CSV1'!D47,O74,(IF(LEFT(S80,2)="L-",O75,IF(LEFT(S80,2)="B-",O73))&amp;" "&amp;RIGHT(S80,LEN(S80)-2))))</f>
        <v/>
      </c>
      <c r="S80" s="34" t="str">
        <f>IF(AND(OR(J73="",J73=0),OR(J74="",J74=0),AND(ROW()=ROW(D79),COLUMN()=COLUMN(D79))),'CSV1'!D47&amp;D73,IF(AND(OR(J73="",J73=0),OR(J74="",J74=0)),"",IF(J73-(ROW()-ROW(D79)+AP$2)=0,'CSV1'!D47&amp;D73,IF(J73-(AP$2+ROW()-ROW(D79))&gt;0,"B-"&amp;J73-(AP$2+ROW()-ROW(D79))&amp;D73,IF(OR(J74="",J74=0),"",IF(J73+J74+1-(AP$2+ROW()-ROW(D79))&lt;=0,"","L-"&amp;(ROW()-(ROW(D79))+AP$2-J73+J76-1)&amp;D73))))))</f>
        <v/>
      </c>
      <c r="T80" s="62"/>
      <c r="U80" s="45" t="str">
        <f>IF(D73="","",IF(LEFT(S80,3)='CSV1'!D47,D75,IF(LEFT(S80,2)="B-",U81-T80,IF(S80='CSV1'!$E$5,D76,IF(LEFT(S80,2)="L-",U79+T79,"")))))</f>
        <v/>
      </c>
      <c r="V80" s="20"/>
    </row>
    <row r="81" spans="1:22" ht="18" customHeight="1" x14ac:dyDescent="0.2">
      <c r="A81" s="15"/>
      <c r="B81" s="54"/>
      <c r="C81" s="36" t="str">
        <f>IF(D81="","",IF(LEFT(D81,3)='CSV1'!D47,O74,(IF(LEFT(D81,2)="L-",O75,IF(LEFT(D81,2)="B-",O73))&amp;" "&amp;RIGHT(D81,LEN(D81)-2))))</f>
        <v/>
      </c>
      <c r="D81" s="34" t="str">
        <f>IF(AND(OR(J73="",J73=0),OR(J74="",J74=0),AND(ROW()=ROW(D79),COLUMN()=COLUMN(D79))),'CSV1'!D47&amp;D73,IF(AND(OR(J73="",J73=0),OR(J74="",J74=0)),"",IF(J73-(ROW()-ROW(D79)+AA$2)=0,'CSV1'!D47&amp;D73,IF(J73-(AA$2+ROW()-ROW(D79))&gt;0,"B-"&amp;J73-(AA$2+ROW()-ROW(D79))&amp;D73,IF(OR(J74="",J74=0),"",IF(J73+J74+1-(AA$2+ROW()-ROW(D79))&lt;=0,"","L-"&amp;(ROW()-(ROW(D79))+AA$2-J73+J76-1)&amp;D73))))))</f>
        <v/>
      </c>
      <c r="E81" s="62"/>
      <c r="F81" s="52" t="str">
        <f>IF(D73="","",IF(LEFT(D81,3)='CSV1'!D47,D75,IF(LEFT(D81,2)="B-",F82-E81,IF(D81='CSV1'!$E$5,D76,IF(LEFT(D81,2)="L-",F80+E80,"")))))</f>
        <v/>
      </c>
      <c r="G81" s="53"/>
      <c r="H81" s="36" t="str">
        <f>IF(I81="","",IF(LEFT(I81,3)='CSV1'!D47,O74,(IF(LEFT(I81,2)="L-",O75,IF(LEFT(I81,2)="B-",O73))&amp;" "&amp;RIGHT(I81,LEN(I81)-2))))</f>
        <v/>
      </c>
      <c r="I81" s="34" t="str">
        <f>IF(AND(OR(J73="",J73=0),OR(J74="",J74=0),AND(ROW()=ROW(D79),COLUMN()=COLUMN(D79))),'CSV1'!D47&amp;D73,IF(AND(OR(J73="",J73=0),OR(J74="",J74=0)),"",IF(J73-(ROW()-ROW(D79)+AF$2)=0,'CSV1'!D47&amp;D73,IF(J73-(AF$2+ROW()-ROW(D79))&gt;0,"B-"&amp;J73-(AF$2+ROW()-ROW(D79))&amp;D73,IF(OR(J74="",J74=0),"",IF(J73+J74+1-(AF$2+ROW()-ROW(D79))&lt;=0,"","L-"&amp;(ROW()-(ROW(D79))+AF$2-J73+J76-1)&amp;D73))))))</f>
        <v/>
      </c>
      <c r="J81" s="62"/>
      <c r="K81" s="52" t="str">
        <f>IF(D73="","",IF(LEFT(I81,3)='CSV1'!D47,D75,IF(LEFT(I81,2)="B-",K82-J81,IF(I81='CSV1'!$E$5,D76,IF(LEFT(I81,2)="L-",K80+J80,"")))))</f>
        <v/>
      </c>
      <c r="L81" s="53"/>
      <c r="M81" s="36" t="str">
        <f>IF(N81="","",IF(LEFT(N81,3)='CSV1'!D47,O74,(IF(LEFT(N81,2)="L-",O75,IF(LEFT(N81,2)="B-",O73))&amp;" "&amp;RIGHT(N81,LEN(N81)-2))))</f>
        <v/>
      </c>
      <c r="N81" s="34" t="str">
        <f>IF(AND(OR(J73="",J73=0),OR(J74="",J74=0),AND(ROW()=ROW(D79),COLUMN()=COLUMN(D79))),'CSV1'!D47&amp;D73,IF(AND(OR(J73="",J73=0),OR(J74="",J74=0)),"",IF(J73-(ROW()-ROW(D79)+AK$2)=0,'CSV1'!D47&amp;D73,IF(J73-(AK$2+ROW()-ROW(D79))&gt;0,"B-"&amp;J73-(AK$2+ROW()-ROW(D79))&amp;D73,IF(OR(J74="",J74=0),"",IF(J73+J74+1-(AK$2+ROW()-ROW(D79))&lt;=0,"","L-"&amp;(ROW()-(ROW(D79))+AK$2-J73+J76-1)&amp;D73))))))</f>
        <v/>
      </c>
      <c r="O81" s="62"/>
      <c r="P81" s="52" t="str">
        <f>IF(D73="","",IF(LEFT(N81,3)='CSV1'!D47,D75,IF(LEFT(N81,2)="B-",P82-O81,IF(N81='CSV1'!$E$5,D76,IF(LEFT(N81,2)="L-",P80+O80,"")))))</f>
        <v/>
      </c>
      <c r="Q81" s="53"/>
      <c r="R81" s="36" t="str">
        <f>IF(S81="","",IF(LEFT(S81,3)='CSV1'!D47,O74,(IF(LEFT(S81,2)="L-",O75,IF(LEFT(S81,2)="B-",O73))&amp;" "&amp;RIGHT(S81,LEN(S81)-2))))</f>
        <v/>
      </c>
      <c r="S81" s="34" t="str">
        <f>IF(AND(OR(J73="",J73=0),OR(J74="",J74=0),AND(ROW()=ROW(D79),COLUMN()=COLUMN(D79))),'CSV1'!D47&amp;D73,IF(AND(OR(J73="",J73=0),OR(J74="",J74=0)),"",IF(J73-(ROW()-ROW(D79)+AP$2)=0,'CSV1'!D47&amp;D73,IF(J73-(AP$2+ROW()-ROW(D79))&gt;0,"B-"&amp;J73-(AP$2+ROW()-ROW(D79))&amp;D73,IF(OR(J74="",J74=0),"",IF(J73+J74+1-(AP$2+ROW()-ROW(D79))&lt;=0,"","L-"&amp;(ROW()-(ROW(D79))+AP$2-J73+J76-1)&amp;D73))))))</f>
        <v/>
      </c>
      <c r="T81" s="62"/>
      <c r="U81" s="45" t="str">
        <f>IF(D73="","",IF(LEFT(S81,3)='CSV1'!D47,D75,IF(LEFT(S81,2)="B-",U82-T81,IF(S81='CSV1'!$E$5,D76,IF(LEFT(S81,2)="L-",U80+T80,"")))))</f>
        <v/>
      </c>
      <c r="V81" s="20"/>
    </row>
    <row r="82" spans="1:22" ht="18" customHeight="1" x14ac:dyDescent="0.2">
      <c r="A82" s="15"/>
      <c r="B82" s="54"/>
      <c r="C82" s="36" t="str">
        <f>IF(D82="","",IF(LEFT(D82,3)='CSV1'!D47,O74,(IF(LEFT(D82,2)="L-",O75,IF(LEFT(D82,2)="B-",O73))&amp;" "&amp;RIGHT(D82,LEN(D82)-2))))</f>
        <v/>
      </c>
      <c r="D82" s="34" t="str">
        <f>IF(AND(OR(J73="",J73=0),OR(J74="",J74=0),AND(ROW()=ROW(D79),COLUMN()=COLUMN(D79))),'CSV1'!D47&amp;D73,IF(AND(OR(J73="",J73=0),OR(J74="",J74=0)),"",IF(J73-(ROW()-ROW(D79)+AA$2)=0,'CSV1'!D47&amp;D73,IF(J73-(AA$2+ROW()-ROW(D79))&gt;0,"B-"&amp;J73-(AA$2+ROW()-ROW(D79))&amp;D73,IF(OR(J74="",J74=0),"",IF(J73+J74+1-(AA$2+ROW()-ROW(D79))&lt;=0,"","L-"&amp;(ROW()-(ROW(D79))+AA$2-J73+J76-1)&amp;D73))))))</f>
        <v/>
      </c>
      <c r="E82" s="62"/>
      <c r="F82" s="52" t="str">
        <f>IF(D73="","",IF(LEFT(D82,3)='CSV1'!D47,D75,IF(LEFT(D82,2)="B-",F83-E82,IF(D82='CSV1'!$E$5,D76,IF(LEFT(D82,2)="L-",F81+E81,"")))))</f>
        <v/>
      </c>
      <c r="G82" s="53"/>
      <c r="H82" s="36" t="str">
        <f>IF(I82="","",IF(LEFT(I82,3)='CSV1'!D47,O74,(IF(LEFT(I82,2)="L-",O75,IF(LEFT(I82,2)="B-",O73))&amp;" "&amp;RIGHT(I82,LEN(I82)-2))))</f>
        <v/>
      </c>
      <c r="I82" s="34" t="str">
        <f>IF(AND(OR(J73="",J73=0),OR(J74="",J74=0),AND(ROW()=ROW(D79),COLUMN()=COLUMN(D79))),'CSV1'!D47&amp;D73,IF(AND(OR(J73="",J73=0),OR(J74="",J74=0)),"",IF(J73-(ROW()-ROW(D79)+AF$2)=0,'CSV1'!D47&amp;D73,IF(J73-(AF$2+ROW()-ROW(D79))&gt;0,"B-"&amp;J73-(AF$2+ROW()-ROW(D79))&amp;D73,IF(OR(J74="",J74=0),"",IF(J73+J74+1-(AF$2+ROW()-ROW(D79))&lt;=0,"","L-"&amp;(ROW()-(ROW(D79))+AF$2-J73+J76-1)&amp;D73))))))</f>
        <v/>
      </c>
      <c r="J82" s="62"/>
      <c r="K82" s="52" t="str">
        <f>IF(D73="","",IF(LEFT(I82,3)='CSV1'!D47,D75,IF(LEFT(I82,2)="B-",K83-J82,IF(I82='CSV1'!$E$5,D76,IF(LEFT(I82,2)="L-",K81+J81,"")))))</f>
        <v/>
      </c>
      <c r="L82" s="53"/>
      <c r="M82" s="36" t="str">
        <f>IF(N82="","",IF(LEFT(N82,3)='CSV1'!D47,O74,(IF(LEFT(N82,2)="L-",O75,IF(LEFT(N82,2)="B-",O73))&amp;" "&amp;RIGHT(N82,LEN(N82)-2))))</f>
        <v/>
      </c>
      <c r="N82" s="34" t="str">
        <f>IF(AND(OR(J73="",J73=0),OR(J74="",J74=0),AND(ROW()=ROW(D79),COLUMN()=COLUMN(D79))),'CSV1'!D47&amp;D73,IF(AND(OR(J73="",J73=0),OR(J74="",J74=0)),"",IF(J73-(ROW()-ROW(D79)+AK$2)=0,'CSV1'!D47&amp;D73,IF(J73-(AK$2+ROW()-ROW(D79))&gt;0,"B-"&amp;J73-(AK$2+ROW()-ROW(D79))&amp;D73,IF(OR(J74="",J74=0),"",IF(J73+J74+1-(AK$2+ROW()-ROW(D79))&lt;=0,"","L-"&amp;(ROW()-(ROW(D79))+AK$2-J73+J76-1)&amp;D73))))))</f>
        <v/>
      </c>
      <c r="O82" s="62"/>
      <c r="P82" s="52" t="str">
        <f>IF(D73="","",IF(LEFT(N82,3)='CSV1'!D47,D75,IF(LEFT(N82,2)="B-",P83-O82,IF(N82='CSV1'!$E$5,D76,IF(LEFT(N82,2)="L-",P81+O81,"")))))</f>
        <v/>
      </c>
      <c r="Q82" s="53"/>
      <c r="R82" s="36" t="str">
        <f>IF(S82="","",IF(LEFT(S82,3)='CSV1'!D47,O74,(IF(LEFT(S82,2)="L-",O75,IF(LEFT(S82,2)="B-",O73))&amp;" "&amp;RIGHT(S82,LEN(S82)-2))))</f>
        <v/>
      </c>
      <c r="S82" s="34" t="str">
        <f>IF(AND(OR(J73="",J73=0),OR(J74="",J74=0),AND(ROW()=ROW(D79),COLUMN()=COLUMN(D79))),'CSV1'!D47&amp;D73,IF(AND(OR(J73="",J73=0),OR(J74="",J74=0)),"",IF(J73-(ROW()-ROW(D79)+AP$2)=0,'CSV1'!D47&amp;D73,IF(J73-(AP$2+ROW()-ROW(D79))&gt;0,"B-"&amp;J73-(AP$2+ROW()-ROW(D79))&amp;D73,IF(OR(J74="",J74=0),"",IF(J73+J74+1-(AP$2+ROW()-ROW(D79))&lt;=0,"","L-"&amp;(ROW()-(ROW(D79))+AP$2-J73+J76-1)&amp;D73))))))</f>
        <v/>
      </c>
      <c r="T82" s="62"/>
      <c r="U82" s="45" t="str">
        <f>IF(D73="","",IF(LEFT(S82,3)='CSV1'!D47,D75,IF(LEFT(S82,2)="B-",U83-T82,IF(S82='CSV1'!$E$5,D76,IF(LEFT(S82,2)="L-",U81+T81,"")))))</f>
        <v/>
      </c>
      <c r="V82" s="20"/>
    </row>
    <row r="83" spans="1:22" ht="18" customHeight="1" x14ac:dyDescent="0.2">
      <c r="A83" s="15"/>
      <c r="B83" s="54"/>
      <c r="C83" s="36" t="str">
        <f>IF(D83="","",IF(LEFT(D83,3)='CSV1'!D47,O74,(IF(LEFT(D83,2)="L-",O75,IF(LEFT(D83,2)="B-",O73))&amp;" "&amp;RIGHT(D83,LEN(D83)-2))))</f>
        <v/>
      </c>
      <c r="D83" s="34" t="str">
        <f>IF(AND(OR(J73="",J73=0),OR(J74="",J74=0),AND(ROW()=ROW(D79),COLUMN()=COLUMN(D79))),'CSV1'!D47&amp;D73,IF(AND(OR(J73="",J73=0),OR(J74="",J74=0)),"",IF(J73-(ROW()-ROW(D79)+AA$2)=0,'CSV1'!D47&amp;D73,IF(J73-(AA$2+ROW()-ROW(D79))&gt;0,"B-"&amp;J73-(AA$2+ROW()-ROW(D79))&amp;D73,IF(OR(J74="",J74=0),"",IF(J73+J74+1-(AA$2+ROW()-ROW(D79))&lt;=0,"","L-"&amp;(ROW()-(ROW(D79))+AA$2-J73+J76-1)&amp;D73))))))</f>
        <v/>
      </c>
      <c r="E83" s="62"/>
      <c r="F83" s="52" t="str">
        <f>IF(D73="","",IF(LEFT(D83,3)='CSV1'!D47,D75,IF(LEFT(D83,2)="B-",F84-E83,IF(D83='CSV1'!$E$5,D76,IF(LEFT(D83,2)="L-",F82+E82,"")))))</f>
        <v/>
      </c>
      <c r="G83" s="53"/>
      <c r="H83" s="36" t="str">
        <f>IF(I83="","",IF(LEFT(I83,3)='CSV1'!D47,O74,(IF(LEFT(I83,2)="L-",O75,IF(LEFT(I83,2)="B-",O73))&amp;" "&amp;RIGHT(I83,LEN(I83)-2))))</f>
        <v/>
      </c>
      <c r="I83" s="34" t="str">
        <f>IF(AND(OR(J73="",J73=0),OR(J74="",J74=0),AND(ROW()=ROW(D79),COLUMN()=COLUMN(D79))),'CSV1'!D47&amp;D73,IF(AND(OR(J73="",J73=0),OR(J74="",J74=0)),"",IF(J73-(ROW()-ROW(D79)+AF$2)=0,'CSV1'!D47&amp;D73,IF(J73-(AF$2+ROW()-ROW(D79))&gt;0,"B-"&amp;J73-(AF$2+ROW()-ROW(D79))&amp;D73,IF(OR(J74="",J74=0),"",IF(J73+J74+1-(AF$2+ROW()-ROW(D79))&lt;=0,"","L-"&amp;(ROW()-(ROW(D79))+AF$2-J73+J76-1)&amp;D73))))))</f>
        <v/>
      </c>
      <c r="J83" s="62"/>
      <c r="K83" s="52" t="str">
        <f>IF(D73="","",IF(LEFT(I83,3)='CSV1'!D47,D75,IF(LEFT(I83,2)="B-",K84-J83,IF(I83='CSV1'!$E$5,D76,IF(LEFT(I83,2)="L-",K82+J82,"")))))</f>
        <v/>
      </c>
      <c r="L83" s="53"/>
      <c r="M83" s="36" t="str">
        <f>IF(N83="","",IF(LEFT(N83,3)='CSV1'!D47,O74,(IF(LEFT(N83,2)="L-",O75,IF(LEFT(N83,2)="B-",O73))&amp;" "&amp;RIGHT(N83,LEN(N83)-2))))</f>
        <v/>
      </c>
      <c r="N83" s="34" t="str">
        <f>IF(AND(OR(J73="",J73=0),OR(J74="",J74=0),AND(ROW()=ROW(D79),COLUMN()=COLUMN(D79))),'CSV1'!D47&amp;D73,IF(AND(OR(J73="",J73=0),OR(J74="",J74=0)),"",IF(J73-(ROW()-ROW(D79)+AK$2)=0,'CSV1'!D47&amp;D73,IF(J73-(AK$2+ROW()-ROW(D79))&gt;0,"B-"&amp;J73-(AK$2+ROW()-ROW(D79))&amp;D73,IF(OR(J74="",J74=0),"",IF(J73+J74+1-(AK$2+ROW()-ROW(D79))&lt;=0,"","L-"&amp;(ROW()-(ROW(D79))+AK$2-J73+J76-1)&amp;D73))))))</f>
        <v/>
      </c>
      <c r="O83" s="62"/>
      <c r="P83" s="52" t="str">
        <f>IF(D73="","",IF(LEFT(N83,3)='CSV1'!D47,D75,IF(LEFT(N83,2)="B-",P84-O83,IF(N83='CSV1'!$E$5,D76,IF(LEFT(N83,2)="L-",P82+O82,"")))))</f>
        <v/>
      </c>
      <c r="Q83" s="53"/>
      <c r="R83" s="36" t="str">
        <f>IF(S83="","",IF(LEFT(S83,3)='CSV1'!D47,O74,(IF(LEFT(S83,2)="L-",O75,IF(LEFT(S83,2)="B-",O73))&amp;" "&amp;RIGHT(S83,LEN(S83)-2))))</f>
        <v/>
      </c>
      <c r="S83" s="34" t="str">
        <f>IF(AND(OR(J73="",J73=0),OR(J74="",J74=0),AND(ROW()=ROW(D79),COLUMN()=COLUMN(D79))),'CSV1'!D47&amp;D73,IF(AND(OR(J73="",J73=0),OR(J74="",J74=0)),"",IF(J73-(ROW()-ROW(D79)+AP$2)=0,'CSV1'!D47&amp;D73,IF(J73-(AP$2+ROW()-ROW(D79))&gt;0,"B-"&amp;J73-(AP$2+ROW()-ROW(D79))&amp;D73,IF(OR(J74="",J74=0),"",IF(J73+J74+1-(AP$2+ROW()-ROW(D79))&lt;=0,"","L-"&amp;(ROW()-(ROW(D79))+AP$2-J73+J76-1)&amp;D73))))))</f>
        <v/>
      </c>
      <c r="T83" s="62"/>
      <c r="U83" s="45" t="str">
        <f>IF(D73="","",IF(LEFT(S83,3)='CSV1'!D47,D75,IF(LEFT(S83,2)="B-",U84-T83,IF(S83='CSV1'!$E$5,D76,IF(LEFT(S83,2)="L-",U82+T82,"")))))</f>
        <v/>
      </c>
      <c r="V83" s="20"/>
    </row>
    <row r="84" spans="1:22" ht="18" customHeight="1" x14ac:dyDescent="0.2">
      <c r="A84" s="15"/>
      <c r="B84" s="79"/>
      <c r="C84" s="36" t="str">
        <f>IF(D84="","",IF(LEFT(D84,3)='CSV1'!D47,O74,(IF(LEFT(D84,2)="L-",O75,IF(LEFT(D84,2)="B-",O73))&amp;" "&amp;RIGHT(D84,LEN(D84)-2))))</f>
        <v/>
      </c>
      <c r="D84" s="34" t="str">
        <f>IF(AND(OR(J73="",J73=0),OR(J74="",J74=0),AND(ROW()=ROW(D79),COLUMN()=COLUMN(D79))),'CSV1'!D47&amp;D73,IF(AND(OR(J73="",J73=0),OR(J74="",J74=0)),"",IF(J73-(ROW()-ROW(D79)+AA$2)=0,'CSV1'!D47&amp;D73,IF(J73-(AA$2+ROW()-ROW(D79))&gt;0,"B-"&amp;J73-(AA$2+ROW()-ROW(D79))&amp;D73,IF(OR(J74="",J74=0),"",IF(J73+J74+1-(AA$2+ROW()-ROW(D79))&lt;=0,"","L-"&amp;(ROW()-(ROW(D79))+AA$2-J73+J76-1)&amp;D73))))))</f>
        <v/>
      </c>
      <c r="E84" s="62"/>
      <c r="F84" s="52" t="str">
        <f>IF(D73="","",IF(LEFT(D84,3)='CSV1'!D47,D75,IF(LEFT(D84,2)="B-",K79-E84,IF(D84='CSV1'!$E$5,D76,IF(LEFT(D84,2)="L-",F83+E83,"")))))</f>
        <v/>
      </c>
      <c r="G84" s="53"/>
      <c r="H84" s="36" t="str">
        <f>IF(I84="","",IF(LEFT(I84,3)='CSV1'!D47,O74,(IF(LEFT(I84,2)="L-",O75,IF(LEFT(I84,2)="B-",O73))&amp;" "&amp;RIGHT(I84,LEN(I84)-2))))</f>
        <v/>
      </c>
      <c r="I84" s="34" t="str">
        <f>IF(AND(OR(J73="",J73=0),OR(J74="",J74=0),AND(ROW()=ROW(D79),COLUMN()=COLUMN(D79))),'CSV1'!D47&amp;D73,IF(AND(OR(J73="",J73=0),OR(J74="",J74=0)),"",IF(J73-(ROW()-ROW(D79)+AF$2)=0,'CSV1'!D47&amp;D73,IF(J73-(AF$2+ROW()-ROW(D79))&gt;0,"B-"&amp;J73-(AF$2+ROW()-ROW(D79))&amp;D73,IF(OR(J74="",J74=0),"",IF(J73+J74+1-(AF$2+ROW()-ROW(D79))&lt;=0,"","L-"&amp;(ROW()-(ROW(D79))+AF$2-J73+J76-1)&amp;D73))))))</f>
        <v/>
      </c>
      <c r="J84" s="62"/>
      <c r="K84" s="52" t="str">
        <f>IF(D73="","",IF(LEFT(I84,3)='CSV1'!D47,D75,IF(LEFT(I84,2)="B-",P79-J84,IF(I84='CSV1'!$E$5,D76,IF(LEFT(I84,2)="L-",K83+J83,"")))))</f>
        <v/>
      </c>
      <c r="L84" s="53"/>
      <c r="M84" s="36" t="str">
        <f>IF(N84="","",IF(LEFT(N84,3)='CSV1'!D47,O74,(IF(LEFT(N84,2)="L-",O75,IF(LEFT(N84,2)="B-",O73))&amp;" "&amp;RIGHT(N84,LEN(N84)-2))))</f>
        <v/>
      </c>
      <c r="N84" s="34" t="str">
        <f>IF(AND(OR(J73="",J73=0),OR(J74="",J74=0),AND(ROW()=ROW(D79),COLUMN()=COLUMN(D79))),'CSV1'!D47&amp;D73,IF(AND(OR(J73="",J73=0),OR(J74="",J74=0)),"",IF(J73-(ROW()-ROW(D79)+AK$2)=0,'CSV1'!D47&amp;D73,IF(J73-(AK$2+ROW()-ROW(D79))&gt;0,"B-"&amp;J73-(AK$2+ROW()-ROW(D79))&amp;D73,IF(OR(J74="",J74=0),"",IF(J73+J74+1-(AK$2+ROW()-ROW(D79))&lt;=0,"","L-"&amp;(ROW()-(ROW(D79))+AK$2-J73+J76-1)&amp;D73))))))</f>
        <v/>
      </c>
      <c r="O84" s="62"/>
      <c r="P84" s="52" t="str">
        <f>IF(D73="","",IF(LEFT(N84,3)='CSV1'!D47,D75,IF(LEFT(N84,2)="B-",U79-O84,IF(N84='CSV1'!$E$5,D76,IF(LEFT(N84,2)="L-",P83+O83,"")))))</f>
        <v/>
      </c>
      <c r="Q84" s="53"/>
      <c r="R84" s="36" t="str">
        <f>IF(S84="","",IF(LEFT(S84,3)='CSV1'!D47,O74,(IF(LEFT(S84,2)="L-",O75,IF(LEFT(S84,2)="B-",O73))&amp;" "&amp;RIGHT(S84,LEN(S84)-2))))</f>
        <v/>
      </c>
      <c r="S84" s="34" t="str">
        <f>IF(AND(OR(J73="",J73=0),OR(J74="",J74=0),AND(ROW()=ROW(D79),COLUMN()=COLUMN(D79))),'CSV1'!D47&amp;D73,IF(AND(OR(J73="",J73=0),OR(J74="",J74=0)),"",IF(J73-(ROW()-ROW(D79)+AP$2)=0,'CSV1'!D47&amp;D73,IF(J73-(AP$2+ROW()-ROW(D79))&gt;0,"B-"&amp;J73-(AP$2+ROW()-ROW(D79))&amp;D73,IF(OR(J74="",J74=0),"",IF(J73+J74+1-(AP$2+ROW()-ROW(D79))&lt;=0,"","L-"&amp;(ROW()-(ROW(D79))+AP$2-J73+J76-1)&amp;D73))))))</f>
        <v/>
      </c>
      <c r="T84" s="62"/>
      <c r="U84" s="45" t="str">
        <f>IF(D73="","",IF(LEFT(S84,3)='CSV1'!D47,D75,IF(LEFT(S84,2)="B-",Z79-T84,IF(S84='CSV1'!$E$5,D76,IF(LEFT(S84,2)="L-",U83+T83,"")))))</f>
        <v/>
      </c>
      <c r="V84" s="20"/>
    </row>
    <row r="85" spans="1:22" ht="24.95" customHeight="1" thickBot="1" x14ac:dyDescent="0.3">
      <c r="A85" s="15"/>
      <c r="B85" s="12" t="s">
        <v>57</v>
      </c>
      <c r="C85" s="103"/>
      <c r="D85" s="103"/>
      <c r="E85" s="103"/>
      <c r="F85" s="103"/>
      <c r="G85" s="103"/>
      <c r="H85" s="103"/>
      <c r="I85" s="103"/>
      <c r="J85" s="103"/>
      <c r="K85" s="103"/>
      <c r="L85" s="103"/>
      <c r="M85" s="103"/>
      <c r="N85" s="103"/>
      <c r="O85" s="103"/>
      <c r="P85" s="103"/>
      <c r="Q85" s="103"/>
      <c r="R85" s="103"/>
      <c r="S85" s="103"/>
      <c r="T85" s="103"/>
      <c r="U85" s="103"/>
      <c r="V85" s="20"/>
    </row>
    <row r="86" spans="1:22" ht="20.100000000000001" customHeight="1" thickTop="1" thickBot="1" x14ac:dyDescent="0.25">
      <c r="A86" s="15"/>
      <c r="B86" s="107" t="s">
        <v>42</v>
      </c>
      <c r="C86" s="107"/>
      <c r="D86" s="107"/>
      <c r="E86" s="107"/>
      <c r="F86" s="107"/>
      <c r="G86" s="107"/>
      <c r="H86" s="107"/>
      <c r="I86" s="107"/>
      <c r="J86" s="107"/>
      <c r="K86" s="107"/>
      <c r="L86" s="107"/>
      <c r="M86" s="107"/>
      <c r="N86" s="107"/>
      <c r="O86" s="107"/>
      <c r="P86" s="107"/>
      <c r="Q86" s="107"/>
      <c r="R86" s="107"/>
      <c r="S86" s="107"/>
      <c r="T86" s="107"/>
      <c r="U86" s="107"/>
      <c r="V86" s="20"/>
    </row>
    <row r="87" spans="1:22" ht="17.100000000000001" customHeight="1" x14ac:dyDescent="0.2">
      <c r="A87" s="15"/>
      <c r="B87" s="82"/>
      <c r="C87" s="80" t="s">
        <v>27</v>
      </c>
      <c r="D87" s="38"/>
      <c r="E87" s="38"/>
      <c r="F87" s="38"/>
      <c r="G87" s="39"/>
      <c r="H87" s="37"/>
      <c r="I87" s="80" t="str">
        <f>I73</f>
        <v>Floors Below Grade:</v>
      </c>
      <c r="J87" s="68"/>
      <c r="K87" s="93" t="str">
        <f>IF(D87="","",IF(AND(OR(O88="",O88="None"),J87&gt;0),"ERROR!",""))</f>
        <v/>
      </c>
      <c r="L87" s="11"/>
      <c r="M87" s="37"/>
      <c r="N87" s="80" t="s">
        <v>30</v>
      </c>
      <c r="O87" s="108" t="s">
        <v>31</v>
      </c>
      <c r="P87" s="108"/>
      <c r="Q87" s="108"/>
      <c r="R87" s="37"/>
      <c r="S87" s="80" t="s">
        <v>54</v>
      </c>
      <c r="T87" s="71">
        <v>90</v>
      </c>
      <c r="U87" s="23" t="s">
        <v>32</v>
      </c>
      <c r="V87" s="20"/>
    </row>
    <row r="88" spans="1:22" ht="17.100000000000001" customHeight="1" x14ac:dyDescent="0.2">
      <c r="A88" s="15"/>
      <c r="B88" s="30"/>
      <c r="C88" s="32" t="s">
        <v>56</v>
      </c>
      <c r="D88" s="87"/>
      <c r="E88" s="30" t="s">
        <v>33</v>
      </c>
      <c r="F88" s="30"/>
      <c r="G88" s="54"/>
      <c r="H88" s="24"/>
      <c r="I88" s="32" t="str">
        <f>I74</f>
        <v>Floors Above Grade:</v>
      </c>
      <c r="J88" s="69"/>
      <c r="K88" s="93"/>
      <c r="L88" s="2"/>
      <c r="M88" s="24"/>
      <c r="N88" s="32" t="s">
        <v>68</v>
      </c>
      <c r="O88" s="105" t="s">
        <v>44</v>
      </c>
      <c r="P88" s="105"/>
      <c r="Q88" s="105"/>
      <c r="R88" s="24"/>
      <c r="S88" s="30"/>
      <c r="T88" s="72"/>
      <c r="U88" s="28"/>
      <c r="V88" s="20"/>
    </row>
    <row r="89" spans="1:22" ht="17.100000000000001" customHeight="1" x14ac:dyDescent="0.2">
      <c r="A89" s="15"/>
      <c r="B89" s="30"/>
      <c r="C89" s="32" t="s">
        <v>35</v>
      </c>
      <c r="D89" s="88"/>
      <c r="E89" s="30" t="s">
        <v>36</v>
      </c>
      <c r="F89" s="30"/>
      <c r="G89" s="54"/>
      <c r="H89" s="24"/>
      <c r="I89" s="32" t="str">
        <f>I75</f>
        <v xml:space="preserve"> # for Ground Flr:</v>
      </c>
      <c r="J89" s="69"/>
      <c r="K89" s="93" t="str">
        <f>IF(D87="","",IF(J89=J90,"ERROR",IF(J90&gt;J90,"ERROR","")))</f>
        <v/>
      </c>
      <c r="L89" s="2"/>
      <c r="M89" s="24"/>
      <c r="N89" s="32" t="s">
        <v>37</v>
      </c>
      <c r="O89" s="105" t="s">
        <v>61</v>
      </c>
      <c r="P89" s="105"/>
      <c r="Q89" s="105"/>
      <c r="R89" s="24"/>
      <c r="S89" s="26"/>
      <c r="T89" s="72"/>
      <c r="U89" s="26"/>
      <c r="V89" s="20"/>
    </row>
    <row r="90" spans="1:22" ht="17.100000000000001" customHeight="1" thickBot="1" x14ac:dyDescent="0.25">
      <c r="A90" s="15"/>
      <c r="B90" s="29"/>
      <c r="C90" s="86" t="s">
        <v>70</v>
      </c>
      <c r="D90" s="89"/>
      <c r="E90" s="29" t="s">
        <v>36</v>
      </c>
      <c r="F90" s="29"/>
      <c r="G90" s="81"/>
      <c r="H90" s="35"/>
      <c r="I90" s="86" t="str">
        <f>I76</f>
        <v xml:space="preserve"> # 1st above grd. Flr:</v>
      </c>
      <c r="J90" s="70"/>
      <c r="K90" s="94" t="str">
        <f>IF(D87="","",IF(J89=J90,"ERROR",""))</f>
        <v/>
      </c>
      <c r="L90" s="3"/>
      <c r="M90" s="90"/>
      <c r="N90" s="91"/>
      <c r="O90" s="106"/>
      <c r="P90" s="106"/>
      <c r="Q90" s="106"/>
      <c r="R90" s="25"/>
      <c r="S90" s="27"/>
      <c r="T90" s="73"/>
      <c r="U90" s="29"/>
      <c r="V90" s="20"/>
    </row>
    <row r="91" spans="1:22" x14ac:dyDescent="0.2">
      <c r="A91" s="15"/>
      <c r="B91" s="30"/>
      <c r="C91" s="46"/>
      <c r="D91" s="47"/>
      <c r="E91" s="47"/>
      <c r="F91" s="48"/>
      <c r="G91" s="32"/>
      <c r="H91" s="46"/>
      <c r="I91" s="47"/>
      <c r="J91" s="47"/>
      <c r="K91" s="48"/>
      <c r="L91" s="55"/>
      <c r="M91" s="46"/>
      <c r="N91" s="47"/>
      <c r="O91" s="47"/>
      <c r="P91" s="48"/>
      <c r="Q91" s="57"/>
      <c r="R91" s="46"/>
      <c r="S91" s="47"/>
      <c r="T91" s="47"/>
      <c r="U91" s="47"/>
      <c r="V91" s="20"/>
    </row>
    <row r="92" spans="1:22" ht="28.5" x14ac:dyDescent="0.2">
      <c r="A92" s="15"/>
      <c r="B92" s="33"/>
      <c r="C92" s="51" t="s">
        <v>38</v>
      </c>
      <c r="D92" s="49" t="s">
        <v>39</v>
      </c>
      <c r="E92" s="49" t="s">
        <v>40</v>
      </c>
      <c r="F92" s="50" t="s">
        <v>41</v>
      </c>
      <c r="G92" s="33"/>
      <c r="H92" s="51" t="str">
        <f>IF(H93="","","Floor Name")</f>
        <v/>
      </c>
      <c r="I92" s="49" t="str">
        <f>IF(H93="","","Flr")</f>
        <v/>
      </c>
      <c r="J92" s="49" t="str">
        <f>IF(H93="","","Flr-Flr (m)")</f>
        <v/>
      </c>
      <c r="K92" s="50" t="str">
        <f>IF(H93="","","Bldg. Elev. (m)")</f>
        <v/>
      </c>
      <c r="L92" s="56"/>
      <c r="M92" s="51" t="str">
        <f>IF(M93="","","Floor Name")</f>
        <v/>
      </c>
      <c r="N92" s="49" t="str">
        <f>IF(M93="","","Flr")</f>
        <v/>
      </c>
      <c r="O92" s="49" t="str">
        <f>IF(M93="","","Flr-Flr (m)")</f>
        <v/>
      </c>
      <c r="P92" s="50" t="str">
        <f>IF(M93="","","Bldg. Elev. (m)")</f>
        <v/>
      </c>
      <c r="Q92" s="56"/>
      <c r="R92" s="51" t="str">
        <f>IF(R93="","","Floor Name")</f>
        <v/>
      </c>
      <c r="S92" s="49" t="str">
        <f>IF(R93="","","Flr")</f>
        <v/>
      </c>
      <c r="T92" s="49" t="str">
        <f>IF(R93="","","Flr-Flr (m)")</f>
        <v/>
      </c>
      <c r="U92" s="49" t="str">
        <f>IF(R93="","","Bldg. Elev. (m)")</f>
        <v/>
      </c>
      <c r="V92" s="20"/>
    </row>
    <row r="93" spans="1:22" ht="18" customHeight="1" x14ac:dyDescent="0.2">
      <c r="A93" s="15"/>
      <c r="B93" s="54"/>
      <c r="C93" s="36" t="str">
        <f>IF(D93="","",IF(LEFT(D93,3)='CSV1'!D61,O88,(IF(LEFT(D93,2)="L-",O89,IF(LEFT(D93,2)="B-",O87))&amp;" "&amp;RIGHT(D93,LEN(D93)-2))))</f>
        <v/>
      </c>
      <c r="D93" s="34" t="str">
        <f>IF(AND(OR(J87="",J87=0),OR(J88="",J88=0),AND(ROW()=ROW(D93),COLUMN()=COLUMN(D93))),'CSV1'!D61&amp;D87,IF(AND(OR(J87="",J87=0),OR(J88="",J88=0)),"",IF(J87-(ROW()-ROW(D93)+AA$2)=0,'CSV1'!D61&amp;D87,IF(J87-(AA$2+ROW()-ROW(D93))&gt;0,"B-"&amp;J87-(AA$2+ROW()-ROW(D93))&amp;D87,IF(OR(J88="",J88=0),"",IF(J87+J88+1-(AA$2+ROW()-ROW(D93))&lt;=0,"","L-"&amp;(ROW()-(ROW(D93))+AA$2-J87+J90-1)&amp;D87))))))</f>
        <v/>
      </c>
      <c r="E93" s="62"/>
      <c r="F93" s="52">
        <f>IF(D$31="","",IF(LEFT(D93,3)='CSV1'!D61,D89,IF(LEFT(D93,2)="B-",F94-E93,IF(D93='CSV1'!$E$5,D90,IF(LEFT(D93,2)="L-",F92+E92,"")))))</f>
        <v>0</v>
      </c>
      <c r="G93" s="53"/>
      <c r="H93" s="36" t="str">
        <f>IF(I93="","",IF(LEFT(I93,3)='CSV1'!D61,O88,(IF(LEFT(I93,2)="L-",O89,IF(LEFT(I93,2)="B-",O87))&amp;" "&amp;RIGHT(I93,LEN(I93)-2))))</f>
        <v/>
      </c>
      <c r="I93" s="34" t="str">
        <f>IF(AND(OR(J87="",J87=0),OR(J88="",J88=0),AND(ROW()=ROW(D93),COLUMN()=COLUMN(D93))),'CSV1'!D61&amp;D87,IF(AND(OR(J87="",J87=0),OR(J88="",J88=0)),"",IF(J87-(ROW()-ROW(D93)+AF$2)=0,'CSV1'!D61&amp;D87,IF(J87-(AF$2+ROW()-ROW(D93))&gt;0,"B-"&amp;J87-(AF$2+ROW()-ROW(D93))&amp;D87,IF(OR(J88="",J88=0),"",IF(J87+J88+1-(AF$2+ROW()-ROW(D93))&lt;=0,"","L-"&amp;(ROW()-(ROW(D93))+AF$2-J87+J90-1)&amp;D87))))))</f>
        <v/>
      </c>
      <c r="J93" s="62"/>
      <c r="K93" s="52" t="str">
        <f>IF(D87="","",IF(LEFT(I93,3)='CSV1'!D61,D89,IF(LEFT(I93,2)="B-",K94-J93,IF(I93='CSV1'!$E$5,D90,IF(LEFT(I93,2)="L-",F98+E98,"")))))</f>
        <v/>
      </c>
      <c r="L93" s="53"/>
      <c r="M93" s="36" t="str">
        <f>IF(N93="","",IF(LEFT(N93,3)='CSV1'!D61,O88,(IF(LEFT(N93,2)="L-",O89,IF(LEFT(N93,2)="B-",O87))&amp;" "&amp;RIGHT(N93,LEN(N93)-2))))</f>
        <v/>
      </c>
      <c r="N93" s="34" t="str">
        <f>IF(AND(OR(J87="",J87=0),OR(J88="",J88=0),AND(ROW()=ROW(D93),COLUMN()=COLUMN(D93))),'CSV1'!D61&amp;D87,IF(AND(OR(J87="",J87=0),OR(J88="",J88=0)),"",IF(J87-(ROW()-ROW(D93)+AK$2)=0,'CSV1'!D61&amp;D87,IF(J87-(AK$2+ROW()-ROW(D93))&gt;0,"B-"&amp;J87-(AK$2+ROW()-ROW(D93))&amp;D87,IF(OR(J88="",J88=0),"",IF(J87+J88+1-(AK$2+ROW()-ROW(D93))&lt;=0,"","L-"&amp;(ROW()-(ROW(D93))+AK$2-J87+J90-1)&amp;D87))))))</f>
        <v/>
      </c>
      <c r="O93" s="62"/>
      <c r="P93" s="52" t="str">
        <f>IF(D87="","",IF(LEFT(N93,3)='CSV1'!D61,D89,IF(LEFT(N93,2)="B-",P94-O93,IF(N93='CSV1'!$E$5,D90,IF(LEFT(N93,2)="L-",K98+J98,"")))))</f>
        <v/>
      </c>
      <c r="Q93" s="53"/>
      <c r="R93" s="36" t="str">
        <f>IF(S93="","",IF(LEFT(S93,3)='CSV1'!D61,O88,(IF(LEFT(S93,2)="L-",O89,IF(LEFT(S93,2)="B-",O87))&amp;" "&amp;RIGHT(S93,LEN(S93)-2))))</f>
        <v/>
      </c>
      <c r="S93" s="34" t="str">
        <f>IF(AND(OR(J87="",J87=0),OR(J88="",J88=0),AND(ROW()=ROW(D93),COLUMN()=COLUMN(D93))),'CSV1'!D61&amp;D87,IF(AND(OR(J87="",J87=0),OR(J88="",J88=0)),"",IF(J87-(ROW()-ROW(D93)+AP$2)=0,'CSV1'!D61&amp;D87,IF(J87-(AP$2+ROW()-ROW(D93))&gt;0,"B-"&amp;J87-(AP$2+ROW()-ROW(D93))&amp;D87,IF(OR(J88="",J88=0),"",IF(J87+J88+1-(AP$2+ROW()-ROW(D93))&lt;=0,"","L-"&amp;(ROW()-(ROW(D93))+AP$2-J87+J90-1)&amp;D87))))))</f>
        <v/>
      </c>
      <c r="T93" s="62"/>
      <c r="U93" s="45" t="str">
        <f>IF(D87="","",IF(LEFT(S93,3)='CSV1'!D61,D89,IF(LEFT(S93,2)="B-",U94-T93,IF(S93='CSV1'!$E$5,D90,IF(LEFT(S93,2)="L-",P98+O98,"")))))</f>
        <v/>
      </c>
      <c r="V93" s="20"/>
    </row>
    <row r="94" spans="1:22" ht="18" customHeight="1" x14ac:dyDescent="0.2">
      <c r="A94" s="15"/>
      <c r="B94" s="54"/>
      <c r="C94" s="36" t="str">
        <f>IF(D94="","",IF(LEFT(D94,3)='CSV1'!D61,O88,(IF(LEFT(D94,2)="L-",O89,IF(LEFT(D94,2)="B-",O87))&amp;" "&amp;RIGHT(D94,LEN(D94)-2))))</f>
        <v/>
      </c>
      <c r="D94" s="34" t="str">
        <f>IF(AND(OR(J87="",J87=0),OR(J88="",J88=0),AND(ROW()=ROW(D93),COLUMN()=COLUMN(D93))),'CSV1'!D61&amp;D87,IF(AND(OR(J87="",J87=0),OR(J88="",J88=0)),"",IF(J87-(ROW()-ROW(D93)+AA$2)=0,'CSV1'!D61&amp;D87,IF(J87-(AA$2+ROW()-ROW(D93))&gt;0,"B-"&amp;J87-(AA$2+ROW()-ROW(D93))&amp;D87,IF(OR(J88="",J88=0),"",IF(J87+J88+1-(AA$2+ROW()-ROW(D93))&lt;=0,"","L-"&amp;(ROW()-(ROW(D93))+AA$2-J87+J90-1)&amp;D87))))))</f>
        <v/>
      </c>
      <c r="E94" s="62"/>
      <c r="F94" s="52" t="str">
        <f>IF(D87="","",IF(LEFT(D94,3)='CSV1'!D61,D89,IF(LEFT(D94,2)="B-",F95-E94,IF(D94='CSV1'!$E$5,D90,IF(LEFT(D94,2)="L-",F93+E93,"")))))</f>
        <v/>
      </c>
      <c r="G94" s="53"/>
      <c r="H94" s="36" t="str">
        <f>IF(I94="","",IF(LEFT(I94,3)='CSV1'!D61,O88,(IF(LEFT(I94,2)="L-",O89,IF(LEFT(I94,2)="B-",O87))&amp;" "&amp;RIGHT(I94,LEN(I94)-2))))</f>
        <v/>
      </c>
      <c r="I94" s="34" t="str">
        <f>IF(AND(OR(J87="",J87=0),OR(J88="",J88=0),AND(ROW()=ROW(D93),COLUMN()=COLUMN(D93))),'CSV1'!D61&amp;D87,IF(AND(OR(J87="",J87=0),OR(J88="",J88=0)),"",IF(J87-(ROW()-ROW(D93)+AF$2)=0,'CSV1'!D61&amp;D87,IF(J87-(AF$2+ROW()-ROW(D93))&gt;0,"B-"&amp;J87-(AF$2+ROW()-ROW(D93))&amp;D87,IF(OR(J88="",J88=0),"",IF(J87+J88+1-(AF$2+ROW()-ROW(D93))&lt;=0,"","L-"&amp;(ROW()-(ROW(D93))+AF$2-J87+J90-1)&amp;D87))))))</f>
        <v/>
      </c>
      <c r="J94" s="62"/>
      <c r="K94" s="52" t="str">
        <f>IF(D87="","",IF(LEFT(I94,3)='CSV1'!D61,D89,IF(LEFT(I94,2)="B-",K95-J94,IF(I94='CSV1'!$E$5,D90,IF(LEFT(I94,2)="L-",K93+J93,"")))))</f>
        <v/>
      </c>
      <c r="L94" s="53"/>
      <c r="M94" s="36" t="str">
        <f>IF(N94="","",IF(LEFT(N94,3)='CSV1'!D61,O88,(IF(LEFT(N94,2)="L-",O89,IF(LEFT(N94,2)="B-",O87))&amp;" "&amp;RIGHT(N94,LEN(N94)-2))))</f>
        <v/>
      </c>
      <c r="N94" s="34" t="str">
        <f>IF(AND(OR(J87="",J87=0),OR(J88="",J88=0),AND(ROW()=ROW(D93),COLUMN()=COLUMN(D93))),'CSV1'!D61&amp;D87,IF(AND(OR(J87="",J87=0),OR(J88="",J88=0)),"",IF(J87-(ROW()-ROW(D93)+AK$2)=0,'CSV1'!D61&amp;D87,IF(J87-(AK$2+ROW()-ROW(D93))&gt;0,"B-"&amp;J87-(AK$2+ROW()-ROW(D93))&amp;D87,IF(OR(J88="",J88=0),"",IF(J87+J88+1-(AK$2+ROW()-ROW(D93))&lt;=0,"","L-"&amp;(ROW()-(ROW(D93))+AK$2-J87+J90-1)&amp;D87))))))</f>
        <v/>
      </c>
      <c r="O94" s="62"/>
      <c r="P94" s="52" t="str">
        <f>IF(D87="","",IF(LEFT(N94,3)='CSV1'!D61,D89,IF(LEFT(N94,2)="B-",P95-O94,IF(N94='CSV1'!$E$5,D90,IF(LEFT(N94,2)="L-",P93+O93,"")))))</f>
        <v/>
      </c>
      <c r="Q94" s="53"/>
      <c r="R94" s="36" t="str">
        <f>IF(S94="","",IF(LEFT(S94,3)='CSV1'!D61,O88,(IF(LEFT(S94,2)="L-",O89,IF(LEFT(S94,2)="B-",O87))&amp;" "&amp;RIGHT(S94,LEN(S94)-2))))</f>
        <v/>
      </c>
      <c r="S94" s="34" t="str">
        <f>IF(AND(OR(J87="",J87=0),OR(J88="",J88=0),AND(ROW()=ROW(D93),COLUMN()=COLUMN(D93))),'CSV1'!D61&amp;D87,IF(AND(OR(J87="",J87=0),OR(J88="",J88=0)),"",IF(J87-(ROW()-ROW(D93)+AP$2)=0,'CSV1'!D61&amp;D87,IF(J87-(AP$2+ROW()-ROW(D93))&gt;0,"B-"&amp;J87-(AP$2+ROW()-ROW(D93))&amp;D87,IF(OR(J88="",J88=0),"",IF(J87+J88+1-(AP$2+ROW()-ROW(D93))&lt;=0,"","L-"&amp;(ROW()-(ROW(D93))+AP$2-J87+J90-1)&amp;D87))))))</f>
        <v/>
      </c>
      <c r="T94" s="62"/>
      <c r="U94" s="45" t="str">
        <f>IF(D87="","",IF(LEFT(S94,3)='CSV1'!D61,D89,IF(LEFT(S94,2)="B-",U95-T94,IF(S94='CSV1'!$E$5,D90,IF(LEFT(S94,2)="L-",U93+T93,"")))))</f>
        <v/>
      </c>
      <c r="V94" s="20"/>
    </row>
    <row r="95" spans="1:22" ht="18" customHeight="1" x14ac:dyDescent="0.2">
      <c r="A95" s="15"/>
      <c r="B95" s="54"/>
      <c r="C95" s="36" t="str">
        <f>IF(D95="","",IF(LEFT(D95,3)='CSV1'!D61,O88,(IF(LEFT(D95,2)="L-",O89,IF(LEFT(D95,2)="B-",O87))&amp;" "&amp;RIGHT(D95,LEN(D95)-2))))</f>
        <v/>
      </c>
      <c r="D95" s="34" t="str">
        <f>IF(AND(OR(J87="",J87=0),OR(J88="",J88=0),AND(ROW()=ROW(D93),COLUMN()=COLUMN(D93))),'CSV1'!D61&amp;D87,IF(AND(OR(J87="",J87=0),OR(J88="",J88=0)),"",IF(J87-(ROW()-ROW(D93)+AA$2)=0,'CSV1'!D61&amp;D87,IF(J87-(AA$2+ROW()-ROW(D93))&gt;0,"B-"&amp;J87-(AA$2+ROW()-ROW(D93))&amp;D87,IF(OR(J88="",J88=0),"",IF(J87+J88+1-(AA$2+ROW()-ROW(D93))&lt;=0,"","L-"&amp;(ROW()-(ROW(D93))+AA$2-J87+J90-1)&amp;D87))))))</f>
        <v/>
      </c>
      <c r="E95" s="62"/>
      <c r="F95" s="52" t="str">
        <f>IF(D87="","",IF(LEFT(D95,3)='CSV1'!D61,D89,IF(LEFT(D95,2)="B-",F96-E95,IF(D95='CSV1'!$E$5,D90,IF(LEFT(D95,2)="L-",F94+E94,"")))))</f>
        <v/>
      </c>
      <c r="G95" s="53"/>
      <c r="H95" s="36" t="str">
        <f>IF(I95="","",IF(LEFT(I95,3)='CSV1'!D61,O88,(IF(LEFT(I95,2)="L-",O89,IF(LEFT(I95,2)="B-",O87))&amp;" "&amp;RIGHT(I95,LEN(I95)-2))))</f>
        <v/>
      </c>
      <c r="I95" s="34" t="str">
        <f>IF(AND(OR(J87="",J87=0),OR(J88="",J88=0),AND(ROW()=ROW(D93),COLUMN()=COLUMN(D93))),'CSV1'!D61&amp;D87,IF(AND(OR(J87="",J87=0),OR(J88="",J88=0)),"",IF(J87-(ROW()-ROW(D93)+AF$2)=0,'CSV1'!D61&amp;D87,IF(J87-(AF$2+ROW()-ROW(D93))&gt;0,"B-"&amp;J87-(AF$2+ROW()-ROW(D93))&amp;D87,IF(OR(J88="",J88=0),"",IF(J87+J88+1-(AF$2+ROW()-ROW(D93))&lt;=0,"","L-"&amp;(ROW()-(ROW(D93))+AF$2-J87+J90-1)&amp;D87))))))</f>
        <v/>
      </c>
      <c r="J95" s="62"/>
      <c r="K95" s="52" t="str">
        <f>IF(D87="","",IF(LEFT(I95,3)='CSV1'!D61,D89,IF(LEFT(I95,2)="B-",K96-J95,IF(I95='CSV1'!$E$5,D90,IF(LEFT(I95,2)="L-",K94+J94,"")))))</f>
        <v/>
      </c>
      <c r="L95" s="53"/>
      <c r="M95" s="36" t="str">
        <f>IF(N95="","",IF(LEFT(N95,3)='CSV1'!D61,O88,(IF(LEFT(N95,2)="L-",O89,IF(LEFT(N95,2)="B-",O87))&amp;" "&amp;RIGHT(N95,LEN(N95)-2))))</f>
        <v/>
      </c>
      <c r="N95" s="34" t="str">
        <f>IF(AND(OR(J87="",J87=0),OR(J88="",J88=0),AND(ROW()=ROW(D93),COLUMN()=COLUMN(D93))),'CSV1'!D61&amp;D87,IF(AND(OR(J87="",J87=0),OR(J88="",J88=0)),"",IF(J87-(ROW()-ROW(D93)+AK$2)=0,'CSV1'!D61&amp;D87,IF(J87-(AK$2+ROW()-ROW(D93))&gt;0,"B-"&amp;J87-(AK$2+ROW()-ROW(D93))&amp;D87,IF(OR(J88="",J88=0),"",IF(J87+J88+1-(AK$2+ROW()-ROW(D93))&lt;=0,"","L-"&amp;(ROW()-(ROW(D93))+AK$2-J87+J90-1)&amp;D87))))))</f>
        <v/>
      </c>
      <c r="O95" s="62"/>
      <c r="P95" s="52" t="str">
        <f>IF(D87="","",IF(LEFT(N95,3)='CSV1'!D61,D89,IF(LEFT(N95,2)="B-",P96-O95,IF(N95='CSV1'!$E$5,D90,IF(LEFT(N95,2)="L-",P94+O94,"")))))</f>
        <v/>
      </c>
      <c r="Q95" s="53"/>
      <c r="R95" s="36" t="str">
        <f>IF(S95="","",IF(LEFT(S95,3)='CSV1'!D61,O88,(IF(LEFT(S95,2)="L-",O89,IF(LEFT(S95,2)="B-",O87))&amp;" "&amp;RIGHT(S95,LEN(S95)-2))))</f>
        <v/>
      </c>
      <c r="S95" s="34" t="str">
        <f>IF(AND(OR(J87="",J87=0),OR(J88="",J88=0),AND(ROW()=ROW(D93),COLUMN()=COLUMN(D93))),'CSV1'!D61&amp;D87,IF(AND(OR(J87="",J87=0),OR(J88="",J88=0)),"",IF(J87-(ROW()-ROW(D93)+AP$2)=0,'CSV1'!D61&amp;D87,IF(J87-(AP$2+ROW()-ROW(D93))&gt;0,"B-"&amp;J87-(AP$2+ROW()-ROW(D93))&amp;D87,IF(OR(J88="",J88=0),"",IF(J87+J88+1-(AP$2+ROW()-ROW(D93))&lt;=0,"","L-"&amp;(ROW()-(ROW(D93))+AP$2-J87+J90-1)&amp;D87))))))</f>
        <v/>
      </c>
      <c r="T95" s="62"/>
      <c r="U95" s="45" t="str">
        <f>IF(D87="","",IF(LEFT(S95,3)='CSV1'!D61,D89,IF(LEFT(S95,2)="B-",U96-T95,IF(S95='CSV1'!$E$5,D90,IF(LEFT(S95,2)="L-",U94+T94,"")))))</f>
        <v/>
      </c>
      <c r="V95" s="20"/>
    </row>
    <row r="96" spans="1:22" ht="18" customHeight="1" x14ac:dyDescent="0.2">
      <c r="A96" s="15"/>
      <c r="B96" s="54"/>
      <c r="C96" s="36" t="str">
        <f>IF(D96="","",IF(LEFT(D96,3)='CSV1'!D61,O88,(IF(LEFT(D96,2)="L-",O89,IF(LEFT(D96,2)="B-",O87))&amp;" "&amp;RIGHT(D96,LEN(D96)-2))))</f>
        <v/>
      </c>
      <c r="D96" s="34" t="str">
        <f>IF(AND(OR(J87="",J87=0),OR(J88="",J88=0),AND(ROW()=ROW(D93),COLUMN()=COLUMN(D93))),'CSV1'!D61&amp;D87,IF(AND(OR(J87="",J87=0),OR(J88="",J88=0)),"",IF(J87-(ROW()-ROW(D93)+AA$2)=0,'CSV1'!D61&amp;D87,IF(J87-(AA$2+ROW()-ROW(D93))&gt;0,"B-"&amp;J87-(AA$2+ROW()-ROW(D93))&amp;D87,IF(OR(J88="",J88=0),"",IF(J87+J88+1-(AA$2+ROW()-ROW(D93))&lt;=0,"","L-"&amp;(ROW()-(ROW(D93))+AA$2-J87+J90-1)&amp;D87))))))</f>
        <v/>
      </c>
      <c r="E96" s="62"/>
      <c r="F96" s="52" t="str">
        <f>IF(D87="","",IF(LEFT(D96,3)='CSV1'!D61,D89,IF(LEFT(D96,2)="B-",F97-E96,IF(D96='CSV1'!$E$5,D90,IF(LEFT(D96,2)="L-",F95+E95,"")))))</f>
        <v/>
      </c>
      <c r="G96" s="53"/>
      <c r="H96" s="36" t="str">
        <f>IF(I96="","",IF(LEFT(I96,3)='CSV1'!D61,O88,(IF(LEFT(I96,2)="L-",O89,IF(LEFT(I96,2)="B-",O87))&amp;" "&amp;RIGHT(I96,LEN(I96)-2))))</f>
        <v/>
      </c>
      <c r="I96" s="34" t="str">
        <f>IF(AND(OR(J87="",J87=0),OR(J88="",J88=0),AND(ROW()=ROW(D93),COLUMN()=COLUMN(D93))),'CSV1'!D61&amp;D87,IF(AND(OR(J87="",J87=0),OR(J88="",J88=0)),"",IF(J87-(ROW()-ROW(D93)+AF$2)=0,'CSV1'!D61&amp;D87,IF(J87-(AF$2+ROW()-ROW(D93))&gt;0,"B-"&amp;J87-(AF$2+ROW()-ROW(D93))&amp;D87,IF(OR(J88="",J88=0),"",IF(J87+J88+1-(AF$2+ROW()-ROW(D93))&lt;=0,"","L-"&amp;(ROW()-(ROW(D93))+AF$2-J87+J90-1)&amp;D87))))))</f>
        <v/>
      </c>
      <c r="J96" s="62"/>
      <c r="K96" s="52" t="str">
        <f>IF(D87="","",IF(LEFT(I96,3)='CSV1'!D61,D89,IF(LEFT(I96,2)="B-",K97-J96,IF(I96='CSV1'!$E$5,D90,IF(LEFT(I96,2)="L-",K95+J95,"")))))</f>
        <v/>
      </c>
      <c r="L96" s="53"/>
      <c r="M96" s="36" t="str">
        <f>IF(N96="","",IF(LEFT(N96,3)='CSV1'!D61,O88,(IF(LEFT(N96,2)="L-",O89,IF(LEFT(N96,2)="B-",O87))&amp;" "&amp;RIGHT(N96,LEN(N96)-2))))</f>
        <v/>
      </c>
      <c r="N96" s="34" t="str">
        <f>IF(AND(OR(J87="",J87=0),OR(J88="",J88=0),AND(ROW()=ROW(D93),COLUMN()=COLUMN(D93))),'CSV1'!D61&amp;D87,IF(AND(OR(J87="",J87=0),OR(J88="",J88=0)),"",IF(J87-(ROW()-ROW(D93)+AK$2)=0,'CSV1'!D61&amp;D87,IF(J87-(AK$2+ROW()-ROW(D93))&gt;0,"B-"&amp;J87-(AK$2+ROW()-ROW(D93))&amp;D87,IF(OR(J88="",J88=0),"",IF(J87+J88+1-(AK$2+ROW()-ROW(D93))&lt;=0,"","L-"&amp;(ROW()-(ROW(D93))+AK$2-J87+J90-1)&amp;D87))))))</f>
        <v/>
      </c>
      <c r="O96" s="62"/>
      <c r="P96" s="52" t="str">
        <f>IF(D87="","",IF(LEFT(N96,3)='CSV1'!D61,D89,IF(LEFT(N96,2)="B-",P97-O96,IF(N96='CSV1'!$E$5,D90,IF(LEFT(N96,2)="L-",P95+O95,"")))))</f>
        <v/>
      </c>
      <c r="Q96" s="53"/>
      <c r="R96" s="36" t="str">
        <f>IF(S96="","",IF(LEFT(S96,3)='CSV1'!D61,O88,(IF(LEFT(S96,2)="L-",O89,IF(LEFT(S96,2)="B-",O87))&amp;" "&amp;RIGHT(S96,LEN(S96)-2))))</f>
        <v/>
      </c>
      <c r="S96" s="34" t="str">
        <f>IF(AND(OR(J87="",J87=0),OR(J88="",J88=0),AND(ROW()=ROW(D93),COLUMN()=COLUMN(D93))),'CSV1'!D61&amp;D87,IF(AND(OR(J87="",J87=0),OR(J88="",J88=0)),"",IF(J87-(ROW()-ROW(D93)+AP$2)=0,'CSV1'!D61&amp;D87,IF(J87-(AP$2+ROW()-ROW(D93))&gt;0,"B-"&amp;J87-(AP$2+ROW()-ROW(D93))&amp;D87,IF(OR(J88="",J88=0),"",IF(J87+J88+1-(AP$2+ROW()-ROW(D93))&lt;=0,"","L-"&amp;(ROW()-(ROW(D93))+AP$2-J87+J90-1)&amp;D87))))))</f>
        <v/>
      </c>
      <c r="T96" s="62"/>
      <c r="U96" s="45" t="str">
        <f>IF(D87="","",IF(LEFT(S96,3)='CSV1'!D61,D89,IF(LEFT(S96,2)="B-",U97-T96,IF(S96='CSV1'!$E$5,D90,IF(LEFT(S96,2)="L-",U95+T95,"")))))</f>
        <v/>
      </c>
      <c r="V96" s="20"/>
    </row>
    <row r="97" spans="1:22" ht="18" customHeight="1" x14ac:dyDescent="0.2">
      <c r="A97" s="15"/>
      <c r="B97" s="54"/>
      <c r="C97" s="36" t="str">
        <f>IF(D97="","",IF(LEFT(D97,3)='CSV1'!D61,O88,(IF(LEFT(D97,2)="L-",O89,IF(LEFT(D97,2)="B-",O87))&amp;" "&amp;RIGHT(D97,LEN(D97)-2))))</f>
        <v/>
      </c>
      <c r="D97" s="34" t="str">
        <f>IF(AND(OR(J87="",J87=0),OR(J88="",J88=0),AND(ROW()=ROW(D93),COLUMN()=COLUMN(D93))),'CSV1'!D61&amp;D87,IF(AND(OR(J87="",J87=0),OR(J88="",J88=0)),"",IF(J87-(ROW()-ROW(D93)+AA$2)=0,'CSV1'!D61&amp;D87,IF(J87-(AA$2+ROW()-ROW(D93))&gt;0,"B-"&amp;J87-(AA$2+ROW()-ROW(D93))&amp;D87,IF(OR(J88="",J88=0),"",IF(J87+J88+1-(AA$2+ROW()-ROW(D93))&lt;=0,"","L-"&amp;(ROW()-(ROW(D93))+AA$2-J87+J90-1)&amp;D87))))))</f>
        <v/>
      </c>
      <c r="E97" s="62"/>
      <c r="F97" s="52" t="str">
        <f>IF(D87="","",IF(LEFT(D97,3)='CSV1'!D61,D89,IF(LEFT(D97,2)="B-",F98-E97,IF(D97='CSV1'!$E$5,D90,IF(LEFT(D97,2)="L-",F96+E96,"")))))</f>
        <v/>
      </c>
      <c r="G97" s="53"/>
      <c r="H97" s="36" t="str">
        <f>IF(I97="","",IF(LEFT(I97,3)='CSV1'!D61,O88,(IF(LEFT(I97,2)="L-",O89,IF(LEFT(I97,2)="B-",O87))&amp;" "&amp;RIGHT(I97,LEN(I97)-2))))</f>
        <v/>
      </c>
      <c r="I97" s="34" t="str">
        <f>IF(AND(OR(J87="",J87=0),OR(J88="",J88=0),AND(ROW()=ROW(D93),COLUMN()=COLUMN(D93))),'CSV1'!D61&amp;D87,IF(AND(OR(J87="",J87=0),OR(J88="",J88=0)),"",IF(J87-(ROW()-ROW(D93)+AF$2)=0,'CSV1'!D61&amp;D87,IF(J87-(AF$2+ROW()-ROW(D93))&gt;0,"B-"&amp;J87-(AF$2+ROW()-ROW(D93))&amp;D87,IF(OR(J88="",J88=0),"",IF(J87+J88+1-(AF$2+ROW()-ROW(D93))&lt;=0,"","L-"&amp;(ROW()-(ROW(D93))+AF$2-J87+J90-1)&amp;D87))))))</f>
        <v/>
      </c>
      <c r="J97" s="62"/>
      <c r="K97" s="52" t="str">
        <f>IF(D87="","",IF(LEFT(I97,3)='CSV1'!D61,D89,IF(LEFT(I97,2)="B-",K98-J97,IF(I97='CSV1'!$E$5,D90,IF(LEFT(I97,2)="L-",K96+J96,"")))))</f>
        <v/>
      </c>
      <c r="L97" s="53"/>
      <c r="M97" s="36" t="str">
        <f>IF(N97="","",IF(LEFT(N97,3)='CSV1'!D61,O88,(IF(LEFT(N97,2)="L-",O89,IF(LEFT(N97,2)="B-",O87))&amp;" "&amp;RIGHT(N97,LEN(N97)-2))))</f>
        <v/>
      </c>
      <c r="N97" s="34" t="str">
        <f>IF(AND(OR(J87="",J87=0),OR(J88="",J88=0),AND(ROW()=ROW(D93),COLUMN()=COLUMN(D93))),'CSV1'!D61&amp;D87,IF(AND(OR(J87="",J87=0),OR(J88="",J88=0)),"",IF(J87-(ROW()-ROW(D93)+AK$2)=0,'CSV1'!D61&amp;D87,IF(J87-(AK$2+ROW()-ROW(D93))&gt;0,"B-"&amp;J87-(AK$2+ROW()-ROW(D93))&amp;D87,IF(OR(J88="",J88=0),"",IF(J87+J88+1-(AK$2+ROW()-ROW(D93))&lt;=0,"","L-"&amp;(ROW()-(ROW(D93))+AK$2-J87+J90-1)&amp;D87))))))</f>
        <v/>
      </c>
      <c r="O97" s="62"/>
      <c r="P97" s="52" t="str">
        <f>IF(D87="","",IF(LEFT(N97,3)='CSV1'!D61,D89,IF(LEFT(N97,2)="B-",P98-O97,IF(N97='CSV1'!$E$5,D90,IF(LEFT(N97,2)="L-",P96+O96,"")))))</f>
        <v/>
      </c>
      <c r="Q97" s="53"/>
      <c r="R97" s="36" t="str">
        <f>IF(S97="","",IF(LEFT(S97,3)='CSV1'!D61,O88,(IF(LEFT(S97,2)="L-",O89,IF(LEFT(S97,2)="B-",O87))&amp;" "&amp;RIGHT(S97,LEN(S97)-2))))</f>
        <v/>
      </c>
      <c r="S97" s="34" t="str">
        <f>IF(AND(OR(J87="",J87=0),OR(J88="",J88=0),AND(ROW()=ROW(D93),COLUMN()=COLUMN(D93))),'CSV1'!D61&amp;D87,IF(AND(OR(J87="",J87=0),OR(J88="",J88=0)),"",IF(J87-(ROW()-ROW(D93)+AP$2)=0,'CSV1'!D61&amp;D87,IF(J87-(AP$2+ROW()-ROW(D93))&gt;0,"B-"&amp;J87-(AP$2+ROW()-ROW(D93))&amp;D87,IF(OR(J88="",J88=0),"",IF(J87+J88+1-(AP$2+ROW()-ROW(D93))&lt;=0,"","L-"&amp;(ROW()-(ROW(D93))+AP$2-J87+J90-1)&amp;D87))))))</f>
        <v/>
      </c>
      <c r="T97" s="62"/>
      <c r="U97" s="45" t="str">
        <f>IF(D87="","",IF(LEFT(S97,3)='CSV1'!D61,D89,IF(LEFT(S97,2)="B-",U98-T97,IF(S97='CSV1'!$E$5,D90,IF(LEFT(S97,2)="L-",U96+T96,"")))))</f>
        <v/>
      </c>
      <c r="V97" s="20"/>
    </row>
    <row r="98" spans="1:22" ht="18" customHeight="1" x14ac:dyDescent="0.2">
      <c r="A98" s="15"/>
      <c r="B98" s="79"/>
      <c r="C98" s="36" t="str">
        <f>IF(D98="","",IF(LEFT(D98,3)='CSV1'!D61,O88,(IF(LEFT(D98,2)="L-",O89,IF(LEFT(D98,2)="B-",O87))&amp;" "&amp;RIGHT(D98,LEN(D98)-2))))</f>
        <v/>
      </c>
      <c r="D98" s="34" t="str">
        <f>IF(AND(OR(J87="",J87=0),OR(J88="",J88=0),AND(ROW()=ROW(D93),COLUMN()=COLUMN(D93))),'CSV1'!D61&amp;D87,IF(AND(OR(J87="",J87=0),OR(J88="",J88=0)),"",IF(J87-(ROW()-ROW(D93)+AA$2)=0,'CSV1'!D61&amp;D87,IF(J87-(AA$2+ROW()-ROW(D93))&gt;0,"B-"&amp;J87-(AA$2+ROW()-ROW(D93))&amp;D87,IF(OR(J88="",J88=0),"",IF(J87+J88+1-(AA$2+ROW()-ROW(D93))&lt;=0,"","L-"&amp;(ROW()-(ROW(D93))+AA$2-J87+J90-1)&amp;D87))))))</f>
        <v/>
      </c>
      <c r="E98" s="62"/>
      <c r="F98" s="52" t="str">
        <f>IF(D87="","",IF(LEFT(D98,3)='CSV1'!D61,D89,IF(LEFT(D98,2)="B-",K93-E98,IF(D98='CSV1'!$E$5,D90,IF(LEFT(D98,2)="L-",F97+E97,"")))))</f>
        <v/>
      </c>
      <c r="G98" s="53"/>
      <c r="H98" s="36" t="str">
        <f>IF(I98="","",IF(LEFT(I98,3)='CSV1'!D61,O88,(IF(LEFT(I98,2)="L-",O89,IF(LEFT(I98,2)="B-",O87))&amp;" "&amp;RIGHT(I98,LEN(I98)-2))))</f>
        <v/>
      </c>
      <c r="I98" s="34" t="str">
        <f>IF(AND(OR(J87="",J87=0),OR(J88="",J88=0),AND(ROW()=ROW(D93),COLUMN()=COLUMN(D93))),'CSV1'!D61&amp;D87,IF(AND(OR(J87="",J87=0),OR(J88="",J88=0)),"",IF(J87-(ROW()-ROW(D93)+AF$2)=0,'CSV1'!D61&amp;D87,IF(J87-(AF$2+ROW()-ROW(D93))&gt;0,"B-"&amp;J87-(AF$2+ROW()-ROW(D93))&amp;D87,IF(OR(J88="",J88=0),"",IF(J87+J88+1-(AF$2+ROW()-ROW(D93))&lt;=0,"","L-"&amp;(ROW()-(ROW(D93))+AF$2-J87+J90-1)&amp;D87))))))</f>
        <v/>
      </c>
      <c r="J98" s="62"/>
      <c r="K98" s="52" t="str">
        <f>IF(D87="","",IF(LEFT(I98,3)='CSV1'!D61,D89,IF(LEFT(I98,2)="B-",P93-J98,IF(I98='CSV1'!$E$5,D90,IF(LEFT(I98,2)="L-",K97+J97,"")))))</f>
        <v/>
      </c>
      <c r="L98" s="53"/>
      <c r="M98" s="36" t="str">
        <f>IF(N98="","",IF(LEFT(N98,3)='CSV1'!D61,O88,(IF(LEFT(N98,2)="L-",O89,IF(LEFT(N98,2)="B-",O87))&amp;" "&amp;RIGHT(N98,LEN(N98)-2))))</f>
        <v/>
      </c>
      <c r="N98" s="34" t="str">
        <f>IF(AND(OR(J87="",J87=0),OR(J88="",J88=0),AND(ROW()=ROW(D93),COLUMN()=COLUMN(D93))),'CSV1'!D61&amp;D87,IF(AND(OR(J87="",J87=0),OR(J88="",J88=0)),"",IF(J87-(ROW()-ROW(D93)+AK$2)=0,'CSV1'!D61&amp;D87,IF(J87-(AK$2+ROW()-ROW(D93))&gt;0,"B-"&amp;J87-(AK$2+ROW()-ROW(D93))&amp;D87,IF(OR(J88="",J88=0),"",IF(J87+J88+1-(AK$2+ROW()-ROW(D93))&lt;=0,"","L-"&amp;(ROW()-(ROW(D93))+AK$2-J87+J90-1)&amp;D87))))))</f>
        <v/>
      </c>
      <c r="O98" s="62"/>
      <c r="P98" s="52" t="str">
        <f>IF(D87="","",IF(LEFT(N98,3)='CSV1'!D61,D89,IF(LEFT(N98,2)="B-",U93-O98,IF(N98='CSV1'!$E$5,D90,IF(LEFT(N98,2)="L-",P97+O97,"")))))</f>
        <v/>
      </c>
      <c r="Q98" s="53"/>
      <c r="R98" s="36" t="str">
        <f>IF(S98="","",IF(LEFT(S98,3)='CSV1'!D61,O88,(IF(LEFT(S98,2)="L-",O89,IF(LEFT(S98,2)="B-",O87))&amp;" "&amp;RIGHT(S98,LEN(S98)-2))))</f>
        <v/>
      </c>
      <c r="S98" s="34" t="str">
        <f>IF(AND(OR(J87="",J87=0),OR(J88="",J88=0),AND(ROW()=ROW(D93),COLUMN()=COLUMN(D93))),'CSV1'!D61&amp;D87,IF(AND(OR(J87="",J87=0),OR(J88="",J88=0)),"",IF(J87-(ROW()-ROW(D93)+AP$2)=0,'CSV1'!D61&amp;D87,IF(J87-(AP$2+ROW()-ROW(D93))&gt;0,"B-"&amp;J87-(AP$2+ROW()-ROW(D93))&amp;D87,IF(OR(J88="",J88=0),"",IF(J87+J88+1-(AP$2+ROW()-ROW(D93))&lt;=0,"","L-"&amp;(ROW()-(ROW(D93))+AP$2-J87+J90-1)&amp;D87))))))</f>
        <v/>
      </c>
      <c r="T98" s="62"/>
      <c r="U98" s="45" t="str">
        <f>IF(D87="","",IF(LEFT(S98,3)='CSV1'!D61,D89,IF(LEFT(S98,2)="B-",Z93-T98,IF(S98='CSV1'!$E$5,D90,IF(LEFT(S98,2)="L-",U97+T97,"")))))</f>
        <v/>
      </c>
      <c r="V98" s="20"/>
    </row>
    <row r="99" spans="1:22" ht="24.95" customHeight="1" thickBot="1" x14ac:dyDescent="0.3">
      <c r="A99" s="15"/>
      <c r="B99" s="12" t="s">
        <v>57</v>
      </c>
      <c r="C99" s="103"/>
      <c r="D99" s="103"/>
      <c r="E99" s="103"/>
      <c r="F99" s="103"/>
      <c r="G99" s="103"/>
      <c r="H99" s="103"/>
      <c r="I99" s="103"/>
      <c r="J99" s="103"/>
      <c r="K99" s="103"/>
      <c r="L99" s="103"/>
      <c r="M99" s="103"/>
      <c r="N99" s="103"/>
      <c r="O99" s="103"/>
      <c r="P99" s="103"/>
      <c r="Q99" s="103"/>
      <c r="R99" s="103"/>
      <c r="S99" s="103"/>
      <c r="T99" s="103"/>
      <c r="U99" s="103"/>
      <c r="V99" s="20"/>
    </row>
    <row r="100" spans="1:22" ht="17.100000000000001" customHeight="1" thickTop="1" thickBot="1" x14ac:dyDescent="0.25">
      <c r="A100" s="15"/>
      <c r="B100" s="107" t="s">
        <v>42</v>
      </c>
      <c r="C100" s="107"/>
      <c r="D100" s="107"/>
      <c r="E100" s="107"/>
      <c r="F100" s="107"/>
      <c r="G100" s="107"/>
      <c r="H100" s="107"/>
      <c r="I100" s="107"/>
      <c r="J100" s="107"/>
      <c r="K100" s="107"/>
      <c r="L100" s="107"/>
      <c r="M100" s="107"/>
      <c r="N100" s="107"/>
      <c r="O100" s="107"/>
      <c r="P100" s="107"/>
      <c r="Q100" s="107"/>
      <c r="R100" s="107"/>
      <c r="S100" s="107"/>
      <c r="T100" s="107"/>
      <c r="U100" s="107"/>
      <c r="V100" s="20"/>
    </row>
    <row r="101" spans="1:22" ht="17.100000000000001" customHeight="1" x14ac:dyDescent="0.2">
      <c r="A101" s="15"/>
      <c r="B101" s="82"/>
      <c r="C101" s="80" t="s">
        <v>27</v>
      </c>
      <c r="D101" s="38"/>
      <c r="E101" s="38"/>
      <c r="F101" s="38"/>
      <c r="G101" s="39"/>
      <c r="H101" s="37"/>
      <c r="I101" s="80" t="str">
        <f>I87</f>
        <v>Floors Below Grade:</v>
      </c>
      <c r="J101" s="68"/>
      <c r="K101" s="93" t="str">
        <f>IF(D101="","",IF(AND(OR(O102="",O102="None"),J101&gt;0),"ERROR!",""))</f>
        <v/>
      </c>
      <c r="L101" s="11"/>
      <c r="M101" s="37"/>
      <c r="N101" s="80" t="s">
        <v>30</v>
      </c>
      <c r="O101" s="108" t="s">
        <v>31</v>
      </c>
      <c r="P101" s="108"/>
      <c r="Q101" s="108"/>
      <c r="R101" s="37"/>
      <c r="S101" s="80" t="s">
        <v>54</v>
      </c>
      <c r="T101" s="71">
        <v>90</v>
      </c>
      <c r="U101" s="23" t="s">
        <v>32</v>
      </c>
      <c r="V101" s="20"/>
    </row>
    <row r="102" spans="1:22" ht="17.100000000000001" customHeight="1" x14ac:dyDescent="0.2">
      <c r="A102" s="15"/>
      <c r="B102" s="30"/>
      <c r="C102" s="32" t="s">
        <v>56</v>
      </c>
      <c r="D102" s="87"/>
      <c r="E102" s="30" t="s">
        <v>33</v>
      </c>
      <c r="F102" s="30"/>
      <c r="G102" s="54"/>
      <c r="H102" s="24"/>
      <c r="I102" s="32" t="str">
        <f>I88</f>
        <v>Floors Above Grade:</v>
      </c>
      <c r="J102" s="69"/>
      <c r="K102" s="93"/>
      <c r="L102" s="2"/>
      <c r="M102" s="24"/>
      <c r="N102" s="32" t="s">
        <v>68</v>
      </c>
      <c r="O102" s="105" t="s">
        <v>44</v>
      </c>
      <c r="P102" s="105"/>
      <c r="Q102" s="105"/>
      <c r="R102" s="24"/>
      <c r="S102" s="30"/>
      <c r="T102" s="72"/>
      <c r="U102" s="28"/>
      <c r="V102" s="20"/>
    </row>
    <row r="103" spans="1:22" ht="17.100000000000001" customHeight="1" x14ac:dyDescent="0.2">
      <c r="A103" s="15"/>
      <c r="B103" s="30"/>
      <c r="C103" s="32" t="s">
        <v>35</v>
      </c>
      <c r="D103" s="88"/>
      <c r="E103" s="30" t="s">
        <v>36</v>
      </c>
      <c r="F103" s="30"/>
      <c r="G103" s="54"/>
      <c r="H103" s="24"/>
      <c r="I103" s="32" t="str">
        <f>I89</f>
        <v xml:space="preserve"> # for Ground Flr:</v>
      </c>
      <c r="J103" s="69"/>
      <c r="K103" s="93" t="str">
        <f>IF(D101="","",IF(J103=J104,"ERROR",IF(J104&gt;J104,"ERROR","")))</f>
        <v/>
      </c>
      <c r="L103" s="2"/>
      <c r="M103" s="24"/>
      <c r="N103" s="32" t="s">
        <v>37</v>
      </c>
      <c r="O103" s="105" t="s">
        <v>61</v>
      </c>
      <c r="P103" s="105"/>
      <c r="Q103" s="105"/>
      <c r="R103" s="24"/>
      <c r="S103" s="26"/>
      <c r="T103" s="72"/>
      <c r="U103" s="26"/>
      <c r="V103" s="20"/>
    </row>
    <row r="104" spans="1:22" ht="17.100000000000001" customHeight="1" thickBot="1" x14ac:dyDescent="0.25">
      <c r="A104" s="15"/>
      <c r="B104" s="29"/>
      <c r="C104" s="86" t="s">
        <v>70</v>
      </c>
      <c r="D104" s="89"/>
      <c r="E104" s="29" t="s">
        <v>36</v>
      </c>
      <c r="F104" s="29"/>
      <c r="G104" s="81"/>
      <c r="H104" s="35"/>
      <c r="I104" s="86" t="str">
        <f>I90</f>
        <v xml:space="preserve"> # 1st above grd. Flr:</v>
      </c>
      <c r="J104" s="70"/>
      <c r="K104" s="94" t="str">
        <f>IF(D101="","",IF(J103=J104,"ERROR",""))</f>
        <v/>
      </c>
      <c r="L104" s="3"/>
      <c r="M104" s="90"/>
      <c r="N104" s="91"/>
      <c r="O104" s="106"/>
      <c r="P104" s="106"/>
      <c r="Q104" s="106"/>
      <c r="R104" s="25"/>
      <c r="S104" s="27"/>
      <c r="T104" s="73"/>
      <c r="U104" s="29"/>
      <c r="V104" s="20"/>
    </row>
    <row r="105" spans="1:22" ht="8.4499999999999993" customHeight="1" x14ac:dyDescent="0.2">
      <c r="A105" s="15"/>
      <c r="B105" s="30"/>
      <c r="C105" s="46"/>
      <c r="D105" s="47"/>
      <c r="E105" s="47"/>
      <c r="F105" s="48"/>
      <c r="G105" s="32"/>
      <c r="H105" s="46"/>
      <c r="I105" s="47"/>
      <c r="J105" s="47"/>
      <c r="K105" s="48"/>
      <c r="L105" s="55"/>
      <c r="M105" s="46"/>
      <c r="N105" s="47"/>
      <c r="O105" s="47"/>
      <c r="P105" s="48"/>
      <c r="Q105" s="57"/>
      <c r="R105" s="46"/>
      <c r="S105" s="47"/>
      <c r="T105" s="47" t="str">
        <f>IF(S105="","",IF(S105='CSV1'!$D$8,D102-D101,IF(S105="Ref","",T100)))</f>
        <v/>
      </c>
      <c r="U105" s="47"/>
      <c r="V105" s="20"/>
    </row>
    <row r="106" spans="1:22" ht="26.1" customHeight="1" x14ac:dyDescent="0.2">
      <c r="A106" s="15"/>
      <c r="B106" s="33"/>
      <c r="C106" s="51" t="s">
        <v>38</v>
      </c>
      <c r="D106" s="49" t="s">
        <v>39</v>
      </c>
      <c r="E106" s="49" t="s">
        <v>40</v>
      </c>
      <c r="F106" s="50" t="s">
        <v>41</v>
      </c>
      <c r="G106" s="33"/>
      <c r="H106" s="51" t="str">
        <f>IF(H107="","","Floor Name")</f>
        <v/>
      </c>
      <c r="I106" s="49" t="str">
        <f>IF(H107="","","Flr")</f>
        <v/>
      </c>
      <c r="J106" s="49" t="str">
        <f>IF(H107="","","Flr-Flr (m)")</f>
        <v/>
      </c>
      <c r="K106" s="50" t="str">
        <f>IF(H107="","","Bldg. Elev. (m)")</f>
        <v/>
      </c>
      <c r="L106" s="56"/>
      <c r="M106" s="51" t="str">
        <f>IF(M107="","","Floor Name")</f>
        <v/>
      </c>
      <c r="N106" s="49" t="str">
        <f>IF(M107="","","Flr")</f>
        <v/>
      </c>
      <c r="O106" s="49" t="str">
        <f>IF(M107="","","Flr-Flr (m)")</f>
        <v/>
      </c>
      <c r="P106" s="50" t="str">
        <f>IF(M107="","","Bldg. Elev. (m)")</f>
        <v/>
      </c>
      <c r="Q106" s="56"/>
      <c r="R106" s="51" t="str">
        <f>IF(R107="","","Floor Name")</f>
        <v/>
      </c>
      <c r="S106" s="49" t="str">
        <f>IF(R107="","","Flr")</f>
        <v/>
      </c>
      <c r="T106" s="49" t="str">
        <f>IF(R107="","","Flr-Flr (m)")</f>
        <v/>
      </c>
      <c r="U106" s="49" t="str">
        <f>IF(R107="","","Bldg. Elev. (m)")</f>
        <v/>
      </c>
      <c r="V106" s="20"/>
    </row>
    <row r="107" spans="1:22" ht="18" customHeight="1" x14ac:dyDescent="0.2">
      <c r="A107" s="15"/>
      <c r="B107" s="54"/>
      <c r="C107" s="36" t="str">
        <f>IF(D107="","",IF(LEFT(D107,3)='CSV1'!D75,O102,(IF(LEFT(D107,2)="L-",O103,IF(LEFT(D107,2)="B-",O101))&amp;" "&amp;RIGHT(D107,LEN(D107)-2))))</f>
        <v/>
      </c>
      <c r="D107" s="34" t="str">
        <f>IF(AND(OR(J101="",J101=0),OR(J102="",J102=0),AND(ROW()=ROW(D107),COLUMN()=COLUMN(D107))),'CSV1'!D75&amp;D101,IF(AND(OR(J101="",J101=0),OR(J102="",J102=0)),"",IF(J101-(ROW()-ROW(D107)+AA$2)=0,'CSV1'!D75&amp;D101,IF(J101-(AA$2+ROW()-ROW(D107))&gt;0,"B-"&amp;J101-(AA$2+ROW()-ROW(D107))&amp;D101,IF(OR(J102="",J102=0),"",IF(J101+J102+1-(AA$2+ROW()-ROW(D107))&lt;=0,"","L-"&amp;(ROW()-(ROW(D107))+AA$2-J101+J104-1)&amp;D101))))))</f>
        <v/>
      </c>
      <c r="E107" s="62"/>
      <c r="F107" s="52">
        <f>IF(D$31="","",IF(LEFT(D107,3)='CSV1'!D75,D103,IF(LEFT(D107,2)="B-",F108-E107,IF(D107='CSV1'!$E$5,D104,IF(LEFT(D107,2)="L-",F106+E106,"")))))</f>
        <v>0</v>
      </c>
      <c r="G107" s="53"/>
      <c r="H107" s="36" t="str">
        <f>IF(I107="","",IF(LEFT(I107,3)='CSV1'!D75,O102,(IF(LEFT(I107,2)="L-",O103,IF(LEFT(I107,2)="B-",O101))&amp;" "&amp;RIGHT(I107,LEN(I107)-2))))</f>
        <v/>
      </c>
      <c r="I107" s="34" t="str">
        <f>IF(AND(OR(J101="",J101=0),OR(J102="",J102=0),AND(ROW()=ROW(D107),COLUMN()=COLUMN(D107))),'CSV1'!D75&amp;D101,IF(AND(OR(J101="",J101=0),OR(J102="",J102=0)),"",IF(J101-(ROW()-ROW(D107)+AF$2)=0,'CSV1'!D75&amp;D101,IF(J101-(AF$2+ROW()-ROW(D107))&gt;0,"B-"&amp;J101-(AF$2+ROW()-ROW(D107))&amp;D101,IF(OR(J102="",J102=0),"",IF(J101+J102+1-(AF$2+ROW()-ROW(D107))&lt;=0,"","L-"&amp;(ROW()-(ROW(D107))+AF$2-J101+J104-1)&amp;D101))))))</f>
        <v/>
      </c>
      <c r="J107" s="62"/>
      <c r="K107" s="52" t="str">
        <f>IF(D101="","",IF(LEFT(I107,3)='CSV1'!D75,D103,IF(LEFT(I107,2)="B-",K108-J107,IF(I107='CSV1'!$E$5,D104,IF(LEFT(I107,2)="L-",F112+E112,"")))))</f>
        <v/>
      </c>
      <c r="L107" s="53"/>
      <c r="M107" s="36" t="str">
        <f>IF(N107="","",IF(LEFT(N107,3)='CSV1'!D75,O102,(IF(LEFT(N107,2)="L-",O103,IF(LEFT(N107,2)="B-",O101))&amp;" "&amp;RIGHT(N107,LEN(N107)-2))))</f>
        <v/>
      </c>
      <c r="N107" s="34" t="str">
        <f>IF(AND(OR(J101="",J101=0),OR(J102="",J102=0),AND(ROW()=ROW(D107),COLUMN()=COLUMN(D107))),'CSV1'!D75&amp;D101,IF(AND(OR(J101="",J101=0),OR(J102="",J102=0)),"",IF(J101-(ROW()-ROW(D107)+AK$2)=0,'CSV1'!D75&amp;D101,IF(J101-(AK$2+ROW()-ROW(D107))&gt;0,"B-"&amp;J101-(AK$2+ROW()-ROW(D107))&amp;D101,IF(OR(J102="",J102=0),"",IF(J101+J102+1-(AK$2+ROW()-ROW(D107))&lt;=0,"","L-"&amp;(ROW()-(ROW(D107))+AK$2-J101+J104-1)&amp;D101))))))</f>
        <v/>
      </c>
      <c r="O107" s="62"/>
      <c r="P107" s="52" t="str">
        <f>IF(D101="","",IF(LEFT(N107,3)='CSV1'!D75,D103,IF(LEFT(N107,2)="B-",P108-O107,IF(N107='CSV1'!$E$5,D104,IF(LEFT(N107,2)="L-",K112+J112,"")))))</f>
        <v/>
      </c>
      <c r="Q107" s="53"/>
      <c r="R107" s="36" t="str">
        <f>IF(S107="","",IF(LEFT(S107,3)='CSV1'!D75,O102,(IF(LEFT(S107,2)="L-",O103,IF(LEFT(S107,2)="B-",O101))&amp;" "&amp;RIGHT(S107,LEN(S107)-2))))</f>
        <v/>
      </c>
      <c r="S107" s="34" t="str">
        <f>IF(AND(OR(J101="",J101=0),OR(J102="",J102=0),AND(ROW()=ROW(D107),COLUMN()=COLUMN(D107))),'CSV1'!D75&amp;D101,IF(AND(OR(J101="",J101=0),OR(J102="",J102=0)),"",IF(J101-(ROW()-ROW(D107)+AP$2)=0,'CSV1'!D75&amp;D101,IF(J101-(AP$2+ROW()-ROW(D107))&gt;0,"B-"&amp;J101-(AP$2+ROW()-ROW(D107))&amp;D101,IF(OR(J102="",J102=0),"",IF(J101+J102+1-(AP$2+ROW()-ROW(D107))&lt;=0,"","L-"&amp;(ROW()-(ROW(D107))+AP$2-J101+J104-1)&amp;D101))))))</f>
        <v/>
      </c>
      <c r="T107" s="62"/>
      <c r="U107" s="45" t="str">
        <f>IF(D101="","",IF(LEFT(S107,3)='CSV1'!D75,D103,IF(LEFT(S107,2)="B-",U108-T107,IF(S107='CSV1'!$E$5,D104,IF(LEFT(S107,2)="L-",P112+O112,"")))))</f>
        <v/>
      </c>
      <c r="V107" s="20"/>
    </row>
    <row r="108" spans="1:22" ht="18" customHeight="1" x14ac:dyDescent="0.2">
      <c r="A108" s="15"/>
      <c r="B108" s="54"/>
      <c r="C108" s="36" t="str">
        <f>IF(D108="","",IF(LEFT(D108,3)='CSV1'!D75,O102,(IF(LEFT(D108,2)="L-",O103,IF(LEFT(D108,2)="B-",O101))&amp;" "&amp;RIGHT(D108,LEN(D108)-2))))</f>
        <v/>
      </c>
      <c r="D108" s="34" t="str">
        <f>IF(AND(OR(J101="",J101=0),OR(J102="",J102=0),AND(ROW()=ROW(D107),COLUMN()=COLUMN(D107))),'CSV1'!D75&amp;D101,IF(AND(OR(J101="",J101=0),OR(J102="",J102=0)),"",IF(J101-(ROW()-ROW(D107)+AA$2)=0,'CSV1'!D75&amp;D101,IF(J101-(AA$2+ROW()-ROW(D107))&gt;0,"B-"&amp;J101-(AA$2+ROW()-ROW(D107))&amp;D101,IF(OR(J102="",J102=0),"",IF(J101+J102+1-(AA$2+ROW()-ROW(D107))&lt;=0,"","L-"&amp;(ROW()-(ROW(D107))+AA$2-J101+J104-1)&amp;D101))))))</f>
        <v/>
      </c>
      <c r="E108" s="62"/>
      <c r="F108" s="52" t="str">
        <f>IF(D101="","",IF(LEFT(D108,3)='CSV1'!D75,D103,IF(LEFT(D108,2)="B-",F109-E108,IF(D108='CSV1'!$E$5,D104,IF(LEFT(D108,2)="L-",F107+E107,"")))))</f>
        <v/>
      </c>
      <c r="G108" s="53"/>
      <c r="H108" s="36" t="str">
        <f>IF(I108="","",IF(LEFT(I108,3)='CSV1'!D75,O102,(IF(LEFT(I108,2)="L-",O103,IF(LEFT(I108,2)="B-",O101))&amp;" "&amp;RIGHT(I108,LEN(I108)-2))))</f>
        <v/>
      </c>
      <c r="I108" s="34" t="str">
        <f>IF(AND(OR(J101="",J101=0),OR(J102="",J102=0),AND(ROW()=ROW(D107),COLUMN()=COLUMN(D107))),'CSV1'!D75&amp;D101,IF(AND(OR(J101="",J101=0),OR(J102="",J102=0)),"",IF(J101-(ROW()-ROW(D107)+AF$2)=0,'CSV1'!D75&amp;D101,IF(J101-(AF$2+ROW()-ROW(D107))&gt;0,"B-"&amp;J101-(AF$2+ROW()-ROW(D107))&amp;D101,IF(OR(J102="",J102=0),"",IF(J101+J102+1-(AF$2+ROW()-ROW(D107))&lt;=0,"","L-"&amp;(ROW()-(ROW(D107))+AF$2-J101+J104-1)&amp;D101))))))</f>
        <v/>
      </c>
      <c r="J108" s="62"/>
      <c r="K108" s="52" t="str">
        <f>IF(D101="","",IF(LEFT(I108,3)='CSV1'!D75,D103,IF(LEFT(I108,2)="B-",K109-J108,IF(I108='CSV1'!$E$5,D104,IF(LEFT(I108,2)="L-",K107+J107,"")))))</f>
        <v/>
      </c>
      <c r="L108" s="53"/>
      <c r="M108" s="36" t="str">
        <f>IF(N108="","",IF(LEFT(N108,3)='CSV1'!D75,O102,(IF(LEFT(N108,2)="L-",O103,IF(LEFT(N108,2)="B-",O101))&amp;" "&amp;RIGHT(N108,LEN(N108)-2))))</f>
        <v/>
      </c>
      <c r="N108" s="34" t="str">
        <f>IF(AND(OR(J101="",J101=0),OR(J102="",J102=0),AND(ROW()=ROW(D107),COLUMN()=COLUMN(D107))),'CSV1'!D75&amp;D101,IF(AND(OR(J101="",J101=0),OR(J102="",J102=0)),"",IF(J101-(ROW()-ROW(D107)+AK$2)=0,'CSV1'!D75&amp;D101,IF(J101-(AK$2+ROW()-ROW(D107))&gt;0,"B-"&amp;J101-(AK$2+ROW()-ROW(D107))&amp;D101,IF(OR(J102="",J102=0),"",IF(J101+J102+1-(AK$2+ROW()-ROW(D107))&lt;=0,"","L-"&amp;(ROW()-(ROW(D107))+AK$2-J101+J104-1)&amp;D101))))))</f>
        <v/>
      </c>
      <c r="O108" s="62"/>
      <c r="P108" s="52" t="str">
        <f>IF(D101="","",IF(LEFT(N108,3)='CSV1'!D75,D103,IF(LEFT(N108,2)="B-",P109-O108,IF(N108='CSV1'!$E$5,D104,IF(LEFT(N108,2)="L-",P107+O107,"")))))</f>
        <v/>
      </c>
      <c r="Q108" s="53"/>
      <c r="R108" s="36" t="str">
        <f>IF(S108="","",IF(LEFT(S108,3)='CSV1'!D75,O102,(IF(LEFT(S108,2)="L-",O103,IF(LEFT(S108,2)="B-",O101))&amp;" "&amp;RIGHT(S108,LEN(S108)-2))))</f>
        <v/>
      </c>
      <c r="S108" s="34" t="str">
        <f>IF(AND(OR(J101="",J101=0),OR(J102="",J102=0),AND(ROW()=ROW(D107),COLUMN()=COLUMN(D107))),'CSV1'!D75&amp;D101,IF(AND(OR(J101="",J101=0),OR(J102="",J102=0)),"",IF(J101-(ROW()-ROW(D107)+AP$2)=0,'CSV1'!D75&amp;D101,IF(J101-(AP$2+ROW()-ROW(D107))&gt;0,"B-"&amp;J101-(AP$2+ROW()-ROW(D107))&amp;D101,IF(OR(J102="",J102=0),"",IF(J101+J102+1-(AP$2+ROW()-ROW(D107))&lt;=0,"","L-"&amp;(ROW()-(ROW(D107))+AP$2-J101+J104-1)&amp;D101))))))</f>
        <v/>
      </c>
      <c r="T108" s="62"/>
      <c r="U108" s="45" t="str">
        <f>IF(D101="","",IF(LEFT(S108,3)='CSV1'!D75,D103,IF(LEFT(S108,2)="B-",U109-T108,IF(S108='CSV1'!$E$5,D104,IF(LEFT(S108,2)="L-",U107+T107,"")))))</f>
        <v/>
      </c>
      <c r="V108" s="20"/>
    </row>
    <row r="109" spans="1:22" ht="18" customHeight="1" x14ac:dyDescent="0.2">
      <c r="A109" s="15"/>
      <c r="B109" s="54"/>
      <c r="C109" s="36" t="str">
        <f>IF(D109="","",IF(LEFT(D109,3)='CSV1'!D75,O102,(IF(LEFT(D109,2)="L-",O103,IF(LEFT(D109,2)="B-",O101))&amp;" "&amp;RIGHT(D109,LEN(D109)-2))))</f>
        <v/>
      </c>
      <c r="D109" s="34" t="str">
        <f>IF(AND(OR(J101="",J101=0),OR(J102="",J102=0),AND(ROW()=ROW(D107),COLUMN()=COLUMN(D107))),'CSV1'!D75&amp;D101,IF(AND(OR(J101="",J101=0),OR(J102="",J102=0)),"",IF(J101-(ROW()-ROW(D107)+AA$2)=0,'CSV1'!D75&amp;D101,IF(J101-(AA$2+ROW()-ROW(D107))&gt;0,"B-"&amp;J101-(AA$2+ROW()-ROW(D107))&amp;D101,IF(OR(J102="",J102=0),"",IF(J101+J102+1-(AA$2+ROW()-ROW(D107))&lt;=0,"","L-"&amp;(ROW()-(ROW(D107))+AA$2-J101+J104-1)&amp;D101))))))</f>
        <v/>
      </c>
      <c r="E109" s="62"/>
      <c r="F109" s="52" t="str">
        <f>IF(D101="","",IF(LEFT(D109,3)='CSV1'!D75,D103,IF(LEFT(D109,2)="B-",F110-E109,IF(D109='CSV1'!$E$5,D104,IF(LEFT(D109,2)="L-",F108+E108,"")))))</f>
        <v/>
      </c>
      <c r="G109" s="53"/>
      <c r="H109" s="36" t="str">
        <f>IF(I109="","",IF(LEFT(I109,3)='CSV1'!D75,O102,(IF(LEFT(I109,2)="L-",O103,IF(LEFT(I109,2)="B-",O101))&amp;" "&amp;RIGHT(I109,LEN(I109)-2))))</f>
        <v/>
      </c>
      <c r="I109" s="34" t="str">
        <f>IF(AND(OR(J101="",J101=0),OR(J102="",J102=0),AND(ROW()=ROW(D107),COLUMN()=COLUMN(D107))),'CSV1'!D75&amp;D101,IF(AND(OR(J101="",J101=0),OR(J102="",J102=0)),"",IF(J101-(ROW()-ROW(D107)+AF$2)=0,'CSV1'!D75&amp;D101,IF(J101-(AF$2+ROW()-ROW(D107))&gt;0,"B-"&amp;J101-(AF$2+ROW()-ROW(D107))&amp;D101,IF(OR(J102="",J102=0),"",IF(J101+J102+1-(AF$2+ROW()-ROW(D107))&lt;=0,"","L-"&amp;(ROW()-(ROW(D107))+AF$2-J101+J104-1)&amp;D101))))))</f>
        <v/>
      </c>
      <c r="J109" s="62"/>
      <c r="K109" s="52" t="str">
        <f>IF(D101="","",IF(LEFT(I109,3)='CSV1'!D75,D103,IF(LEFT(I109,2)="B-",K110-J109,IF(I109='CSV1'!$E$5,D104,IF(LEFT(I109,2)="L-",K108+J108,"")))))</f>
        <v/>
      </c>
      <c r="L109" s="53"/>
      <c r="M109" s="36" t="str">
        <f>IF(N109="","",IF(LEFT(N109,3)='CSV1'!D75,O102,(IF(LEFT(N109,2)="L-",O103,IF(LEFT(N109,2)="B-",O101))&amp;" "&amp;RIGHT(N109,LEN(N109)-2))))</f>
        <v/>
      </c>
      <c r="N109" s="34" t="str">
        <f>IF(AND(OR(J101="",J101=0),OR(J102="",J102=0),AND(ROW()=ROW(D107),COLUMN()=COLUMN(D107))),'CSV1'!D75&amp;D101,IF(AND(OR(J101="",J101=0),OR(J102="",J102=0)),"",IF(J101-(ROW()-ROW(D107)+AK$2)=0,'CSV1'!D75&amp;D101,IF(J101-(AK$2+ROW()-ROW(D107))&gt;0,"B-"&amp;J101-(AK$2+ROW()-ROW(D107))&amp;D101,IF(OR(J102="",J102=0),"",IF(J101+J102+1-(AK$2+ROW()-ROW(D107))&lt;=0,"","L-"&amp;(ROW()-(ROW(D107))+AK$2-J101+J104-1)&amp;D101))))))</f>
        <v/>
      </c>
      <c r="O109" s="62"/>
      <c r="P109" s="52" t="str">
        <f>IF(D101="","",IF(LEFT(N109,3)='CSV1'!D75,D103,IF(LEFT(N109,2)="B-",P110-O109,IF(N109='CSV1'!$E$5,D104,IF(LEFT(N109,2)="L-",P108+O108,"")))))</f>
        <v/>
      </c>
      <c r="Q109" s="53"/>
      <c r="R109" s="36" t="str">
        <f>IF(S109="","",IF(LEFT(S109,3)='CSV1'!D75,O102,(IF(LEFT(S109,2)="L-",O103,IF(LEFT(S109,2)="B-",O101))&amp;" "&amp;RIGHT(S109,LEN(S109)-2))))</f>
        <v/>
      </c>
      <c r="S109" s="34" t="str">
        <f>IF(AND(OR(J101="",J101=0),OR(J102="",J102=0),AND(ROW()=ROW(D107),COLUMN()=COLUMN(D107))),'CSV1'!D75&amp;D101,IF(AND(OR(J101="",J101=0),OR(J102="",J102=0)),"",IF(J101-(ROW()-ROW(D107)+AP$2)=0,'CSV1'!D75&amp;D101,IF(J101-(AP$2+ROW()-ROW(D107))&gt;0,"B-"&amp;J101-(AP$2+ROW()-ROW(D107))&amp;D101,IF(OR(J102="",J102=0),"",IF(J101+J102+1-(AP$2+ROW()-ROW(D107))&lt;=0,"","L-"&amp;(ROW()-(ROW(D107))+AP$2-J101+J104-1)&amp;D101))))))</f>
        <v/>
      </c>
      <c r="T109" s="62"/>
      <c r="U109" s="45" t="str">
        <f>IF(D101="","",IF(LEFT(S109,3)='CSV1'!D75,D103,IF(LEFT(S109,2)="B-",U110-T109,IF(S109='CSV1'!$E$5,D104,IF(LEFT(S109,2)="L-",U108+T108,"")))))</f>
        <v/>
      </c>
      <c r="V109" s="20"/>
    </row>
    <row r="110" spans="1:22" ht="18" customHeight="1" x14ac:dyDescent="0.2">
      <c r="A110" s="15"/>
      <c r="B110" s="54"/>
      <c r="C110" s="36" t="str">
        <f>IF(D110="","",IF(LEFT(D110,3)='CSV1'!D75,O102,(IF(LEFT(D110,2)="L-",O103,IF(LEFT(D110,2)="B-",O101))&amp;" "&amp;RIGHT(D110,LEN(D110)-2))))</f>
        <v/>
      </c>
      <c r="D110" s="34" t="str">
        <f>IF(AND(OR(J101="",J101=0),OR(J102="",J102=0),AND(ROW()=ROW(D107),COLUMN()=COLUMN(D107))),'CSV1'!D75&amp;D101,IF(AND(OR(J101="",J101=0),OR(J102="",J102=0)),"",IF(J101-(ROW()-ROW(D107)+AA$2)=0,'CSV1'!D75&amp;D101,IF(J101-(AA$2+ROW()-ROW(D107))&gt;0,"B-"&amp;J101-(AA$2+ROW()-ROW(D107))&amp;D101,IF(OR(J102="",J102=0),"",IF(J101+J102+1-(AA$2+ROW()-ROW(D107))&lt;=0,"","L-"&amp;(ROW()-(ROW(D107))+AA$2-J101+J104-1)&amp;D101))))))</f>
        <v/>
      </c>
      <c r="E110" s="62"/>
      <c r="F110" s="52" t="str">
        <f>IF(D101="","",IF(LEFT(D110,3)='CSV1'!D75,D103,IF(LEFT(D110,2)="B-",F111-E110,IF(D110='CSV1'!$E$5,D104,IF(LEFT(D110,2)="L-",F109+E109,"")))))</f>
        <v/>
      </c>
      <c r="G110" s="53"/>
      <c r="H110" s="36" t="str">
        <f>IF(I110="","",IF(LEFT(I110,3)='CSV1'!D75,O102,(IF(LEFT(I110,2)="L-",O103,IF(LEFT(I110,2)="B-",O101))&amp;" "&amp;RIGHT(I110,LEN(I110)-2))))</f>
        <v/>
      </c>
      <c r="I110" s="34" t="str">
        <f>IF(AND(OR(J101="",J101=0),OR(J102="",J102=0),AND(ROW()=ROW(D107),COLUMN()=COLUMN(D107))),'CSV1'!D75&amp;D101,IF(AND(OR(J101="",J101=0),OR(J102="",J102=0)),"",IF(J101-(ROW()-ROW(D107)+AF$2)=0,'CSV1'!D75&amp;D101,IF(J101-(AF$2+ROW()-ROW(D107))&gt;0,"B-"&amp;J101-(AF$2+ROW()-ROW(D107))&amp;D101,IF(OR(J102="",J102=0),"",IF(J101+J102+1-(AF$2+ROW()-ROW(D107))&lt;=0,"","L-"&amp;(ROW()-(ROW(D107))+AF$2-J101+J104-1)&amp;D101))))))</f>
        <v/>
      </c>
      <c r="J110" s="62"/>
      <c r="K110" s="52" t="str">
        <f>IF(D101="","",IF(LEFT(I110,3)='CSV1'!D75,D103,IF(LEFT(I110,2)="B-",K111-J110,IF(I110='CSV1'!$E$5,D104,IF(LEFT(I110,2)="L-",K109+J109,"")))))</f>
        <v/>
      </c>
      <c r="L110" s="53"/>
      <c r="M110" s="36" t="str">
        <f>IF(N110="","",IF(LEFT(N110,3)='CSV1'!D75,O102,(IF(LEFT(N110,2)="L-",O103,IF(LEFT(N110,2)="B-",O101))&amp;" "&amp;RIGHT(N110,LEN(N110)-2))))</f>
        <v/>
      </c>
      <c r="N110" s="34" t="str">
        <f>IF(AND(OR(J101="",J101=0),OR(J102="",J102=0),AND(ROW()=ROW(D107),COLUMN()=COLUMN(D107))),'CSV1'!D75&amp;D101,IF(AND(OR(J101="",J101=0),OR(J102="",J102=0)),"",IF(J101-(ROW()-ROW(D107)+AK$2)=0,'CSV1'!D75&amp;D101,IF(J101-(AK$2+ROW()-ROW(D107))&gt;0,"B-"&amp;J101-(AK$2+ROW()-ROW(D107))&amp;D101,IF(OR(J102="",J102=0),"",IF(J101+J102+1-(AK$2+ROW()-ROW(D107))&lt;=0,"","L-"&amp;(ROW()-(ROW(D107))+AK$2-J101+J104-1)&amp;D101))))))</f>
        <v/>
      </c>
      <c r="O110" s="62"/>
      <c r="P110" s="52" t="str">
        <f>IF(D101="","",IF(LEFT(N110,3)='CSV1'!D75,D103,IF(LEFT(N110,2)="B-",P111-O110,IF(N110='CSV1'!$E$5,D104,IF(LEFT(N110,2)="L-",P109+O109,"")))))</f>
        <v/>
      </c>
      <c r="Q110" s="53"/>
      <c r="R110" s="36" t="str">
        <f>IF(S110="","",IF(LEFT(S110,3)='CSV1'!D75,O102,(IF(LEFT(S110,2)="L-",O103,IF(LEFT(S110,2)="B-",O101))&amp;" "&amp;RIGHT(S110,LEN(S110)-2))))</f>
        <v/>
      </c>
      <c r="S110" s="34" t="str">
        <f>IF(AND(OR(J101="",J101=0),OR(J102="",J102=0),AND(ROW()=ROW(D107),COLUMN()=COLUMN(D107))),'CSV1'!D75&amp;D101,IF(AND(OR(J101="",J101=0),OR(J102="",J102=0)),"",IF(J101-(ROW()-ROW(D107)+AP$2)=0,'CSV1'!D75&amp;D101,IF(J101-(AP$2+ROW()-ROW(D107))&gt;0,"B-"&amp;J101-(AP$2+ROW()-ROW(D107))&amp;D101,IF(OR(J102="",J102=0),"",IF(J101+J102+1-(AP$2+ROW()-ROW(D107))&lt;=0,"","L-"&amp;(ROW()-(ROW(D107))+AP$2-J101+J104-1)&amp;D101))))))</f>
        <v/>
      </c>
      <c r="T110" s="62"/>
      <c r="U110" s="45" t="str">
        <f>IF(D101="","",IF(LEFT(S110,3)='CSV1'!D75,D103,IF(LEFT(S110,2)="B-",U111-T110,IF(S110='CSV1'!$E$5,D104,IF(LEFT(S110,2)="L-",U109+T109,"")))))</f>
        <v/>
      </c>
      <c r="V110" s="20"/>
    </row>
    <row r="111" spans="1:22" ht="18" customHeight="1" x14ac:dyDescent="0.2">
      <c r="A111" s="15"/>
      <c r="B111" s="54"/>
      <c r="C111" s="36" t="str">
        <f>IF(D111="","",IF(LEFT(D111,3)='CSV1'!D75,O102,(IF(LEFT(D111,2)="L-",O103,IF(LEFT(D111,2)="B-",O101))&amp;" "&amp;RIGHT(D111,LEN(D111)-2))))</f>
        <v/>
      </c>
      <c r="D111" s="34" t="str">
        <f>IF(AND(OR(J101="",J101=0),OR(J102="",J102=0),AND(ROW()=ROW(D107),COLUMN()=COLUMN(D107))),'CSV1'!D75&amp;D101,IF(AND(OR(J101="",J101=0),OR(J102="",J102=0)),"",IF(J101-(ROW()-ROW(D107)+AA$2)=0,'CSV1'!D75&amp;D101,IF(J101-(AA$2+ROW()-ROW(D107))&gt;0,"B-"&amp;J101-(AA$2+ROW()-ROW(D107))&amp;D101,IF(OR(J102="",J102=0),"",IF(J101+J102+1-(AA$2+ROW()-ROW(D107))&lt;=0,"","L-"&amp;(ROW()-(ROW(D107))+AA$2-J101+J104-1)&amp;D101))))))</f>
        <v/>
      </c>
      <c r="E111" s="62"/>
      <c r="F111" s="52" t="str">
        <f>IF(D101="","",IF(LEFT(D111,3)='CSV1'!D75,D103,IF(LEFT(D111,2)="B-",F112-E111,IF(D111='CSV1'!$E$5,D104,IF(LEFT(D111,2)="L-",F110+E110,"")))))</f>
        <v/>
      </c>
      <c r="G111" s="53"/>
      <c r="H111" s="36" t="str">
        <f>IF(I111="","",IF(LEFT(I111,3)='CSV1'!D75,O102,(IF(LEFT(I111,2)="L-",O103,IF(LEFT(I111,2)="B-",O101))&amp;" "&amp;RIGHT(I111,LEN(I111)-2))))</f>
        <v/>
      </c>
      <c r="I111" s="34" t="str">
        <f>IF(AND(OR(J101="",J101=0),OR(J102="",J102=0),AND(ROW()=ROW(D107),COLUMN()=COLUMN(D107))),'CSV1'!D75&amp;D101,IF(AND(OR(J101="",J101=0),OR(J102="",J102=0)),"",IF(J101-(ROW()-ROW(D107)+AF$2)=0,'CSV1'!D75&amp;D101,IF(J101-(AF$2+ROW()-ROW(D107))&gt;0,"B-"&amp;J101-(AF$2+ROW()-ROW(D107))&amp;D101,IF(OR(J102="",J102=0),"",IF(J101+J102+1-(AF$2+ROW()-ROW(D107))&lt;=0,"","L-"&amp;(ROW()-(ROW(D107))+AF$2-J101+J104-1)&amp;D101))))))</f>
        <v/>
      </c>
      <c r="J111" s="62"/>
      <c r="K111" s="52" t="str">
        <f>IF(D101="","",IF(LEFT(I111,3)='CSV1'!D75,D103,IF(LEFT(I111,2)="B-",K112-J111,IF(I111='CSV1'!$E$5,D104,IF(LEFT(I111,2)="L-",K110+J110,"")))))</f>
        <v/>
      </c>
      <c r="L111" s="53"/>
      <c r="M111" s="36" t="str">
        <f>IF(N111="","",IF(LEFT(N111,3)='CSV1'!D75,O102,(IF(LEFT(N111,2)="L-",O103,IF(LEFT(N111,2)="B-",O101))&amp;" "&amp;RIGHT(N111,LEN(N111)-2))))</f>
        <v/>
      </c>
      <c r="N111" s="34" t="str">
        <f>IF(AND(OR(J101="",J101=0),OR(J102="",J102=0),AND(ROW()=ROW(D107),COLUMN()=COLUMN(D107))),'CSV1'!D75&amp;D101,IF(AND(OR(J101="",J101=0),OR(J102="",J102=0)),"",IF(J101-(ROW()-ROW(D107)+AK$2)=0,'CSV1'!D75&amp;D101,IF(J101-(AK$2+ROW()-ROW(D107))&gt;0,"B-"&amp;J101-(AK$2+ROW()-ROW(D107))&amp;D101,IF(OR(J102="",J102=0),"",IF(J101+J102+1-(AK$2+ROW()-ROW(D107))&lt;=0,"","L-"&amp;(ROW()-(ROW(D107))+AK$2-J101+J104-1)&amp;D101))))))</f>
        <v/>
      </c>
      <c r="O111" s="62"/>
      <c r="P111" s="52" t="str">
        <f>IF(D101="","",IF(LEFT(N111,3)='CSV1'!D75,D103,IF(LEFT(N111,2)="B-",P112-O111,IF(N111='CSV1'!$E$5,D104,IF(LEFT(N111,2)="L-",P110+O110,"")))))</f>
        <v/>
      </c>
      <c r="Q111" s="53"/>
      <c r="R111" s="36" t="str">
        <f>IF(S111="","",IF(LEFT(S111,3)='CSV1'!D75,O102,(IF(LEFT(S111,2)="L-",O103,IF(LEFT(S111,2)="B-",O101))&amp;" "&amp;RIGHT(S111,LEN(S111)-2))))</f>
        <v/>
      </c>
      <c r="S111" s="34" t="str">
        <f>IF(AND(OR(J101="",J101=0),OR(J102="",J102=0),AND(ROW()=ROW(D107),COLUMN()=COLUMN(D107))),'CSV1'!D75&amp;D101,IF(AND(OR(J101="",J101=0),OR(J102="",J102=0)),"",IF(J101-(ROW()-ROW(D107)+AP$2)=0,'CSV1'!D75&amp;D101,IF(J101-(AP$2+ROW()-ROW(D107))&gt;0,"B-"&amp;J101-(AP$2+ROW()-ROW(D107))&amp;D101,IF(OR(J102="",J102=0),"",IF(J101+J102+1-(AP$2+ROW()-ROW(D107))&lt;=0,"","L-"&amp;(ROW()-(ROW(D107))+AP$2-J101+J104-1)&amp;D101))))))</f>
        <v/>
      </c>
      <c r="T111" s="62"/>
      <c r="U111" s="45" t="str">
        <f>IF(D101="","",IF(LEFT(S111,3)='CSV1'!D75,D103,IF(LEFT(S111,2)="B-",U112-T111,IF(S111='CSV1'!$E$5,D104,IF(LEFT(S111,2)="L-",U110+T110,"")))))</f>
        <v/>
      </c>
      <c r="V111" s="20"/>
    </row>
    <row r="112" spans="1:22" ht="18" customHeight="1" x14ac:dyDescent="0.2">
      <c r="A112" s="15"/>
      <c r="B112" s="79"/>
      <c r="C112" s="36" t="str">
        <f>IF(D112="","",IF(LEFT(D112,3)='CSV1'!D75,O102,(IF(LEFT(D112,2)="L-",O103,IF(LEFT(D112,2)="B-",O101))&amp;" "&amp;RIGHT(D112,LEN(D112)-2))))</f>
        <v/>
      </c>
      <c r="D112" s="34" t="str">
        <f>IF(AND(OR(J101="",J101=0),OR(J102="",J102=0),AND(ROW()=ROW(D107),COLUMN()=COLUMN(D107))),'CSV1'!D75&amp;D101,IF(AND(OR(J101="",J101=0),OR(J102="",J102=0)),"",IF(J101-(ROW()-ROW(D107)+AA$2)=0,'CSV1'!D75&amp;D101,IF(J101-(AA$2+ROW()-ROW(D107))&gt;0,"B-"&amp;J101-(AA$2+ROW()-ROW(D107))&amp;D101,IF(OR(J102="",J102=0),"",IF(J101+J102+1-(AA$2+ROW()-ROW(D107))&lt;=0,"","L-"&amp;(ROW()-(ROW(D107))+AA$2-J101+J104-1)&amp;D101))))))</f>
        <v/>
      </c>
      <c r="E112" s="62"/>
      <c r="F112" s="52" t="str">
        <f>IF(D101="","",IF(LEFT(D112,3)='CSV1'!D75,D103,IF(LEFT(D112,2)="B-",K107-E112,IF(D112='CSV1'!$E$5,D104,IF(LEFT(D112,2)="L-",F111+E111,"")))))</f>
        <v/>
      </c>
      <c r="G112" s="53"/>
      <c r="H112" s="36" t="str">
        <f>IF(I112="","",IF(LEFT(I112,3)='CSV1'!D75,O102,(IF(LEFT(I112,2)="L-",O103,IF(LEFT(I112,2)="B-",O101))&amp;" "&amp;RIGHT(I112,LEN(I112)-2))))</f>
        <v/>
      </c>
      <c r="I112" s="34" t="str">
        <f>IF(AND(OR(J101="",J101=0),OR(J102="",J102=0),AND(ROW()=ROW(D107),COLUMN()=COLUMN(D107))),'CSV1'!D75&amp;D101,IF(AND(OR(J101="",J101=0),OR(J102="",J102=0)),"",IF(J101-(ROW()-ROW(D107)+AF$2)=0,'CSV1'!D75&amp;D101,IF(J101-(AF$2+ROW()-ROW(D107))&gt;0,"B-"&amp;J101-(AF$2+ROW()-ROW(D107))&amp;D101,IF(OR(J102="",J102=0),"",IF(J101+J102+1-(AF$2+ROW()-ROW(D107))&lt;=0,"","L-"&amp;(ROW()-(ROW(D107))+AF$2-J101+J104-1)&amp;D101))))))</f>
        <v/>
      </c>
      <c r="J112" s="62"/>
      <c r="K112" s="52" t="str">
        <f>IF(D101="","",IF(LEFT(I112,3)='CSV1'!D75,D103,IF(LEFT(I112,2)="B-",P107-J112,IF(I112='CSV1'!$E$5,D104,IF(LEFT(I112,2)="L-",K111+J111,"")))))</f>
        <v/>
      </c>
      <c r="L112" s="53"/>
      <c r="M112" s="36" t="str">
        <f>IF(N112="","",IF(LEFT(N112,3)='CSV1'!D75,O102,(IF(LEFT(N112,2)="L-",O103,IF(LEFT(N112,2)="B-",O101))&amp;" "&amp;RIGHT(N112,LEN(N112)-2))))</f>
        <v/>
      </c>
      <c r="N112" s="34" t="str">
        <f>IF(AND(OR(J101="",J101=0),OR(J102="",J102=0),AND(ROW()=ROW(D107),COLUMN()=COLUMN(D107))),'CSV1'!D75&amp;D101,IF(AND(OR(J101="",J101=0),OR(J102="",J102=0)),"",IF(J101-(ROW()-ROW(D107)+AK$2)=0,'CSV1'!D75&amp;D101,IF(J101-(AK$2+ROW()-ROW(D107))&gt;0,"B-"&amp;J101-(AK$2+ROW()-ROW(D107))&amp;D101,IF(OR(J102="",J102=0),"",IF(J101+J102+1-(AK$2+ROW()-ROW(D107))&lt;=0,"","L-"&amp;(ROW()-(ROW(D107))+AK$2-J101+J104-1)&amp;D101))))))</f>
        <v/>
      </c>
      <c r="O112" s="62"/>
      <c r="P112" s="52" t="str">
        <f>IF(D101="","",IF(LEFT(N112,3)='CSV1'!D75,D103,IF(LEFT(N112,2)="B-",U107-O112,IF(N112='CSV1'!$E$5,D104,IF(LEFT(N112,2)="L-",P111+O111,"")))))</f>
        <v/>
      </c>
      <c r="Q112" s="53"/>
      <c r="R112" s="36" t="str">
        <f>IF(S112="","",IF(LEFT(S112,3)='CSV1'!D75,O102,(IF(LEFT(S112,2)="L-",O103,IF(LEFT(S112,2)="B-",O101))&amp;" "&amp;RIGHT(S112,LEN(S112)-2))))</f>
        <v/>
      </c>
      <c r="S112" s="34" t="str">
        <f>IF(AND(OR(J101="",J101=0),OR(J102="",J102=0),AND(ROW()=ROW(D107),COLUMN()=COLUMN(D107))),'CSV1'!D75&amp;D101,IF(AND(OR(J101="",J101=0),OR(J102="",J102=0)),"",IF(J101-(ROW()-ROW(D107)+AP$2)=0,'CSV1'!D75&amp;D101,IF(J101-(AP$2+ROW()-ROW(D107))&gt;0,"B-"&amp;J101-(AP$2+ROW()-ROW(D107))&amp;D101,IF(OR(J102="",J102=0),"",IF(J101+J102+1-(AP$2+ROW()-ROW(D107))&lt;=0,"","L-"&amp;(ROW()-(ROW(D107))+AP$2-J101+J104-1)&amp;D101))))))</f>
        <v/>
      </c>
      <c r="T112" s="62"/>
      <c r="U112" s="45" t="str">
        <f>IF(D101="","",IF(LEFT(S112,3)='CSV1'!D75,D103,IF(LEFT(S112,2)="B-",Z107-T112,IF(S112='CSV1'!$E$5,D104,IF(LEFT(S112,2)="L-",U111+T111,"")))))</f>
        <v/>
      </c>
      <c r="V112" s="20"/>
    </row>
    <row r="113" spans="1:22" ht="24.95" customHeight="1" thickBot="1" x14ac:dyDescent="0.3">
      <c r="A113" s="15"/>
      <c r="B113" s="12" t="s">
        <v>57</v>
      </c>
      <c r="C113" s="103"/>
      <c r="D113" s="103"/>
      <c r="E113" s="103"/>
      <c r="F113" s="103"/>
      <c r="G113" s="103"/>
      <c r="H113" s="103"/>
      <c r="I113" s="103"/>
      <c r="J113" s="103"/>
      <c r="K113" s="103"/>
      <c r="L113" s="103"/>
      <c r="M113" s="103"/>
      <c r="N113" s="103"/>
      <c r="O113" s="103"/>
      <c r="P113" s="103"/>
      <c r="Q113" s="103"/>
      <c r="R113" s="103"/>
      <c r="S113" s="103"/>
      <c r="T113" s="103"/>
      <c r="U113" s="103"/>
      <c r="V113" s="20"/>
    </row>
    <row r="114" spans="1:22" ht="20.100000000000001" customHeight="1" thickTop="1" thickBot="1" x14ac:dyDescent="0.25">
      <c r="A114" s="15"/>
      <c r="B114" s="107" t="s">
        <v>42</v>
      </c>
      <c r="C114" s="107"/>
      <c r="D114" s="107"/>
      <c r="E114" s="107"/>
      <c r="F114" s="107"/>
      <c r="G114" s="107"/>
      <c r="H114" s="107"/>
      <c r="I114" s="107"/>
      <c r="J114" s="107"/>
      <c r="K114" s="107"/>
      <c r="L114" s="107"/>
      <c r="M114" s="107"/>
      <c r="N114" s="107"/>
      <c r="O114" s="107"/>
      <c r="P114" s="107"/>
      <c r="Q114" s="107"/>
      <c r="R114" s="107"/>
      <c r="S114" s="107"/>
      <c r="T114" s="107"/>
      <c r="U114" s="107"/>
      <c r="V114" s="20"/>
    </row>
    <row r="115" spans="1:22" ht="17.100000000000001" customHeight="1" x14ac:dyDescent="0.2">
      <c r="A115" s="15"/>
      <c r="B115" s="82"/>
      <c r="C115" s="80" t="s">
        <v>27</v>
      </c>
      <c r="D115" s="38"/>
      <c r="E115" s="38"/>
      <c r="F115" s="38"/>
      <c r="G115" s="39"/>
      <c r="H115" s="37"/>
      <c r="I115" s="80" t="str">
        <f>I101</f>
        <v>Floors Below Grade:</v>
      </c>
      <c r="J115" s="68"/>
      <c r="K115" s="93" t="str">
        <f>IF(D115="","",IF(AND(OR(O116="",O116="None"),J115&gt;0),"ERROR!",""))</f>
        <v/>
      </c>
      <c r="L115" s="11"/>
      <c r="M115" s="37"/>
      <c r="N115" s="80" t="s">
        <v>30</v>
      </c>
      <c r="O115" s="108" t="s">
        <v>31</v>
      </c>
      <c r="P115" s="108"/>
      <c r="Q115" s="108"/>
      <c r="R115" s="37"/>
      <c r="S115" s="80" t="s">
        <v>54</v>
      </c>
      <c r="T115" s="71">
        <v>90</v>
      </c>
      <c r="U115" s="23" t="s">
        <v>32</v>
      </c>
      <c r="V115" s="20"/>
    </row>
    <row r="116" spans="1:22" ht="17.100000000000001" customHeight="1" x14ac:dyDescent="0.2">
      <c r="A116" s="15"/>
      <c r="B116" s="30"/>
      <c r="C116" s="32" t="s">
        <v>56</v>
      </c>
      <c r="D116" s="87"/>
      <c r="E116" s="30" t="s">
        <v>33</v>
      </c>
      <c r="F116" s="30"/>
      <c r="G116" s="54"/>
      <c r="H116" s="24"/>
      <c r="I116" s="32" t="str">
        <f>I102</f>
        <v>Floors Above Grade:</v>
      </c>
      <c r="J116" s="69"/>
      <c r="K116" s="93"/>
      <c r="L116" s="2"/>
      <c r="M116" s="24"/>
      <c r="N116" s="32" t="s">
        <v>68</v>
      </c>
      <c r="O116" s="105" t="s">
        <v>44</v>
      </c>
      <c r="P116" s="105"/>
      <c r="Q116" s="105"/>
      <c r="R116" s="24"/>
      <c r="S116" s="30"/>
      <c r="T116" s="72"/>
      <c r="U116" s="28"/>
      <c r="V116" s="20"/>
    </row>
    <row r="117" spans="1:22" ht="17.100000000000001" customHeight="1" x14ac:dyDescent="0.2">
      <c r="A117" s="15"/>
      <c r="B117" s="30"/>
      <c r="C117" s="32" t="s">
        <v>35</v>
      </c>
      <c r="D117" s="88"/>
      <c r="E117" s="30" t="s">
        <v>36</v>
      </c>
      <c r="F117" s="30"/>
      <c r="G117" s="54"/>
      <c r="H117" s="24"/>
      <c r="I117" s="32" t="str">
        <f>I103</f>
        <v xml:space="preserve"> # for Ground Flr:</v>
      </c>
      <c r="J117" s="69"/>
      <c r="K117" s="93" t="str">
        <f>IF(D115="","",IF(J117=J118,"ERROR",IF(J118&gt;J118,"ERROR","")))</f>
        <v/>
      </c>
      <c r="L117" s="2"/>
      <c r="M117" s="24"/>
      <c r="N117" s="32" t="s">
        <v>37</v>
      </c>
      <c r="O117" s="105" t="s">
        <v>61</v>
      </c>
      <c r="P117" s="105"/>
      <c r="Q117" s="105"/>
      <c r="R117" s="24"/>
      <c r="S117" s="26"/>
      <c r="T117" s="72"/>
      <c r="U117" s="26"/>
      <c r="V117" s="20"/>
    </row>
    <row r="118" spans="1:22" ht="17.100000000000001" customHeight="1" thickBot="1" x14ac:dyDescent="0.25">
      <c r="A118" s="15"/>
      <c r="B118" s="29"/>
      <c r="C118" s="86" t="s">
        <v>70</v>
      </c>
      <c r="D118" s="89"/>
      <c r="E118" s="29" t="s">
        <v>36</v>
      </c>
      <c r="F118" s="29"/>
      <c r="G118" s="81"/>
      <c r="H118" s="35"/>
      <c r="I118" s="86" t="str">
        <f>I104</f>
        <v xml:space="preserve"> # 1st above grd. Flr:</v>
      </c>
      <c r="J118" s="70"/>
      <c r="K118" s="94" t="str">
        <f>IF(D115="","",IF(J117=J118,"ERROR",""))</f>
        <v/>
      </c>
      <c r="L118" s="3"/>
      <c r="M118" s="90"/>
      <c r="N118" s="91"/>
      <c r="O118" s="106"/>
      <c r="P118" s="106"/>
      <c r="Q118" s="106"/>
      <c r="R118" s="25"/>
      <c r="S118" s="27"/>
      <c r="T118" s="73"/>
      <c r="U118" s="29"/>
      <c r="V118" s="20"/>
    </row>
    <row r="119" spans="1:22" x14ac:dyDescent="0.2">
      <c r="A119" s="15"/>
      <c r="B119" s="30"/>
      <c r="C119" s="46"/>
      <c r="D119" s="47"/>
      <c r="E119" s="47"/>
      <c r="F119" s="48"/>
      <c r="G119" s="32"/>
      <c r="H119" s="46"/>
      <c r="I119" s="47"/>
      <c r="J119" s="47"/>
      <c r="K119" s="48"/>
      <c r="L119" s="55"/>
      <c r="M119" s="46"/>
      <c r="N119" s="47"/>
      <c r="O119" s="47"/>
      <c r="P119" s="48"/>
      <c r="Q119" s="57"/>
      <c r="R119" s="46"/>
      <c r="S119" s="47"/>
      <c r="T119" s="47"/>
      <c r="U119" s="47"/>
      <c r="V119" s="20"/>
    </row>
    <row r="120" spans="1:22" ht="28.5" x14ac:dyDescent="0.2">
      <c r="A120" s="15"/>
      <c r="B120" s="33"/>
      <c r="C120" s="51" t="s">
        <v>38</v>
      </c>
      <c r="D120" s="49" t="s">
        <v>39</v>
      </c>
      <c r="E120" s="49" t="s">
        <v>40</v>
      </c>
      <c r="F120" s="50" t="s">
        <v>41</v>
      </c>
      <c r="G120" s="33"/>
      <c r="H120" s="51" t="str">
        <f>IF(H121="","","Floor Name")</f>
        <v/>
      </c>
      <c r="I120" s="49" t="str">
        <f>IF(H121="","","Flr")</f>
        <v/>
      </c>
      <c r="J120" s="49" t="str">
        <f>IF(H121="","","Flr-Flr (m)")</f>
        <v/>
      </c>
      <c r="K120" s="50" t="str">
        <f>IF(H121="","","Bldg. Elev. (m)")</f>
        <v/>
      </c>
      <c r="L120" s="56"/>
      <c r="M120" s="51" t="str">
        <f>IF(M121="","","Floor Name")</f>
        <v/>
      </c>
      <c r="N120" s="49" t="str">
        <f>IF(M121="","","Flr")</f>
        <v/>
      </c>
      <c r="O120" s="49" t="str">
        <f>IF(M121="","","Flr-Flr (m)")</f>
        <v/>
      </c>
      <c r="P120" s="50" t="str">
        <f>IF(M121="","","Bldg. Elev. (m)")</f>
        <v/>
      </c>
      <c r="Q120" s="56"/>
      <c r="R120" s="51" t="str">
        <f>IF(R121="","","Floor Name")</f>
        <v/>
      </c>
      <c r="S120" s="49" t="str">
        <f>IF(R121="","","Flr")</f>
        <v/>
      </c>
      <c r="T120" s="49" t="str">
        <f>IF(R121="","","Flr-Flr (m)")</f>
        <v/>
      </c>
      <c r="U120" s="49" t="str">
        <f>IF(R121="","","Bldg. Elev. (m)")</f>
        <v/>
      </c>
      <c r="V120" s="20"/>
    </row>
    <row r="121" spans="1:22" ht="18" customHeight="1" x14ac:dyDescent="0.2">
      <c r="A121" s="15"/>
      <c r="B121" s="54"/>
      <c r="C121" s="36" t="str">
        <f>IF(D121="","",IF(LEFT(D121,3)='CSV1'!D89,O116,(IF(LEFT(D121,2)="L-",O117,IF(LEFT(D121,2)="B-",O115))&amp;" "&amp;RIGHT(D121,LEN(D121)-2))))</f>
        <v/>
      </c>
      <c r="D121" s="34" t="str">
        <f>IF(AND(OR(J115="",J115=0),OR(J116="",J116=0),AND(ROW()=ROW(D121),COLUMN()=COLUMN(D121))),'CSV1'!D89&amp;D115,IF(AND(OR(J115="",J115=0),OR(J116="",J116=0)),"",IF(J115-(ROW()-ROW(D121)+AA$2)=0,'CSV1'!D89&amp;D115,IF(J115-(AA$2+ROW()-ROW(D121))&gt;0,"B-"&amp;J115-(AA$2+ROW()-ROW(D121))&amp;D115,IF(OR(J116="",J116=0),"",IF(J115+J116+1-(AA$2+ROW()-ROW(D121))&lt;=0,"","L-"&amp;(ROW()-(ROW(D121))+AA$2-J115+J118-1)&amp;D115))))))</f>
        <v/>
      </c>
      <c r="E121" s="62"/>
      <c r="F121" s="52">
        <f>IF(D$31="","",IF(LEFT(D121,3)='CSV1'!D89,D117,IF(LEFT(D121,2)="B-",F122-E121,IF(D121='CSV1'!$E$5,D118,IF(LEFT(D121,2)="L-",F120+E120,"")))))</f>
        <v>0</v>
      </c>
      <c r="G121" s="53"/>
      <c r="H121" s="36" t="str">
        <f>IF(I121="","",IF(LEFT(I121,3)='CSV1'!D89,O116,(IF(LEFT(I121,2)="L-",O117,IF(LEFT(I121,2)="B-",O115))&amp;" "&amp;RIGHT(I121,LEN(I121)-2))))</f>
        <v/>
      </c>
      <c r="I121" s="34" t="str">
        <f>IF(AND(OR(J115="",J115=0),OR(J116="",J116=0),AND(ROW()=ROW(D121),COLUMN()=COLUMN(D121))),'CSV1'!D89&amp;D115,IF(AND(OR(J115="",J115=0),OR(J116="",J116=0)),"",IF(J115-(ROW()-ROW(D121)+AF$2)=0,'CSV1'!D89&amp;D115,IF(J115-(AF$2+ROW()-ROW(D121))&gt;0,"B-"&amp;J115-(AF$2+ROW()-ROW(D121))&amp;D115,IF(OR(J116="",J116=0),"",IF(J115+J116+1-(AF$2+ROW()-ROW(D121))&lt;=0,"","L-"&amp;(ROW()-(ROW(D121))+AF$2-J115+J118-1)&amp;D115))))))</f>
        <v/>
      </c>
      <c r="J121" s="62"/>
      <c r="K121" s="52" t="str">
        <f>IF(D115="","",IF(LEFT(I121,3)='CSV1'!D89,D117,IF(LEFT(I121,2)="B-",K122-J121,IF(I121='CSV1'!$E$5,D118,IF(LEFT(I121,2)="L-",F126+E126,"")))))</f>
        <v/>
      </c>
      <c r="L121" s="53"/>
      <c r="M121" s="36" t="str">
        <f>IF(N121="","",IF(LEFT(N121,3)='CSV1'!D89,O116,(IF(LEFT(N121,2)="L-",O117,IF(LEFT(N121,2)="B-",O115))&amp;" "&amp;RIGHT(N121,LEN(N121)-2))))</f>
        <v/>
      </c>
      <c r="N121" s="34" t="str">
        <f>IF(AND(OR(J115="",J115=0),OR(J116="",J116=0),AND(ROW()=ROW(D121),COLUMN()=COLUMN(D121))),'CSV1'!D89&amp;D115,IF(AND(OR(J115="",J115=0),OR(J116="",J116=0)),"",IF(J115-(ROW()-ROW(D121)+AK$2)=0,'CSV1'!D89&amp;D115,IF(J115-(AK$2+ROW()-ROW(D121))&gt;0,"B-"&amp;J115-(AK$2+ROW()-ROW(D121))&amp;D115,IF(OR(J116="",J116=0),"",IF(J115+J116+1-(AK$2+ROW()-ROW(D121))&lt;=0,"","L-"&amp;(ROW()-(ROW(D121))+AK$2-J115+J118-1)&amp;D115))))))</f>
        <v/>
      </c>
      <c r="O121" s="62"/>
      <c r="P121" s="52" t="str">
        <f>IF(D115="","",IF(LEFT(N121,3)='CSV1'!D89,D117,IF(LEFT(N121,2)="B-",P122-O121,IF(N121='CSV1'!$E$5,D118,IF(LEFT(N121,2)="L-",K126+J126,"")))))</f>
        <v/>
      </c>
      <c r="Q121" s="53"/>
      <c r="R121" s="36" t="str">
        <f>IF(S121="","",IF(LEFT(S121,3)='CSV1'!D89,O116,(IF(LEFT(S121,2)="L-",O117,IF(LEFT(S121,2)="B-",O115))&amp;" "&amp;RIGHT(S121,LEN(S121)-2))))</f>
        <v/>
      </c>
      <c r="S121" s="34" t="str">
        <f>IF(AND(OR(J115="",J115=0),OR(J116="",J116=0),AND(ROW()=ROW(D121),COLUMN()=COLUMN(D121))),'CSV1'!D89&amp;D115,IF(AND(OR(J115="",J115=0),OR(J116="",J116=0)),"",IF(J115-(ROW()-ROW(D121)+AP$2)=0,'CSV1'!D89&amp;D115,IF(J115-(AP$2+ROW()-ROW(D121))&gt;0,"B-"&amp;J115-(AP$2+ROW()-ROW(D121))&amp;D115,IF(OR(J116="",J116=0),"",IF(J115+J116+1-(AP$2+ROW()-ROW(D121))&lt;=0,"","L-"&amp;(ROW()-(ROW(D121))+AP$2-J115+J118-1)&amp;D115))))))</f>
        <v/>
      </c>
      <c r="T121" s="62"/>
      <c r="U121" s="45" t="str">
        <f>IF(D115="","",IF(LEFT(S121,3)='CSV1'!D89,D117,IF(LEFT(S121,2)="B-",U122-T121,IF(S121='CSV1'!$E$5,D118,IF(LEFT(S121,2)="L-",P126+O126,"")))))</f>
        <v/>
      </c>
      <c r="V121" s="20"/>
    </row>
    <row r="122" spans="1:22" ht="18" customHeight="1" x14ac:dyDescent="0.2">
      <c r="A122" s="15"/>
      <c r="B122" s="54"/>
      <c r="C122" s="36" t="str">
        <f>IF(D122="","",IF(LEFT(D122,3)='CSV1'!D89,O116,(IF(LEFT(D122,2)="L-",O117,IF(LEFT(D122,2)="B-",O115))&amp;" "&amp;RIGHT(D122,LEN(D122)-2))))</f>
        <v/>
      </c>
      <c r="D122" s="34" t="str">
        <f>IF(AND(OR(J115="",J115=0),OR(J116="",J116=0),AND(ROW()=ROW(D121),COLUMN()=COLUMN(D121))),'CSV1'!D89&amp;D115,IF(AND(OR(J115="",J115=0),OR(J116="",J116=0)),"",IF(J115-(ROW()-ROW(D121)+AA$2)=0,'CSV1'!D89&amp;D115,IF(J115-(AA$2+ROW()-ROW(D121))&gt;0,"B-"&amp;J115-(AA$2+ROW()-ROW(D121))&amp;D115,IF(OR(J116="",J116=0),"",IF(J115+J116+1-(AA$2+ROW()-ROW(D121))&lt;=0,"","L-"&amp;(ROW()-(ROW(D121))+AA$2-J115+J118-1)&amp;D115))))))</f>
        <v/>
      </c>
      <c r="E122" s="62"/>
      <c r="F122" s="52" t="str">
        <f>IF(D115="","",IF(LEFT(D122,3)='CSV1'!D89,D117,IF(LEFT(D122,2)="B-",F123-E122,IF(D122='CSV1'!$E$5,D118,IF(LEFT(D122,2)="L-",F121+E121,"")))))</f>
        <v/>
      </c>
      <c r="G122" s="53"/>
      <c r="H122" s="36" t="str">
        <f>IF(I122="","",IF(LEFT(I122,3)='CSV1'!D89,O116,(IF(LEFT(I122,2)="L-",O117,IF(LEFT(I122,2)="B-",O115))&amp;" "&amp;RIGHT(I122,LEN(I122)-2))))</f>
        <v/>
      </c>
      <c r="I122" s="34" t="str">
        <f>IF(AND(OR(J115="",J115=0),OR(J116="",J116=0),AND(ROW()=ROW(D121),COLUMN()=COLUMN(D121))),'CSV1'!D89&amp;D115,IF(AND(OR(J115="",J115=0),OR(J116="",J116=0)),"",IF(J115-(ROW()-ROW(D121)+AF$2)=0,'CSV1'!D89&amp;D115,IF(J115-(AF$2+ROW()-ROW(D121))&gt;0,"B-"&amp;J115-(AF$2+ROW()-ROW(D121))&amp;D115,IF(OR(J116="",J116=0),"",IF(J115+J116+1-(AF$2+ROW()-ROW(D121))&lt;=0,"","L-"&amp;(ROW()-(ROW(D121))+AF$2-J115+J118-1)&amp;D115))))))</f>
        <v/>
      </c>
      <c r="J122" s="62"/>
      <c r="K122" s="52" t="str">
        <f>IF(D115="","",IF(LEFT(I122,3)='CSV1'!D89,D117,IF(LEFT(I122,2)="B-",K123-J122,IF(I122='CSV1'!$E$5,D118,IF(LEFT(I122,2)="L-",K121+J121,"")))))</f>
        <v/>
      </c>
      <c r="L122" s="53"/>
      <c r="M122" s="36" t="str">
        <f>IF(N122="","",IF(LEFT(N122,3)='CSV1'!D89,O116,(IF(LEFT(N122,2)="L-",O117,IF(LEFT(N122,2)="B-",O115))&amp;" "&amp;RIGHT(N122,LEN(N122)-2))))</f>
        <v/>
      </c>
      <c r="N122" s="34" t="str">
        <f>IF(AND(OR(J115="",J115=0),OR(J116="",J116=0),AND(ROW()=ROW(D121),COLUMN()=COLUMN(D121))),'CSV1'!D89&amp;D115,IF(AND(OR(J115="",J115=0),OR(J116="",J116=0)),"",IF(J115-(ROW()-ROW(D121)+AK$2)=0,'CSV1'!D89&amp;D115,IF(J115-(AK$2+ROW()-ROW(D121))&gt;0,"B-"&amp;J115-(AK$2+ROW()-ROW(D121))&amp;D115,IF(OR(J116="",J116=0),"",IF(J115+J116+1-(AK$2+ROW()-ROW(D121))&lt;=0,"","L-"&amp;(ROW()-(ROW(D121))+AK$2-J115+J118-1)&amp;D115))))))</f>
        <v/>
      </c>
      <c r="O122" s="62"/>
      <c r="P122" s="52" t="str">
        <f>IF(D115="","",IF(LEFT(N122,3)='CSV1'!D89,D117,IF(LEFT(N122,2)="B-",P123-O122,IF(N122='CSV1'!$E$5,D118,IF(LEFT(N122,2)="L-",P121+O121,"")))))</f>
        <v/>
      </c>
      <c r="Q122" s="53"/>
      <c r="R122" s="36" t="str">
        <f>IF(S122="","",IF(LEFT(S122,3)='CSV1'!D89,O116,(IF(LEFT(S122,2)="L-",O117,IF(LEFT(S122,2)="B-",O115))&amp;" "&amp;RIGHT(S122,LEN(S122)-2))))</f>
        <v/>
      </c>
      <c r="S122" s="34" t="str">
        <f>IF(AND(OR(J115="",J115=0),OR(J116="",J116=0),AND(ROW()=ROW(D121),COLUMN()=COLUMN(D121))),'CSV1'!D89&amp;D115,IF(AND(OR(J115="",J115=0),OR(J116="",J116=0)),"",IF(J115-(ROW()-ROW(D121)+AP$2)=0,'CSV1'!D89&amp;D115,IF(J115-(AP$2+ROW()-ROW(D121))&gt;0,"B-"&amp;J115-(AP$2+ROW()-ROW(D121))&amp;D115,IF(OR(J116="",J116=0),"",IF(J115+J116+1-(AP$2+ROW()-ROW(D121))&lt;=0,"","L-"&amp;(ROW()-(ROW(D121))+AP$2-J115+J118-1)&amp;D115))))))</f>
        <v/>
      </c>
      <c r="T122" s="62"/>
      <c r="U122" s="45" t="str">
        <f>IF(D115="","",IF(LEFT(S122,3)='CSV1'!D89,D117,IF(LEFT(S122,2)="B-",U123-T122,IF(S122='CSV1'!$E$5,D118,IF(LEFT(S122,2)="L-",U121+T121,"")))))</f>
        <v/>
      </c>
      <c r="V122" s="20"/>
    </row>
    <row r="123" spans="1:22" ht="18" customHeight="1" x14ac:dyDescent="0.2">
      <c r="A123" s="15"/>
      <c r="B123" s="54"/>
      <c r="C123" s="36" t="str">
        <f>IF(D123="","",IF(LEFT(D123,3)='CSV1'!D89,O116,(IF(LEFT(D123,2)="L-",O117,IF(LEFT(D123,2)="B-",O115))&amp;" "&amp;RIGHT(D123,LEN(D123)-2))))</f>
        <v/>
      </c>
      <c r="D123" s="34" t="str">
        <f>IF(AND(OR(J115="",J115=0),OR(J116="",J116=0),AND(ROW()=ROW(D121),COLUMN()=COLUMN(D121))),'CSV1'!D89&amp;D115,IF(AND(OR(J115="",J115=0),OR(J116="",J116=0)),"",IF(J115-(ROW()-ROW(D121)+AA$2)=0,'CSV1'!D89&amp;D115,IF(J115-(AA$2+ROW()-ROW(D121))&gt;0,"B-"&amp;J115-(AA$2+ROW()-ROW(D121))&amp;D115,IF(OR(J116="",J116=0),"",IF(J115+J116+1-(AA$2+ROW()-ROW(D121))&lt;=0,"","L-"&amp;(ROW()-(ROW(D121))+AA$2-J115+J118-1)&amp;D115))))))</f>
        <v/>
      </c>
      <c r="E123" s="62"/>
      <c r="F123" s="52" t="str">
        <f>IF(D115="","",IF(LEFT(D123,3)='CSV1'!D89,D117,IF(LEFT(D123,2)="B-",F124-E123,IF(D123='CSV1'!$E$5,D118,IF(LEFT(D123,2)="L-",F122+E122,"")))))</f>
        <v/>
      </c>
      <c r="G123" s="53"/>
      <c r="H123" s="36" t="str">
        <f>IF(I123="","",IF(LEFT(I123,3)='CSV1'!D89,O116,(IF(LEFT(I123,2)="L-",O117,IF(LEFT(I123,2)="B-",O115))&amp;" "&amp;RIGHT(I123,LEN(I123)-2))))</f>
        <v/>
      </c>
      <c r="I123" s="34" t="str">
        <f>IF(AND(OR(J115="",J115=0),OR(J116="",J116=0),AND(ROW()=ROW(D121),COLUMN()=COLUMN(D121))),'CSV1'!D89&amp;D115,IF(AND(OR(J115="",J115=0),OR(J116="",J116=0)),"",IF(J115-(ROW()-ROW(D121)+AF$2)=0,'CSV1'!D89&amp;D115,IF(J115-(AF$2+ROW()-ROW(D121))&gt;0,"B-"&amp;J115-(AF$2+ROW()-ROW(D121))&amp;D115,IF(OR(J116="",J116=0),"",IF(J115+J116+1-(AF$2+ROW()-ROW(D121))&lt;=0,"","L-"&amp;(ROW()-(ROW(D121))+AF$2-J115+J118-1)&amp;D115))))))</f>
        <v/>
      </c>
      <c r="J123" s="62"/>
      <c r="K123" s="52" t="str">
        <f>IF(D115="","",IF(LEFT(I123,3)='CSV1'!D89,D117,IF(LEFT(I123,2)="B-",K124-J123,IF(I123='CSV1'!$E$5,D118,IF(LEFT(I123,2)="L-",K122+J122,"")))))</f>
        <v/>
      </c>
      <c r="L123" s="53"/>
      <c r="M123" s="36" t="str">
        <f>IF(N123="","",IF(LEFT(N123,3)='CSV1'!D89,O116,(IF(LEFT(N123,2)="L-",O117,IF(LEFT(N123,2)="B-",O115))&amp;" "&amp;RIGHT(N123,LEN(N123)-2))))</f>
        <v/>
      </c>
      <c r="N123" s="34" t="str">
        <f>IF(AND(OR(J115="",J115=0),OR(J116="",J116=0),AND(ROW()=ROW(D121),COLUMN()=COLUMN(D121))),'CSV1'!D89&amp;D115,IF(AND(OR(J115="",J115=0),OR(J116="",J116=0)),"",IF(J115-(ROW()-ROW(D121)+AK$2)=0,'CSV1'!D89&amp;D115,IF(J115-(AK$2+ROW()-ROW(D121))&gt;0,"B-"&amp;J115-(AK$2+ROW()-ROW(D121))&amp;D115,IF(OR(J116="",J116=0),"",IF(J115+J116+1-(AK$2+ROW()-ROW(D121))&lt;=0,"","L-"&amp;(ROW()-(ROW(D121))+AK$2-J115+J118-1)&amp;D115))))))</f>
        <v/>
      </c>
      <c r="O123" s="62"/>
      <c r="P123" s="52" t="str">
        <f>IF(D115="","",IF(LEFT(N123,3)='CSV1'!D89,D117,IF(LEFT(N123,2)="B-",P124-O123,IF(N123='CSV1'!$E$5,D118,IF(LEFT(N123,2)="L-",P122+O122,"")))))</f>
        <v/>
      </c>
      <c r="Q123" s="53"/>
      <c r="R123" s="36" t="str">
        <f>IF(S123="","",IF(LEFT(S123,3)='CSV1'!D89,O116,(IF(LEFT(S123,2)="L-",O117,IF(LEFT(S123,2)="B-",O115))&amp;" "&amp;RIGHT(S123,LEN(S123)-2))))</f>
        <v/>
      </c>
      <c r="S123" s="34" t="str">
        <f>IF(AND(OR(J115="",J115=0),OR(J116="",J116=0),AND(ROW()=ROW(D121),COLUMN()=COLUMN(D121))),'CSV1'!D89&amp;D115,IF(AND(OR(J115="",J115=0),OR(J116="",J116=0)),"",IF(J115-(ROW()-ROW(D121)+AP$2)=0,'CSV1'!D89&amp;D115,IF(J115-(AP$2+ROW()-ROW(D121))&gt;0,"B-"&amp;J115-(AP$2+ROW()-ROW(D121))&amp;D115,IF(OR(J116="",J116=0),"",IF(J115+J116+1-(AP$2+ROW()-ROW(D121))&lt;=0,"","L-"&amp;(ROW()-(ROW(D121))+AP$2-J115+J118-1)&amp;D115))))))</f>
        <v/>
      </c>
      <c r="T123" s="62"/>
      <c r="U123" s="45" t="str">
        <f>IF(D115="","",IF(LEFT(S123,3)='CSV1'!D89,D117,IF(LEFT(S123,2)="B-",U124-T123,IF(S123='CSV1'!$E$5,D118,IF(LEFT(S123,2)="L-",U122+T122,"")))))</f>
        <v/>
      </c>
      <c r="V123" s="20"/>
    </row>
    <row r="124" spans="1:22" ht="18" customHeight="1" x14ac:dyDescent="0.2">
      <c r="A124" s="15"/>
      <c r="B124" s="54"/>
      <c r="C124" s="36" t="str">
        <f>IF(D124="","",IF(LEFT(D124,3)='CSV1'!D89,O116,(IF(LEFT(D124,2)="L-",O117,IF(LEFT(D124,2)="B-",O115))&amp;" "&amp;RIGHT(D124,LEN(D124)-2))))</f>
        <v/>
      </c>
      <c r="D124" s="34" t="str">
        <f>IF(AND(OR(J115="",J115=0),OR(J116="",J116=0),AND(ROW()=ROW(D121),COLUMN()=COLUMN(D121))),'CSV1'!D89&amp;D115,IF(AND(OR(J115="",J115=0),OR(J116="",J116=0)),"",IF(J115-(ROW()-ROW(D121)+AA$2)=0,'CSV1'!D89&amp;D115,IF(J115-(AA$2+ROW()-ROW(D121))&gt;0,"B-"&amp;J115-(AA$2+ROW()-ROW(D121))&amp;D115,IF(OR(J116="",J116=0),"",IF(J115+J116+1-(AA$2+ROW()-ROW(D121))&lt;=0,"","L-"&amp;(ROW()-(ROW(D121))+AA$2-J115+J118-1)&amp;D115))))))</f>
        <v/>
      </c>
      <c r="E124" s="62"/>
      <c r="F124" s="52" t="str">
        <f>IF(D115="","",IF(LEFT(D124,3)='CSV1'!D89,D117,IF(LEFT(D124,2)="B-",F125-E124,IF(D124='CSV1'!$E$5,D118,IF(LEFT(D124,2)="L-",F123+E123,"")))))</f>
        <v/>
      </c>
      <c r="G124" s="53"/>
      <c r="H124" s="36" t="str">
        <f>IF(I124="","",IF(LEFT(I124,3)='CSV1'!D89,O116,(IF(LEFT(I124,2)="L-",O117,IF(LEFT(I124,2)="B-",O115))&amp;" "&amp;RIGHT(I124,LEN(I124)-2))))</f>
        <v/>
      </c>
      <c r="I124" s="34" t="str">
        <f>IF(AND(OR(J115="",J115=0),OR(J116="",J116=0),AND(ROW()=ROW(D121),COLUMN()=COLUMN(D121))),'CSV1'!D89&amp;D115,IF(AND(OR(J115="",J115=0),OR(J116="",J116=0)),"",IF(J115-(ROW()-ROW(D121)+AF$2)=0,'CSV1'!D89&amp;D115,IF(J115-(AF$2+ROW()-ROW(D121))&gt;0,"B-"&amp;J115-(AF$2+ROW()-ROW(D121))&amp;D115,IF(OR(J116="",J116=0),"",IF(J115+J116+1-(AF$2+ROW()-ROW(D121))&lt;=0,"","L-"&amp;(ROW()-(ROW(D121))+AF$2-J115+J118-1)&amp;D115))))))</f>
        <v/>
      </c>
      <c r="J124" s="62"/>
      <c r="K124" s="52" t="str">
        <f>IF(D115="","",IF(LEFT(I124,3)='CSV1'!D89,D117,IF(LEFT(I124,2)="B-",K125-J124,IF(I124='CSV1'!$E$5,D118,IF(LEFT(I124,2)="L-",K123+J123,"")))))</f>
        <v/>
      </c>
      <c r="L124" s="53"/>
      <c r="M124" s="36" t="str">
        <f>IF(N124="","",IF(LEFT(N124,3)='CSV1'!D89,O116,(IF(LEFT(N124,2)="L-",O117,IF(LEFT(N124,2)="B-",O115))&amp;" "&amp;RIGHT(N124,LEN(N124)-2))))</f>
        <v/>
      </c>
      <c r="N124" s="34" t="str">
        <f>IF(AND(OR(J115="",J115=0),OR(J116="",J116=0),AND(ROW()=ROW(D121),COLUMN()=COLUMN(D121))),'CSV1'!D89&amp;D115,IF(AND(OR(J115="",J115=0),OR(J116="",J116=0)),"",IF(J115-(ROW()-ROW(D121)+AK$2)=0,'CSV1'!D89&amp;D115,IF(J115-(AK$2+ROW()-ROW(D121))&gt;0,"B-"&amp;J115-(AK$2+ROW()-ROW(D121))&amp;D115,IF(OR(J116="",J116=0),"",IF(J115+J116+1-(AK$2+ROW()-ROW(D121))&lt;=0,"","L-"&amp;(ROW()-(ROW(D121))+AK$2-J115+J118-1)&amp;D115))))))</f>
        <v/>
      </c>
      <c r="O124" s="62"/>
      <c r="P124" s="52" t="str">
        <f>IF(D115="","",IF(LEFT(N124,3)='CSV1'!D89,D117,IF(LEFT(N124,2)="B-",P125-O124,IF(N124='CSV1'!$E$5,D118,IF(LEFT(N124,2)="L-",P123+O123,"")))))</f>
        <v/>
      </c>
      <c r="Q124" s="53"/>
      <c r="R124" s="36" t="str">
        <f>IF(S124="","",IF(LEFT(S124,3)='CSV1'!D89,O116,(IF(LEFT(S124,2)="L-",O117,IF(LEFT(S124,2)="B-",O115))&amp;" "&amp;RIGHT(S124,LEN(S124)-2))))</f>
        <v/>
      </c>
      <c r="S124" s="34" t="str">
        <f>IF(AND(OR(J115="",J115=0),OR(J116="",J116=0),AND(ROW()=ROW(D121),COLUMN()=COLUMN(D121))),'CSV1'!D89&amp;D115,IF(AND(OR(J115="",J115=0),OR(J116="",J116=0)),"",IF(J115-(ROW()-ROW(D121)+AP$2)=0,'CSV1'!D89&amp;D115,IF(J115-(AP$2+ROW()-ROW(D121))&gt;0,"B-"&amp;J115-(AP$2+ROW()-ROW(D121))&amp;D115,IF(OR(J116="",J116=0),"",IF(J115+J116+1-(AP$2+ROW()-ROW(D121))&lt;=0,"","L-"&amp;(ROW()-(ROW(D121))+AP$2-J115+J118-1)&amp;D115))))))</f>
        <v/>
      </c>
      <c r="T124" s="62"/>
      <c r="U124" s="45" t="str">
        <f>IF(D115="","",IF(LEFT(S124,3)='CSV1'!D89,D117,IF(LEFT(S124,2)="B-",U125-T124,IF(S124='CSV1'!$E$5,D118,IF(LEFT(S124,2)="L-",U123+T123,"")))))</f>
        <v/>
      </c>
      <c r="V124" s="20"/>
    </row>
    <row r="125" spans="1:22" ht="18" customHeight="1" x14ac:dyDescent="0.2">
      <c r="A125" s="15"/>
      <c r="B125" s="54"/>
      <c r="C125" s="36" t="str">
        <f>IF(D125="","",IF(LEFT(D125,3)='CSV1'!D89,O116,(IF(LEFT(D125,2)="L-",O117,IF(LEFT(D125,2)="B-",O115))&amp;" "&amp;RIGHT(D125,LEN(D125)-2))))</f>
        <v/>
      </c>
      <c r="D125" s="34" t="str">
        <f>IF(AND(OR(J115="",J115=0),OR(J116="",J116=0),AND(ROW()=ROW(D121),COLUMN()=COLUMN(D121))),'CSV1'!D89&amp;D115,IF(AND(OR(J115="",J115=0),OR(J116="",J116=0)),"",IF(J115-(ROW()-ROW(D121)+AA$2)=0,'CSV1'!D89&amp;D115,IF(J115-(AA$2+ROW()-ROW(D121))&gt;0,"B-"&amp;J115-(AA$2+ROW()-ROW(D121))&amp;D115,IF(OR(J116="",J116=0),"",IF(J115+J116+1-(AA$2+ROW()-ROW(D121))&lt;=0,"","L-"&amp;(ROW()-(ROW(D121))+AA$2-J115+J118-1)&amp;D115))))))</f>
        <v/>
      </c>
      <c r="E125" s="62"/>
      <c r="F125" s="52" t="str">
        <f>IF(D115="","",IF(LEFT(D125,3)='CSV1'!D89,D117,IF(LEFT(D125,2)="B-",F126-E125,IF(D125='CSV1'!$E$5,D118,IF(LEFT(D125,2)="L-",F124+E124,"")))))</f>
        <v/>
      </c>
      <c r="G125" s="53"/>
      <c r="H125" s="36" t="str">
        <f>IF(I125="","",IF(LEFT(I125,3)='CSV1'!D89,O116,(IF(LEFT(I125,2)="L-",O117,IF(LEFT(I125,2)="B-",O115))&amp;" "&amp;RIGHT(I125,LEN(I125)-2))))</f>
        <v/>
      </c>
      <c r="I125" s="34" t="str">
        <f>IF(AND(OR(J115="",J115=0),OR(J116="",J116=0),AND(ROW()=ROW(D121),COLUMN()=COLUMN(D121))),'CSV1'!D89&amp;D115,IF(AND(OR(J115="",J115=0),OR(J116="",J116=0)),"",IF(J115-(ROW()-ROW(D121)+AF$2)=0,'CSV1'!D89&amp;D115,IF(J115-(AF$2+ROW()-ROW(D121))&gt;0,"B-"&amp;J115-(AF$2+ROW()-ROW(D121))&amp;D115,IF(OR(J116="",J116=0),"",IF(J115+J116+1-(AF$2+ROW()-ROW(D121))&lt;=0,"","L-"&amp;(ROW()-(ROW(D121))+AF$2-J115+J118-1)&amp;D115))))))</f>
        <v/>
      </c>
      <c r="J125" s="62"/>
      <c r="K125" s="52" t="str">
        <f>IF(D115="","",IF(LEFT(I125,3)='CSV1'!D89,D117,IF(LEFT(I125,2)="B-",K126-J125,IF(I125='CSV1'!$E$5,D118,IF(LEFT(I125,2)="L-",K124+J124,"")))))</f>
        <v/>
      </c>
      <c r="L125" s="53"/>
      <c r="M125" s="36" t="str">
        <f>IF(N125="","",IF(LEFT(N125,3)='CSV1'!D89,O116,(IF(LEFT(N125,2)="L-",O117,IF(LEFT(N125,2)="B-",O115))&amp;" "&amp;RIGHT(N125,LEN(N125)-2))))</f>
        <v/>
      </c>
      <c r="N125" s="34" t="str">
        <f>IF(AND(OR(J115="",J115=0),OR(J116="",J116=0),AND(ROW()=ROW(D121),COLUMN()=COLUMN(D121))),'CSV1'!D89&amp;D115,IF(AND(OR(J115="",J115=0),OR(J116="",J116=0)),"",IF(J115-(ROW()-ROW(D121)+AK$2)=0,'CSV1'!D89&amp;D115,IF(J115-(AK$2+ROW()-ROW(D121))&gt;0,"B-"&amp;J115-(AK$2+ROW()-ROW(D121))&amp;D115,IF(OR(J116="",J116=0),"",IF(J115+J116+1-(AK$2+ROW()-ROW(D121))&lt;=0,"","L-"&amp;(ROW()-(ROW(D121))+AK$2-J115+J118-1)&amp;D115))))))</f>
        <v/>
      </c>
      <c r="O125" s="62"/>
      <c r="P125" s="52" t="str">
        <f>IF(D115="","",IF(LEFT(N125,3)='CSV1'!D89,D117,IF(LEFT(N125,2)="B-",P126-O125,IF(N125='CSV1'!$E$5,D118,IF(LEFT(N125,2)="L-",P124+O124,"")))))</f>
        <v/>
      </c>
      <c r="Q125" s="53"/>
      <c r="R125" s="36" t="str">
        <f>IF(S125="","",IF(LEFT(S125,3)='CSV1'!D89,O116,(IF(LEFT(S125,2)="L-",O117,IF(LEFT(S125,2)="B-",O115))&amp;" "&amp;RIGHT(S125,LEN(S125)-2))))</f>
        <v/>
      </c>
      <c r="S125" s="34" t="str">
        <f>IF(AND(OR(J115="",J115=0),OR(J116="",J116=0),AND(ROW()=ROW(D121),COLUMN()=COLUMN(D121))),'CSV1'!D89&amp;D115,IF(AND(OR(J115="",J115=0),OR(J116="",J116=0)),"",IF(J115-(ROW()-ROW(D121)+AP$2)=0,'CSV1'!D89&amp;D115,IF(J115-(AP$2+ROW()-ROW(D121))&gt;0,"B-"&amp;J115-(AP$2+ROW()-ROW(D121))&amp;D115,IF(OR(J116="",J116=0),"",IF(J115+J116+1-(AP$2+ROW()-ROW(D121))&lt;=0,"","L-"&amp;(ROW()-(ROW(D121))+AP$2-J115+J118-1)&amp;D115))))))</f>
        <v/>
      </c>
      <c r="T125" s="62"/>
      <c r="U125" s="45" t="str">
        <f>IF(D115="","",IF(LEFT(S125,3)='CSV1'!D89,D117,IF(LEFT(S125,2)="B-",U126-T125,IF(S125='CSV1'!$E$5,D118,IF(LEFT(S125,2)="L-",U124+T124,"")))))</f>
        <v/>
      </c>
      <c r="V125" s="20"/>
    </row>
    <row r="126" spans="1:22" ht="18" customHeight="1" x14ac:dyDescent="0.2">
      <c r="A126" s="15"/>
      <c r="B126" s="79"/>
      <c r="C126" s="36" t="str">
        <f>IF(D126="","",IF(LEFT(D126,3)='CSV1'!D89,O116,(IF(LEFT(D126,2)="L-",O117,IF(LEFT(D126,2)="B-",O115))&amp;" "&amp;RIGHT(D126,LEN(D126)-2))))</f>
        <v/>
      </c>
      <c r="D126" s="34" t="str">
        <f>IF(AND(OR(J115="",J115=0),OR(J116="",J116=0),AND(ROW()=ROW(D121),COLUMN()=COLUMN(D121))),'CSV1'!D89&amp;D115,IF(AND(OR(J115="",J115=0),OR(J116="",J116=0)),"",IF(J115-(ROW()-ROW(D121)+AA$2)=0,'CSV1'!D89&amp;D115,IF(J115-(AA$2+ROW()-ROW(D121))&gt;0,"B-"&amp;J115-(AA$2+ROW()-ROW(D121))&amp;D115,IF(OR(J116="",J116=0),"",IF(J115+J116+1-(AA$2+ROW()-ROW(D121))&lt;=0,"","L-"&amp;(ROW()-(ROW(D121))+AA$2-J115+J118-1)&amp;D115))))))</f>
        <v/>
      </c>
      <c r="E126" s="62"/>
      <c r="F126" s="52" t="str">
        <f>IF(D115="","",IF(LEFT(D126,3)='CSV1'!D89,D117,IF(LEFT(D126,2)="B-",K121-E126,IF(D126='CSV1'!$E$5,D118,IF(LEFT(D126,2)="L-",F125+E125,"")))))</f>
        <v/>
      </c>
      <c r="G126" s="53"/>
      <c r="H126" s="36" t="str">
        <f>IF(I126="","",IF(LEFT(I126,3)='CSV1'!D89,O116,(IF(LEFT(I126,2)="L-",O117,IF(LEFT(I126,2)="B-",O115))&amp;" "&amp;RIGHT(I126,LEN(I126)-2))))</f>
        <v/>
      </c>
      <c r="I126" s="34" t="str">
        <f>IF(AND(OR(J115="",J115=0),OR(J116="",J116=0),AND(ROW()=ROW(D121),COLUMN()=COLUMN(D121))),'CSV1'!D89&amp;D115,IF(AND(OR(J115="",J115=0),OR(J116="",J116=0)),"",IF(J115-(ROW()-ROW(D121)+AF$2)=0,'CSV1'!D89&amp;D115,IF(J115-(AF$2+ROW()-ROW(D121))&gt;0,"B-"&amp;J115-(AF$2+ROW()-ROW(D121))&amp;D115,IF(OR(J116="",J116=0),"",IF(J115+J116+1-(AF$2+ROW()-ROW(D121))&lt;=0,"","L-"&amp;(ROW()-(ROW(D121))+AF$2-J115+J118-1)&amp;D115))))))</f>
        <v/>
      </c>
      <c r="J126" s="62"/>
      <c r="K126" s="52" t="str">
        <f>IF(D115="","",IF(LEFT(I126,3)='CSV1'!D89,D117,IF(LEFT(I126,2)="B-",P121-J126,IF(I126='CSV1'!$E$5,D118,IF(LEFT(I126,2)="L-",K125+J125,"")))))</f>
        <v/>
      </c>
      <c r="L126" s="53"/>
      <c r="M126" s="36" t="str">
        <f>IF(N126="","",IF(LEFT(N126,3)='CSV1'!D89,O116,(IF(LEFT(N126,2)="L-",O117,IF(LEFT(N126,2)="B-",O115))&amp;" "&amp;RIGHT(N126,LEN(N126)-2))))</f>
        <v/>
      </c>
      <c r="N126" s="34" t="str">
        <f>IF(AND(OR(J115="",J115=0),OR(J116="",J116=0),AND(ROW()=ROW(D121),COLUMN()=COLUMN(D121))),'CSV1'!D89&amp;D115,IF(AND(OR(J115="",J115=0),OR(J116="",J116=0)),"",IF(J115-(ROW()-ROW(D121)+AK$2)=0,'CSV1'!D89&amp;D115,IF(J115-(AK$2+ROW()-ROW(D121))&gt;0,"B-"&amp;J115-(AK$2+ROW()-ROW(D121))&amp;D115,IF(OR(J116="",J116=0),"",IF(J115+J116+1-(AK$2+ROW()-ROW(D121))&lt;=0,"","L-"&amp;(ROW()-(ROW(D121))+AK$2-J115+J118-1)&amp;D115))))))</f>
        <v/>
      </c>
      <c r="O126" s="62"/>
      <c r="P126" s="52" t="str">
        <f>IF(D115="","",IF(LEFT(N126,3)='CSV1'!D89,D117,IF(LEFT(N126,2)="B-",U121-O126,IF(N126='CSV1'!$E$5,D118,IF(LEFT(N126,2)="L-",P125+O125,"")))))</f>
        <v/>
      </c>
      <c r="Q126" s="53"/>
      <c r="R126" s="36" t="str">
        <f>IF(S126="","",IF(LEFT(S126,3)='CSV1'!D89,O116,(IF(LEFT(S126,2)="L-",O117,IF(LEFT(S126,2)="B-",O115))&amp;" "&amp;RIGHT(S126,LEN(S126)-2))))</f>
        <v/>
      </c>
      <c r="S126" s="34" t="str">
        <f>IF(AND(OR(J115="",J115=0),OR(J116="",J116=0),AND(ROW()=ROW(D121),COLUMN()=COLUMN(D121))),'CSV1'!D89&amp;D115,IF(AND(OR(J115="",J115=0),OR(J116="",J116=0)),"",IF(J115-(ROW()-ROW(D121)+AP$2)=0,'CSV1'!D89&amp;D115,IF(J115-(AP$2+ROW()-ROW(D121))&gt;0,"B-"&amp;J115-(AP$2+ROW()-ROW(D121))&amp;D115,IF(OR(J116="",J116=0),"",IF(J115+J116+1-(AP$2+ROW()-ROW(D121))&lt;=0,"","L-"&amp;(ROW()-(ROW(D121))+AP$2-J115+J118-1)&amp;D115))))))</f>
        <v/>
      </c>
      <c r="T126" s="62"/>
      <c r="U126" s="45" t="str">
        <f>IF(D115="","",IF(LEFT(S126,3)='CSV1'!D89,D117,IF(LEFT(S126,2)="B-",Z121-T126,IF(S126='CSV1'!$E$5,D118,IF(LEFT(S126,2)="L-",U125+T125,"")))))</f>
        <v/>
      </c>
      <c r="V126" s="20"/>
    </row>
    <row r="127" spans="1:22" ht="24.95" customHeight="1" thickBot="1" x14ac:dyDescent="0.3">
      <c r="A127" s="15"/>
      <c r="B127" s="12" t="s">
        <v>57</v>
      </c>
      <c r="C127" s="103"/>
      <c r="D127" s="103"/>
      <c r="E127" s="103"/>
      <c r="F127" s="103"/>
      <c r="G127" s="103"/>
      <c r="H127" s="103"/>
      <c r="I127" s="103"/>
      <c r="J127" s="103"/>
      <c r="K127" s="103"/>
      <c r="L127" s="103"/>
      <c r="M127" s="103"/>
      <c r="N127" s="103"/>
      <c r="O127" s="103"/>
      <c r="P127" s="103"/>
      <c r="Q127" s="103"/>
      <c r="R127" s="103"/>
      <c r="S127" s="103"/>
      <c r="T127" s="103"/>
      <c r="U127" s="103"/>
      <c r="V127" s="20"/>
    </row>
    <row r="128" spans="1:22" ht="17.100000000000001" customHeight="1" thickTop="1" thickBot="1" x14ac:dyDescent="0.25">
      <c r="A128" s="15"/>
      <c r="B128" s="107" t="s">
        <v>42</v>
      </c>
      <c r="C128" s="107"/>
      <c r="D128" s="107"/>
      <c r="E128" s="107"/>
      <c r="F128" s="107"/>
      <c r="G128" s="107"/>
      <c r="H128" s="107"/>
      <c r="I128" s="107"/>
      <c r="J128" s="107"/>
      <c r="K128" s="107"/>
      <c r="L128" s="107"/>
      <c r="M128" s="107"/>
      <c r="N128" s="107"/>
      <c r="O128" s="107"/>
      <c r="P128" s="107"/>
      <c r="Q128" s="107"/>
      <c r="R128" s="107"/>
      <c r="S128" s="107"/>
      <c r="T128" s="107"/>
      <c r="U128" s="107"/>
      <c r="V128" s="20"/>
    </row>
    <row r="129" spans="1:22" ht="17.100000000000001" customHeight="1" x14ac:dyDescent="0.2">
      <c r="A129" s="15"/>
      <c r="B129" s="82"/>
      <c r="C129" s="80" t="s">
        <v>27</v>
      </c>
      <c r="D129" s="38"/>
      <c r="E129" s="38"/>
      <c r="F129" s="38"/>
      <c r="G129" s="39"/>
      <c r="H129" s="37"/>
      <c r="I129" s="80" t="str">
        <f>I115</f>
        <v>Floors Below Grade:</v>
      </c>
      <c r="J129" s="68"/>
      <c r="K129" s="93" t="str">
        <f>IF(D129="","",IF(AND(OR(O130="",O130="None"),J129&gt;0),"ERROR!",""))</f>
        <v/>
      </c>
      <c r="L129" s="11"/>
      <c r="M129" s="37"/>
      <c r="N129" s="80" t="s">
        <v>30</v>
      </c>
      <c r="O129" s="108" t="s">
        <v>31</v>
      </c>
      <c r="P129" s="108"/>
      <c r="Q129" s="108"/>
      <c r="R129" s="37"/>
      <c r="S129" s="80" t="s">
        <v>54</v>
      </c>
      <c r="T129" s="71">
        <v>90</v>
      </c>
      <c r="U129" s="23" t="s">
        <v>32</v>
      </c>
      <c r="V129" s="20"/>
    </row>
    <row r="130" spans="1:22" ht="17.100000000000001" customHeight="1" x14ac:dyDescent="0.2">
      <c r="A130" s="15"/>
      <c r="B130" s="30"/>
      <c r="C130" s="32" t="s">
        <v>56</v>
      </c>
      <c r="D130" s="87"/>
      <c r="E130" s="30" t="s">
        <v>33</v>
      </c>
      <c r="F130" s="30"/>
      <c r="G130" s="54"/>
      <c r="H130" s="24"/>
      <c r="I130" s="32" t="str">
        <f>I116</f>
        <v>Floors Above Grade:</v>
      </c>
      <c r="J130" s="69"/>
      <c r="K130" s="93"/>
      <c r="L130" s="2"/>
      <c r="M130" s="24"/>
      <c r="N130" s="32" t="s">
        <v>68</v>
      </c>
      <c r="O130" s="105" t="s">
        <v>44</v>
      </c>
      <c r="P130" s="105"/>
      <c r="Q130" s="105"/>
      <c r="R130" s="24"/>
      <c r="S130" s="30"/>
      <c r="T130" s="72"/>
      <c r="U130" s="28"/>
      <c r="V130" s="20"/>
    </row>
    <row r="131" spans="1:22" ht="17.100000000000001" customHeight="1" x14ac:dyDescent="0.2">
      <c r="A131" s="15"/>
      <c r="B131" s="30"/>
      <c r="C131" s="32" t="s">
        <v>35</v>
      </c>
      <c r="D131" s="88"/>
      <c r="E131" s="30" t="s">
        <v>36</v>
      </c>
      <c r="F131" s="30"/>
      <c r="G131" s="54"/>
      <c r="H131" s="24"/>
      <c r="I131" s="32" t="str">
        <f>I117</f>
        <v xml:space="preserve"> # for Ground Flr:</v>
      </c>
      <c r="J131" s="69"/>
      <c r="K131" s="93" t="str">
        <f>IF(D129="","",IF(J131=J132,"ERROR",IF(J132&gt;J132,"ERROR","")))</f>
        <v/>
      </c>
      <c r="L131" s="2"/>
      <c r="M131" s="24"/>
      <c r="N131" s="32" t="s">
        <v>37</v>
      </c>
      <c r="O131" s="105" t="s">
        <v>61</v>
      </c>
      <c r="P131" s="105"/>
      <c r="Q131" s="105"/>
      <c r="R131" s="24"/>
      <c r="S131" s="26"/>
      <c r="T131" s="72"/>
      <c r="U131" s="26"/>
      <c r="V131" s="20"/>
    </row>
    <row r="132" spans="1:22" ht="17.100000000000001" customHeight="1" thickBot="1" x14ac:dyDescent="0.25">
      <c r="A132" s="15"/>
      <c r="B132" s="29"/>
      <c r="C132" s="86" t="s">
        <v>70</v>
      </c>
      <c r="D132" s="89"/>
      <c r="E132" s="29" t="s">
        <v>36</v>
      </c>
      <c r="F132" s="29"/>
      <c r="G132" s="81"/>
      <c r="H132" s="35"/>
      <c r="I132" s="86" t="str">
        <f>I118</f>
        <v xml:space="preserve"> # 1st above grd. Flr:</v>
      </c>
      <c r="J132" s="70"/>
      <c r="K132" s="94" t="str">
        <f>IF(D129="","",IF(J131=J132,"ERROR",""))</f>
        <v/>
      </c>
      <c r="L132" s="3"/>
      <c r="M132" s="90"/>
      <c r="N132" s="91"/>
      <c r="O132" s="106"/>
      <c r="P132" s="106"/>
      <c r="Q132" s="106"/>
      <c r="R132" s="25"/>
      <c r="S132" s="27"/>
      <c r="T132" s="73"/>
      <c r="U132" s="29"/>
      <c r="V132" s="20"/>
    </row>
    <row r="133" spans="1:22" ht="8.4499999999999993" customHeight="1" x14ac:dyDescent="0.2">
      <c r="A133" s="15"/>
      <c r="B133" s="30"/>
      <c r="C133" s="46"/>
      <c r="D133" s="47"/>
      <c r="E133" s="47"/>
      <c r="F133" s="48"/>
      <c r="G133" s="32"/>
      <c r="H133" s="46"/>
      <c r="I133" s="47"/>
      <c r="J133" s="47"/>
      <c r="K133" s="48"/>
      <c r="L133" s="55"/>
      <c r="M133" s="46"/>
      <c r="N133" s="47"/>
      <c r="O133" s="47"/>
      <c r="P133" s="48"/>
      <c r="Q133" s="57"/>
      <c r="R133" s="46"/>
      <c r="S133" s="47"/>
      <c r="T133" s="47"/>
      <c r="U133" s="47"/>
      <c r="V133" s="20"/>
    </row>
    <row r="134" spans="1:22" ht="26.1" customHeight="1" x14ac:dyDescent="0.2">
      <c r="A134" s="15"/>
      <c r="B134" s="33"/>
      <c r="C134" s="51" t="s">
        <v>38</v>
      </c>
      <c r="D134" s="49" t="s">
        <v>39</v>
      </c>
      <c r="E134" s="49" t="s">
        <v>40</v>
      </c>
      <c r="F134" s="50" t="s">
        <v>41</v>
      </c>
      <c r="G134" s="33"/>
      <c r="H134" s="51" t="str">
        <f>IF(H135="","","Floor Name")</f>
        <v/>
      </c>
      <c r="I134" s="49" t="str">
        <f>IF(H135="","","Flr")</f>
        <v/>
      </c>
      <c r="J134" s="49" t="str">
        <f>IF(H135="","","Flr-Flr (m)")</f>
        <v/>
      </c>
      <c r="K134" s="50" t="str">
        <f>IF(H135="","","Bldg. Elev. (m)")</f>
        <v/>
      </c>
      <c r="L134" s="56"/>
      <c r="M134" s="51" t="str">
        <f>IF(M135="","","Floor Name")</f>
        <v/>
      </c>
      <c r="N134" s="49" t="str">
        <f>IF(M135="","","Flr")</f>
        <v/>
      </c>
      <c r="O134" s="49" t="str">
        <f>IF(M135="","","Flr-Flr (m)")</f>
        <v/>
      </c>
      <c r="P134" s="50" t="str">
        <f>IF(M135="","","Bldg. Elev. (m)")</f>
        <v/>
      </c>
      <c r="Q134" s="56"/>
      <c r="R134" s="51" t="str">
        <f>IF(R135="","","Floor Name")</f>
        <v/>
      </c>
      <c r="S134" s="49" t="str">
        <f>IF(R135="","","Flr")</f>
        <v/>
      </c>
      <c r="T134" s="49" t="str">
        <f>IF(R135="","","Flr-Flr (m)")</f>
        <v/>
      </c>
      <c r="U134" s="49" t="str">
        <f>IF(R135="","","Bldg. Elev. (m)")</f>
        <v/>
      </c>
      <c r="V134" s="20"/>
    </row>
    <row r="135" spans="1:22" ht="18" customHeight="1" x14ac:dyDescent="0.2">
      <c r="A135" s="15"/>
      <c r="B135" s="54"/>
      <c r="C135" s="36" t="str">
        <f>IF(D135="","",IF(LEFT(D135,3)='CSV1'!D103,O130,(IF(LEFT(D135,2)="L-",O131,IF(LEFT(D135,2)="B-",O129))&amp;" "&amp;RIGHT(D135,LEN(D135)-2))))</f>
        <v/>
      </c>
      <c r="D135" s="34" t="str">
        <f>IF(AND(OR(J129="",J129=0),OR(J130="",J130=0),AND(ROW()=ROW(D135),COLUMN()=COLUMN(D135))),'CSV1'!D103&amp;D129,IF(AND(OR(J129="",J129=0),OR(J130="",J130=0)),"",IF(J129-(ROW()-ROW(D135)+AA$2)=0,'CSV1'!D103&amp;D129,IF(J129-(AA$2+ROW()-ROW(D135))&gt;0,"B-"&amp;J129-(AA$2+ROW()-ROW(D135))&amp;D129,IF(OR(J130="",J130=0),"",IF(J129+J130+1-(AA$2+ROW()-ROW(D135))&lt;=0,"","L-"&amp;(ROW()-(ROW(D135))+AA$2-J129+J132-1)&amp;D129))))))</f>
        <v/>
      </c>
      <c r="E135" s="62"/>
      <c r="F135" s="52">
        <f>IF(D$31="","",IF(LEFT(D135,3)='CSV1'!D103,D131,IF(LEFT(D135,2)="B-",F136-E135,IF(D135='CSV1'!$E$5,D132,IF(LEFT(D135,2)="L-",F134+E134,"")))))</f>
        <v>0</v>
      </c>
      <c r="G135" s="53"/>
      <c r="H135" s="36" t="str">
        <f>IF(I135="","",IF(LEFT(I135,3)='CSV1'!D103,O130,(IF(LEFT(I135,2)="L-",O131,IF(LEFT(I135,2)="B-",O129))&amp;" "&amp;RIGHT(I135,LEN(I135)-2))))</f>
        <v/>
      </c>
      <c r="I135" s="34" t="str">
        <f>IF(AND(OR(J129="",J129=0),OR(J130="",J130=0),AND(ROW()=ROW(D135),COLUMN()=COLUMN(D135))),'CSV1'!D103&amp;D129,IF(AND(OR(J129="",J129=0),OR(J130="",J130=0)),"",IF(J129-(ROW()-ROW(D135)+AF$2)=0,'CSV1'!D103&amp;D129,IF(J129-(AF$2+ROW()-ROW(D135))&gt;0,"B-"&amp;J129-(AF$2+ROW()-ROW(D135))&amp;D129,IF(OR(J130="",J130=0),"",IF(J129+J130+1-(AF$2+ROW()-ROW(D135))&lt;=0,"","L-"&amp;(ROW()-(ROW(D135))+AF$2-J129+J132-1)&amp;D129))))))</f>
        <v/>
      </c>
      <c r="J135" s="62"/>
      <c r="K135" s="52" t="str">
        <f>IF(D129="","",IF(LEFT(I135,3)='CSV1'!D103,D131,IF(LEFT(I135,2)="B-",K136-J135,IF(I135='CSV1'!$E$5,D132,IF(LEFT(I135,2)="L-",F140+E140,"")))))</f>
        <v/>
      </c>
      <c r="L135" s="53"/>
      <c r="M135" s="36" t="str">
        <f>IF(N135="","",IF(LEFT(N135,3)='CSV1'!D103,O130,(IF(LEFT(N135,2)="L-",O131,IF(LEFT(N135,2)="B-",O129))&amp;" "&amp;RIGHT(N135,LEN(N135)-2))))</f>
        <v/>
      </c>
      <c r="N135" s="34" t="str">
        <f>IF(AND(OR(J129="",J129=0),OR(J130="",J130=0),AND(ROW()=ROW(D135),COLUMN()=COLUMN(D135))),'CSV1'!D103&amp;D129,IF(AND(OR(J129="",J129=0),OR(J130="",J130=0)),"",IF(J129-(ROW()-ROW(D135)+AK$2)=0,'CSV1'!D103&amp;D129,IF(J129-(AK$2+ROW()-ROW(D135))&gt;0,"B-"&amp;J129-(AK$2+ROW()-ROW(D135))&amp;D129,IF(OR(J130="",J130=0),"",IF(J129+J130+1-(AK$2+ROW()-ROW(D135))&lt;=0,"","L-"&amp;(ROW()-(ROW(D135))+AK$2-J129+J132-1)&amp;D129))))))</f>
        <v/>
      </c>
      <c r="O135" s="62"/>
      <c r="P135" s="52" t="str">
        <f>IF(D129="","",IF(LEFT(N135,3)='CSV1'!D103,D131,IF(LEFT(N135,2)="B-",P136-O135,IF(N135='CSV1'!$E$5,D132,IF(LEFT(N135,2)="L-",K140+J140,"")))))</f>
        <v/>
      </c>
      <c r="Q135" s="53"/>
      <c r="R135" s="36" t="str">
        <f>IF(S135="","",IF(LEFT(S135,3)='CSV1'!D103,O130,(IF(LEFT(S135,2)="L-",O131,IF(LEFT(S135,2)="B-",O129))&amp;" "&amp;RIGHT(S135,LEN(S135)-2))))</f>
        <v/>
      </c>
      <c r="S135" s="34" t="str">
        <f>IF(AND(OR(J129="",J129=0),OR(J130="",J130=0),AND(ROW()=ROW(D135),COLUMN()=COLUMN(D135))),'CSV1'!D103&amp;D129,IF(AND(OR(J129="",J129=0),OR(J130="",J130=0)),"",IF(J129-(ROW()-ROW(D135)+AP$2)=0,'CSV1'!D103&amp;D129,IF(J129-(AP$2+ROW()-ROW(D135))&gt;0,"B-"&amp;J129-(AP$2+ROW()-ROW(D135))&amp;D129,IF(OR(J130="",J130=0),"",IF(J129+J130+1-(AP$2+ROW()-ROW(D135))&lt;=0,"","L-"&amp;(ROW()-(ROW(D135))+AP$2-J129+J132-1)&amp;D129))))))</f>
        <v/>
      </c>
      <c r="T135" s="62"/>
      <c r="U135" s="45" t="str">
        <f>IF(D129="","",IF(LEFT(S135,3)='CSV1'!D103,D131,IF(LEFT(S135,2)="B-",U136-T135,IF(S135='CSV1'!$E$5,D132,IF(LEFT(S135,2)="L-",P140+O140,"")))))</f>
        <v/>
      </c>
      <c r="V135" s="20"/>
    </row>
    <row r="136" spans="1:22" ht="18" customHeight="1" x14ac:dyDescent="0.2">
      <c r="A136" s="15"/>
      <c r="B136" s="54"/>
      <c r="C136" s="36" t="str">
        <f>IF(D136="","",IF(LEFT(D136,3)='CSV1'!D103,O130,(IF(LEFT(D136,2)="L-",O131,IF(LEFT(D136,2)="B-",O129))&amp;" "&amp;RIGHT(D136,LEN(D136)-2))))</f>
        <v/>
      </c>
      <c r="D136" s="34" t="str">
        <f>IF(AND(OR(J129="",J129=0),OR(J130="",J130=0),AND(ROW()=ROW(D135),COLUMN()=COLUMN(D135))),'CSV1'!D103&amp;D129,IF(AND(OR(J129="",J129=0),OR(J130="",J130=0)),"",IF(J129-(ROW()-ROW(D135)+AA$2)=0,'CSV1'!D103&amp;D129,IF(J129-(AA$2+ROW()-ROW(D135))&gt;0,"B-"&amp;J129-(AA$2+ROW()-ROW(D135))&amp;D129,IF(OR(J130="",J130=0),"",IF(J129+J130+1-(AA$2+ROW()-ROW(D135))&lt;=0,"","L-"&amp;(ROW()-(ROW(D135))+AA$2-J129+J132-1)&amp;D129))))))</f>
        <v/>
      </c>
      <c r="E136" s="62"/>
      <c r="F136" s="52" t="str">
        <f>IF(D129="","",IF(LEFT(D136,3)='CSV1'!D103,D131,IF(LEFT(D136,2)="B-",F137-E136,IF(D136='CSV1'!$E$5,D132,IF(LEFT(D136,2)="L-",F135+E135,"")))))</f>
        <v/>
      </c>
      <c r="G136" s="53"/>
      <c r="H136" s="36" t="str">
        <f>IF(I136="","",IF(LEFT(I136,3)='CSV1'!D103,O130,(IF(LEFT(I136,2)="L-",O131,IF(LEFT(I136,2)="B-",O129))&amp;" "&amp;RIGHT(I136,LEN(I136)-2))))</f>
        <v/>
      </c>
      <c r="I136" s="34" t="str">
        <f>IF(AND(OR(J129="",J129=0),OR(J130="",J130=0),AND(ROW()=ROW(D135),COLUMN()=COLUMN(D135))),'CSV1'!D103&amp;D129,IF(AND(OR(J129="",J129=0),OR(J130="",J130=0)),"",IF(J129-(ROW()-ROW(D135)+AF$2)=0,'CSV1'!D103&amp;D129,IF(J129-(AF$2+ROW()-ROW(D135))&gt;0,"B-"&amp;J129-(AF$2+ROW()-ROW(D135))&amp;D129,IF(OR(J130="",J130=0),"",IF(J129+J130+1-(AF$2+ROW()-ROW(D135))&lt;=0,"","L-"&amp;(ROW()-(ROW(D135))+AF$2-J129+J132-1)&amp;D129))))))</f>
        <v/>
      </c>
      <c r="J136" s="62"/>
      <c r="K136" s="52" t="str">
        <f>IF(D129="","",IF(LEFT(I136,3)='CSV1'!D103,D131,IF(LEFT(I136,2)="B-",K137-J136,IF(I136='CSV1'!$E$5,D132,IF(LEFT(I136,2)="L-",K135+J135,"")))))</f>
        <v/>
      </c>
      <c r="L136" s="53"/>
      <c r="M136" s="36" t="str">
        <f>IF(N136="","",IF(LEFT(N136,3)='CSV1'!D103,O130,(IF(LEFT(N136,2)="L-",O131,IF(LEFT(N136,2)="B-",O129))&amp;" "&amp;RIGHT(N136,LEN(N136)-2))))</f>
        <v/>
      </c>
      <c r="N136" s="34" t="str">
        <f>IF(AND(OR(J129="",J129=0),OR(J130="",J130=0),AND(ROW()=ROW(D135),COLUMN()=COLUMN(D135))),'CSV1'!D103&amp;D129,IF(AND(OR(J129="",J129=0),OR(J130="",J130=0)),"",IF(J129-(ROW()-ROW(D135)+AK$2)=0,'CSV1'!D103&amp;D129,IF(J129-(AK$2+ROW()-ROW(D135))&gt;0,"B-"&amp;J129-(AK$2+ROW()-ROW(D135))&amp;D129,IF(OR(J130="",J130=0),"",IF(J129+J130+1-(AK$2+ROW()-ROW(D135))&lt;=0,"","L-"&amp;(ROW()-(ROW(D135))+AK$2-J129+J132-1)&amp;D129))))))</f>
        <v/>
      </c>
      <c r="O136" s="62"/>
      <c r="P136" s="52" t="str">
        <f>IF(D129="","",IF(LEFT(N136,3)='CSV1'!D103,D131,IF(LEFT(N136,2)="B-",P137-O136,IF(N136='CSV1'!$E$5,D132,IF(LEFT(N136,2)="L-",P135+O135,"")))))</f>
        <v/>
      </c>
      <c r="Q136" s="53"/>
      <c r="R136" s="36" t="str">
        <f>IF(S136="","",IF(LEFT(S136,3)='CSV1'!D103,O130,(IF(LEFT(S136,2)="L-",O131,IF(LEFT(S136,2)="B-",O129))&amp;" "&amp;RIGHT(S136,LEN(S136)-2))))</f>
        <v/>
      </c>
      <c r="S136" s="34" t="str">
        <f>IF(AND(OR(J129="",J129=0),OR(J130="",J130=0),AND(ROW()=ROW(D135),COLUMN()=COLUMN(D135))),'CSV1'!D103&amp;D129,IF(AND(OR(J129="",J129=0),OR(J130="",J130=0)),"",IF(J129-(ROW()-ROW(D135)+AP$2)=0,'CSV1'!D103&amp;D129,IF(J129-(AP$2+ROW()-ROW(D135))&gt;0,"B-"&amp;J129-(AP$2+ROW()-ROW(D135))&amp;D129,IF(OR(J130="",J130=0),"",IF(J129+J130+1-(AP$2+ROW()-ROW(D135))&lt;=0,"","L-"&amp;(ROW()-(ROW(D135))+AP$2-J129+J132-1)&amp;D129))))))</f>
        <v/>
      </c>
      <c r="T136" s="62"/>
      <c r="U136" s="45" t="str">
        <f>IF(D129="","",IF(LEFT(S136,3)='CSV1'!D103,D131,IF(LEFT(S136,2)="B-",U137-T136,IF(S136='CSV1'!$E$5,D132,IF(LEFT(S136,2)="L-",U135+T135,"")))))</f>
        <v/>
      </c>
      <c r="V136" s="20"/>
    </row>
    <row r="137" spans="1:22" ht="18" customHeight="1" x14ac:dyDescent="0.2">
      <c r="A137" s="15"/>
      <c r="B137" s="54"/>
      <c r="C137" s="36" t="str">
        <f>IF(D137="","",IF(LEFT(D137,3)='CSV1'!D103,O130,(IF(LEFT(D137,2)="L-",O131,IF(LEFT(D137,2)="B-",O129))&amp;" "&amp;RIGHT(D137,LEN(D137)-2))))</f>
        <v/>
      </c>
      <c r="D137" s="34" t="str">
        <f>IF(AND(OR(J129="",J129=0),OR(J130="",J130=0),AND(ROW()=ROW(D135),COLUMN()=COLUMN(D135))),'CSV1'!D103&amp;D129,IF(AND(OR(J129="",J129=0),OR(J130="",J130=0)),"",IF(J129-(ROW()-ROW(D135)+AA$2)=0,'CSV1'!D103&amp;D129,IF(J129-(AA$2+ROW()-ROW(D135))&gt;0,"B-"&amp;J129-(AA$2+ROW()-ROW(D135))&amp;D129,IF(OR(J130="",J130=0),"",IF(J129+J130+1-(AA$2+ROW()-ROW(D135))&lt;=0,"","L-"&amp;(ROW()-(ROW(D135))+AA$2-J129+J132-1)&amp;D129))))))</f>
        <v/>
      </c>
      <c r="E137" s="62"/>
      <c r="F137" s="52" t="str">
        <f>IF(D129="","",IF(LEFT(D137,3)='CSV1'!D103,D131,IF(LEFT(D137,2)="B-",F138-E137,IF(D137='CSV1'!$E$5,D132,IF(LEFT(D137,2)="L-",F136+E136,"")))))</f>
        <v/>
      </c>
      <c r="G137" s="53"/>
      <c r="H137" s="36" t="str">
        <f>IF(I137="","",IF(LEFT(I137,3)='CSV1'!D103,O130,(IF(LEFT(I137,2)="L-",O131,IF(LEFT(I137,2)="B-",O129))&amp;" "&amp;RIGHT(I137,LEN(I137)-2))))</f>
        <v/>
      </c>
      <c r="I137" s="34" t="str">
        <f>IF(AND(OR(J129="",J129=0),OR(J130="",J130=0),AND(ROW()=ROW(D135),COLUMN()=COLUMN(D135))),'CSV1'!D103&amp;D129,IF(AND(OR(J129="",J129=0),OR(J130="",J130=0)),"",IF(J129-(ROW()-ROW(D135)+AF$2)=0,'CSV1'!D103&amp;D129,IF(J129-(AF$2+ROW()-ROW(D135))&gt;0,"B-"&amp;J129-(AF$2+ROW()-ROW(D135))&amp;D129,IF(OR(J130="",J130=0),"",IF(J129+J130+1-(AF$2+ROW()-ROW(D135))&lt;=0,"","L-"&amp;(ROW()-(ROW(D135))+AF$2-J129+J132-1)&amp;D129))))))</f>
        <v/>
      </c>
      <c r="J137" s="62"/>
      <c r="K137" s="52" t="str">
        <f>IF(D129="","",IF(LEFT(I137,3)='CSV1'!D103,D131,IF(LEFT(I137,2)="B-",K138-J137,IF(I137='CSV1'!$E$5,D132,IF(LEFT(I137,2)="L-",K136+J136,"")))))</f>
        <v/>
      </c>
      <c r="L137" s="53"/>
      <c r="M137" s="36" t="str">
        <f>IF(N137="","",IF(LEFT(N137,3)='CSV1'!D103,O130,(IF(LEFT(N137,2)="L-",O131,IF(LEFT(N137,2)="B-",O129))&amp;" "&amp;RIGHT(N137,LEN(N137)-2))))</f>
        <v/>
      </c>
      <c r="N137" s="34" t="str">
        <f>IF(AND(OR(J129="",J129=0),OR(J130="",J130=0),AND(ROW()=ROW(D135),COLUMN()=COLUMN(D135))),'CSV1'!D103&amp;D129,IF(AND(OR(J129="",J129=0),OR(J130="",J130=0)),"",IF(J129-(ROW()-ROW(D135)+AK$2)=0,'CSV1'!D103&amp;D129,IF(J129-(AK$2+ROW()-ROW(D135))&gt;0,"B-"&amp;J129-(AK$2+ROW()-ROW(D135))&amp;D129,IF(OR(J130="",J130=0),"",IF(J129+J130+1-(AK$2+ROW()-ROW(D135))&lt;=0,"","L-"&amp;(ROW()-(ROW(D135))+AK$2-J129+J132-1)&amp;D129))))))</f>
        <v/>
      </c>
      <c r="O137" s="62"/>
      <c r="P137" s="52" t="str">
        <f>IF(D129="","",IF(LEFT(N137,3)='CSV1'!D103,D131,IF(LEFT(N137,2)="B-",P138-O137,IF(N137='CSV1'!$E$5,D132,IF(LEFT(N137,2)="L-",P136+O136,"")))))</f>
        <v/>
      </c>
      <c r="Q137" s="53"/>
      <c r="R137" s="36" t="str">
        <f>IF(S137="","",IF(LEFT(S137,3)='CSV1'!D103,O130,(IF(LEFT(S137,2)="L-",O131,IF(LEFT(S137,2)="B-",O129))&amp;" "&amp;RIGHT(S137,LEN(S137)-2))))</f>
        <v/>
      </c>
      <c r="S137" s="34" t="str">
        <f>IF(AND(OR(J129="",J129=0),OR(J130="",J130=0),AND(ROW()=ROW(D135),COLUMN()=COLUMN(D135))),'CSV1'!D103&amp;D129,IF(AND(OR(J129="",J129=0),OR(J130="",J130=0)),"",IF(J129-(ROW()-ROW(D135)+AP$2)=0,'CSV1'!D103&amp;D129,IF(J129-(AP$2+ROW()-ROW(D135))&gt;0,"B-"&amp;J129-(AP$2+ROW()-ROW(D135))&amp;D129,IF(OR(J130="",J130=0),"",IF(J129+J130+1-(AP$2+ROW()-ROW(D135))&lt;=0,"","L-"&amp;(ROW()-(ROW(D135))+AP$2-J129+J132-1)&amp;D129))))))</f>
        <v/>
      </c>
      <c r="T137" s="62"/>
      <c r="U137" s="45" t="str">
        <f>IF(D129="","",IF(LEFT(S137,3)='CSV1'!D103,D131,IF(LEFT(S137,2)="B-",U138-T137,IF(S137='CSV1'!$E$5,D132,IF(LEFT(S137,2)="L-",U136+T136,"")))))</f>
        <v/>
      </c>
      <c r="V137" s="20"/>
    </row>
    <row r="138" spans="1:22" ht="18" customHeight="1" x14ac:dyDescent="0.2">
      <c r="A138" s="15"/>
      <c r="B138" s="54"/>
      <c r="C138" s="36" t="str">
        <f>IF(D138="","",IF(LEFT(D138,3)='CSV1'!D103,O130,(IF(LEFT(D138,2)="L-",O131,IF(LEFT(D138,2)="B-",O129))&amp;" "&amp;RIGHT(D138,LEN(D138)-2))))</f>
        <v/>
      </c>
      <c r="D138" s="34" t="str">
        <f>IF(AND(OR(J129="",J129=0),OR(J130="",J130=0),AND(ROW()=ROW(D135),COLUMN()=COLUMN(D135))),'CSV1'!D103&amp;D129,IF(AND(OR(J129="",J129=0),OR(J130="",J130=0)),"",IF(J129-(ROW()-ROW(D135)+AA$2)=0,'CSV1'!D103&amp;D129,IF(J129-(AA$2+ROW()-ROW(D135))&gt;0,"B-"&amp;J129-(AA$2+ROW()-ROW(D135))&amp;D129,IF(OR(J130="",J130=0),"",IF(J129+J130+1-(AA$2+ROW()-ROW(D135))&lt;=0,"","L-"&amp;(ROW()-(ROW(D135))+AA$2-J129+J132-1)&amp;D129))))))</f>
        <v/>
      </c>
      <c r="E138" s="62"/>
      <c r="F138" s="52" t="str">
        <f>IF(D129="","",IF(LEFT(D138,3)='CSV1'!D103,D131,IF(LEFT(D138,2)="B-",F139-E138,IF(D138='CSV1'!$E$5,D132,IF(LEFT(D138,2)="L-",F137+E137,"")))))</f>
        <v/>
      </c>
      <c r="G138" s="53"/>
      <c r="H138" s="36" t="str">
        <f>IF(I138="","",IF(LEFT(I138,3)='CSV1'!D103,O130,(IF(LEFT(I138,2)="L-",O131,IF(LEFT(I138,2)="B-",O129))&amp;" "&amp;RIGHT(I138,LEN(I138)-2))))</f>
        <v/>
      </c>
      <c r="I138" s="34" t="str">
        <f>IF(AND(OR(J129="",J129=0),OR(J130="",J130=0),AND(ROW()=ROW(D135),COLUMN()=COLUMN(D135))),'CSV1'!D103&amp;D129,IF(AND(OR(J129="",J129=0),OR(J130="",J130=0)),"",IF(J129-(ROW()-ROW(D135)+AF$2)=0,'CSV1'!D103&amp;D129,IF(J129-(AF$2+ROW()-ROW(D135))&gt;0,"B-"&amp;J129-(AF$2+ROW()-ROW(D135))&amp;D129,IF(OR(J130="",J130=0),"",IF(J129+J130+1-(AF$2+ROW()-ROW(D135))&lt;=0,"","L-"&amp;(ROW()-(ROW(D135))+AF$2-J129+J132-1)&amp;D129))))))</f>
        <v/>
      </c>
      <c r="J138" s="62"/>
      <c r="K138" s="52" t="str">
        <f>IF(D129="","",IF(LEFT(I138,3)='CSV1'!D103,D131,IF(LEFT(I138,2)="B-",K139-J138,IF(I138='CSV1'!$E$5,D132,IF(LEFT(I138,2)="L-",K137+J137,"")))))</f>
        <v/>
      </c>
      <c r="L138" s="53"/>
      <c r="M138" s="36" t="str">
        <f>IF(N138="","",IF(LEFT(N138,3)='CSV1'!D103,O130,(IF(LEFT(N138,2)="L-",O131,IF(LEFT(N138,2)="B-",O129))&amp;" "&amp;RIGHT(N138,LEN(N138)-2))))</f>
        <v/>
      </c>
      <c r="N138" s="34" t="str">
        <f>IF(AND(OR(J129="",J129=0),OR(J130="",J130=0),AND(ROW()=ROW(D135),COLUMN()=COLUMN(D135))),'CSV1'!D103&amp;D129,IF(AND(OR(J129="",J129=0),OR(J130="",J130=0)),"",IF(J129-(ROW()-ROW(D135)+AK$2)=0,'CSV1'!D103&amp;D129,IF(J129-(AK$2+ROW()-ROW(D135))&gt;0,"B-"&amp;J129-(AK$2+ROW()-ROW(D135))&amp;D129,IF(OR(J130="",J130=0),"",IF(J129+J130+1-(AK$2+ROW()-ROW(D135))&lt;=0,"","L-"&amp;(ROW()-(ROW(D135))+AK$2-J129+J132-1)&amp;D129))))))</f>
        <v/>
      </c>
      <c r="O138" s="62"/>
      <c r="P138" s="52" t="str">
        <f>IF(D129="","",IF(LEFT(N138,3)='CSV1'!D103,D131,IF(LEFT(N138,2)="B-",P139-O138,IF(N138='CSV1'!$E$5,D132,IF(LEFT(N138,2)="L-",P137+O137,"")))))</f>
        <v/>
      </c>
      <c r="Q138" s="53"/>
      <c r="R138" s="36" t="str">
        <f>IF(S138="","",IF(LEFT(S138,3)='CSV1'!D103,O130,(IF(LEFT(S138,2)="L-",O131,IF(LEFT(S138,2)="B-",O129))&amp;" "&amp;RIGHT(S138,LEN(S138)-2))))</f>
        <v/>
      </c>
      <c r="S138" s="34" t="str">
        <f>IF(AND(OR(J129="",J129=0),OR(J130="",J130=0),AND(ROW()=ROW(D135),COLUMN()=COLUMN(D135))),'CSV1'!D103&amp;D129,IF(AND(OR(J129="",J129=0),OR(J130="",J130=0)),"",IF(J129-(ROW()-ROW(D135)+AP$2)=0,'CSV1'!D103&amp;D129,IF(J129-(AP$2+ROW()-ROW(D135))&gt;0,"B-"&amp;J129-(AP$2+ROW()-ROW(D135))&amp;D129,IF(OR(J130="",J130=0),"",IF(J129+J130+1-(AP$2+ROW()-ROW(D135))&lt;=0,"","L-"&amp;(ROW()-(ROW(D135))+AP$2-J129+J132-1)&amp;D129))))))</f>
        <v/>
      </c>
      <c r="T138" s="62"/>
      <c r="U138" s="45" t="str">
        <f>IF(D129="","",IF(LEFT(S138,3)='CSV1'!D103,D131,IF(LEFT(S138,2)="B-",U139-T138,IF(S138='CSV1'!$E$5,D132,IF(LEFT(S138,2)="L-",U137+T137,"")))))</f>
        <v/>
      </c>
      <c r="V138" s="20"/>
    </row>
    <row r="139" spans="1:22" ht="18" customHeight="1" x14ac:dyDescent="0.2">
      <c r="A139" s="15"/>
      <c r="B139" s="54"/>
      <c r="C139" s="36" t="str">
        <f>IF(D139="","",IF(LEFT(D139,3)='CSV1'!D103,O130,(IF(LEFT(D139,2)="L-",O131,IF(LEFT(D139,2)="B-",O129))&amp;" "&amp;RIGHT(D139,LEN(D139)-2))))</f>
        <v/>
      </c>
      <c r="D139" s="34" t="str">
        <f>IF(AND(OR(J129="",J129=0),OR(J130="",J130=0),AND(ROW()=ROW(D135),COLUMN()=COLUMN(D135))),'CSV1'!D103&amp;D129,IF(AND(OR(J129="",J129=0),OR(J130="",J130=0)),"",IF(J129-(ROW()-ROW(D135)+AA$2)=0,'CSV1'!D103&amp;D129,IF(J129-(AA$2+ROW()-ROW(D135))&gt;0,"B-"&amp;J129-(AA$2+ROW()-ROW(D135))&amp;D129,IF(OR(J130="",J130=0),"",IF(J129+J130+1-(AA$2+ROW()-ROW(D135))&lt;=0,"","L-"&amp;(ROW()-(ROW(D135))+AA$2-J129+J132-1)&amp;D129))))))</f>
        <v/>
      </c>
      <c r="E139" s="62"/>
      <c r="F139" s="52" t="str">
        <f>IF(D129="","",IF(LEFT(D139,3)='CSV1'!D103,D131,IF(LEFT(D139,2)="B-",F140-E139,IF(D139='CSV1'!$E$5,D132,IF(LEFT(D139,2)="L-",F138+E138,"")))))</f>
        <v/>
      </c>
      <c r="G139" s="53"/>
      <c r="H139" s="36" t="str">
        <f>IF(I139="","",IF(LEFT(I139,3)='CSV1'!D103,O130,(IF(LEFT(I139,2)="L-",O131,IF(LEFT(I139,2)="B-",O129))&amp;" "&amp;RIGHT(I139,LEN(I139)-2))))</f>
        <v/>
      </c>
      <c r="I139" s="34" t="str">
        <f>IF(AND(OR(J129="",J129=0),OR(J130="",J130=0),AND(ROW()=ROW(D135),COLUMN()=COLUMN(D135))),'CSV1'!D103&amp;D129,IF(AND(OR(J129="",J129=0),OR(J130="",J130=0)),"",IF(J129-(ROW()-ROW(D135)+AF$2)=0,'CSV1'!D103&amp;D129,IF(J129-(AF$2+ROW()-ROW(D135))&gt;0,"B-"&amp;J129-(AF$2+ROW()-ROW(D135))&amp;D129,IF(OR(J130="",J130=0),"",IF(J129+J130+1-(AF$2+ROW()-ROW(D135))&lt;=0,"","L-"&amp;(ROW()-(ROW(D135))+AF$2-J129+J132-1)&amp;D129))))))</f>
        <v/>
      </c>
      <c r="J139" s="62"/>
      <c r="K139" s="52" t="str">
        <f>IF(D129="","",IF(LEFT(I139,3)='CSV1'!D103,D131,IF(LEFT(I139,2)="B-",K140-J139,IF(I139='CSV1'!$E$5,D132,IF(LEFT(I139,2)="L-",K138+J138,"")))))</f>
        <v/>
      </c>
      <c r="L139" s="53"/>
      <c r="M139" s="36" t="str">
        <f>IF(N139="","",IF(LEFT(N139,3)='CSV1'!D103,O130,(IF(LEFT(N139,2)="L-",O131,IF(LEFT(N139,2)="B-",O129))&amp;" "&amp;RIGHT(N139,LEN(N139)-2))))</f>
        <v/>
      </c>
      <c r="N139" s="34" t="str">
        <f>IF(AND(OR(J129="",J129=0),OR(J130="",J130=0),AND(ROW()=ROW(D135),COLUMN()=COLUMN(D135))),'CSV1'!D103&amp;D129,IF(AND(OR(J129="",J129=0),OR(J130="",J130=0)),"",IF(J129-(ROW()-ROW(D135)+AK$2)=0,'CSV1'!D103&amp;D129,IF(J129-(AK$2+ROW()-ROW(D135))&gt;0,"B-"&amp;J129-(AK$2+ROW()-ROW(D135))&amp;D129,IF(OR(J130="",J130=0),"",IF(J129+J130+1-(AK$2+ROW()-ROW(D135))&lt;=0,"","L-"&amp;(ROW()-(ROW(D135))+AK$2-J129+J132-1)&amp;D129))))))</f>
        <v/>
      </c>
      <c r="O139" s="62"/>
      <c r="P139" s="52" t="str">
        <f>IF(D129="","",IF(LEFT(N139,3)='CSV1'!D103,D131,IF(LEFT(N139,2)="B-",P140-O139,IF(N139='CSV1'!$E$5,D132,IF(LEFT(N139,2)="L-",P138+O138,"")))))</f>
        <v/>
      </c>
      <c r="Q139" s="53"/>
      <c r="R139" s="36" t="str">
        <f>IF(S139="","",IF(LEFT(S139,3)='CSV1'!D103,O130,(IF(LEFT(S139,2)="L-",O131,IF(LEFT(S139,2)="B-",O129))&amp;" "&amp;RIGHT(S139,LEN(S139)-2))))</f>
        <v/>
      </c>
      <c r="S139" s="34" t="str">
        <f>IF(AND(OR(J129="",J129=0),OR(J130="",J130=0),AND(ROW()=ROW(D135),COLUMN()=COLUMN(D135))),'CSV1'!D103&amp;D129,IF(AND(OR(J129="",J129=0),OR(J130="",J130=0)),"",IF(J129-(ROW()-ROW(D135)+AP$2)=0,'CSV1'!D103&amp;D129,IF(J129-(AP$2+ROW()-ROW(D135))&gt;0,"B-"&amp;J129-(AP$2+ROW()-ROW(D135))&amp;D129,IF(OR(J130="",J130=0),"",IF(J129+J130+1-(AP$2+ROW()-ROW(D135))&lt;=0,"","L-"&amp;(ROW()-(ROW(D135))+AP$2-J129+J132-1)&amp;D129))))))</f>
        <v/>
      </c>
      <c r="T139" s="62"/>
      <c r="U139" s="45" t="str">
        <f>IF(D129="","",IF(LEFT(S139,3)='CSV1'!D103,D131,IF(LEFT(S139,2)="B-",U140-T139,IF(S139='CSV1'!$E$5,D132,IF(LEFT(S139,2)="L-",U138+T138,"")))))</f>
        <v/>
      </c>
      <c r="V139" s="20"/>
    </row>
    <row r="140" spans="1:22" ht="18" customHeight="1" x14ac:dyDescent="0.2">
      <c r="A140" s="15"/>
      <c r="B140" s="79"/>
      <c r="C140" s="36" t="str">
        <f>IF(D140="","",IF(LEFT(D140,3)='CSV1'!D103,O130,(IF(LEFT(D140,2)="L-",O131,IF(LEFT(D140,2)="B-",O129))&amp;" "&amp;RIGHT(D140,LEN(D140)-2))))</f>
        <v/>
      </c>
      <c r="D140" s="34" t="str">
        <f>IF(AND(OR(J129="",J129=0),OR(J130="",J130=0),AND(ROW()=ROW(D135),COLUMN()=COLUMN(D135))),'CSV1'!D103&amp;D129,IF(AND(OR(J129="",J129=0),OR(J130="",J130=0)),"",IF(J129-(ROW()-ROW(D135)+AA$2)=0,'CSV1'!D103&amp;D129,IF(J129-(AA$2+ROW()-ROW(D135))&gt;0,"B-"&amp;J129-(AA$2+ROW()-ROW(D135))&amp;D129,IF(OR(J130="",J130=0),"",IF(J129+J130+1-(AA$2+ROW()-ROW(D135))&lt;=0,"","L-"&amp;(ROW()-(ROW(D135))+AA$2-J129+J132-1)&amp;D129))))))</f>
        <v/>
      </c>
      <c r="E140" s="62"/>
      <c r="F140" s="52" t="str">
        <f>IF(D129="","",IF(LEFT(D140,3)='CSV1'!D103,D131,IF(LEFT(D140,2)="B-",K135-E140,IF(D140='CSV1'!$E$5,D132,IF(LEFT(D140,2)="L-",F139+E139,"")))))</f>
        <v/>
      </c>
      <c r="G140" s="53"/>
      <c r="H140" s="36" t="str">
        <f>IF(I140="","",IF(LEFT(I140,3)='CSV1'!D103,O130,(IF(LEFT(I140,2)="L-",O131,IF(LEFT(I140,2)="B-",O129))&amp;" "&amp;RIGHT(I140,LEN(I140)-2))))</f>
        <v/>
      </c>
      <c r="I140" s="34" t="str">
        <f>IF(AND(OR(J129="",J129=0),OR(J130="",J130=0),AND(ROW()=ROW(D135),COLUMN()=COLUMN(D135))),'CSV1'!D103&amp;D129,IF(AND(OR(J129="",J129=0),OR(J130="",J130=0)),"",IF(J129-(ROW()-ROW(D135)+AF$2)=0,'CSV1'!D103&amp;D129,IF(J129-(AF$2+ROW()-ROW(D135))&gt;0,"B-"&amp;J129-(AF$2+ROW()-ROW(D135))&amp;D129,IF(OR(J130="",J130=0),"",IF(J129+J130+1-(AF$2+ROW()-ROW(D135))&lt;=0,"","L-"&amp;(ROW()-(ROW(D135))+AF$2-J129+J132-1)&amp;D129))))))</f>
        <v/>
      </c>
      <c r="J140" s="62"/>
      <c r="K140" s="52" t="str">
        <f>IF(D129="","",IF(LEFT(I140,3)='CSV1'!D103,D131,IF(LEFT(I140,2)="B-",P135-J140,IF(I140='CSV1'!$E$5,D132,IF(LEFT(I140,2)="L-",K139+J139,"")))))</f>
        <v/>
      </c>
      <c r="L140" s="53"/>
      <c r="M140" s="36" t="str">
        <f>IF(N140="","",IF(LEFT(N140,3)='CSV1'!D103,O130,(IF(LEFT(N140,2)="L-",O131,IF(LEFT(N140,2)="B-",O129))&amp;" "&amp;RIGHT(N140,LEN(N140)-2))))</f>
        <v/>
      </c>
      <c r="N140" s="34" t="str">
        <f>IF(AND(OR(J129="",J129=0),OR(J130="",J130=0),AND(ROW()=ROW(D135),COLUMN()=COLUMN(D135))),'CSV1'!D103&amp;D129,IF(AND(OR(J129="",J129=0),OR(J130="",J130=0)),"",IF(J129-(ROW()-ROW(D135)+AK$2)=0,'CSV1'!D103&amp;D129,IF(J129-(AK$2+ROW()-ROW(D135))&gt;0,"B-"&amp;J129-(AK$2+ROW()-ROW(D135))&amp;D129,IF(OR(J130="",J130=0),"",IF(J129+J130+1-(AK$2+ROW()-ROW(D135))&lt;=0,"","L-"&amp;(ROW()-(ROW(D135))+AK$2-J129+J132-1)&amp;D129))))))</f>
        <v/>
      </c>
      <c r="O140" s="62"/>
      <c r="P140" s="52" t="str">
        <f>IF(D129="","",IF(LEFT(N140,3)='CSV1'!D103,D131,IF(LEFT(N140,2)="B-",U135-O140,IF(N140='CSV1'!$E$5,D132,IF(LEFT(N140,2)="L-",P139+O139,"")))))</f>
        <v/>
      </c>
      <c r="Q140" s="53"/>
      <c r="R140" s="36" t="str">
        <f>IF(S140="","",IF(LEFT(S140,3)='CSV1'!D103,O130,(IF(LEFT(S140,2)="L-",O131,IF(LEFT(S140,2)="B-",O129))&amp;" "&amp;RIGHT(S140,LEN(S140)-2))))</f>
        <v/>
      </c>
      <c r="S140" s="34" t="str">
        <f>IF(AND(OR(J129="",J129=0),OR(J130="",J130=0),AND(ROW()=ROW(D135),COLUMN()=COLUMN(D135))),'CSV1'!D103&amp;D129,IF(AND(OR(J129="",J129=0),OR(J130="",J130=0)),"",IF(J129-(ROW()-ROW(D135)+AP$2)=0,'CSV1'!D103&amp;D129,IF(J129-(AP$2+ROW()-ROW(D135))&gt;0,"B-"&amp;J129-(AP$2+ROW()-ROW(D135))&amp;D129,IF(OR(J130="",J130=0),"",IF(J129+J130+1-(AP$2+ROW()-ROW(D135))&lt;=0,"","L-"&amp;(ROW()-(ROW(D135))+AP$2-J129+J132-1)&amp;D129))))))</f>
        <v/>
      </c>
      <c r="T140" s="62"/>
      <c r="U140" s="45" t="str">
        <f>IF(D129="","",IF(LEFT(S140,3)='CSV1'!D103,D131,IF(LEFT(S140,2)="B-",Z135-T140,IF(S140='CSV1'!$E$5,D132,IF(LEFT(S140,2)="L-",U139+T139,"")))))</f>
        <v/>
      </c>
      <c r="V140" s="20"/>
    </row>
    <row r="141" spans="1:22" ht="24.95" customHeight="1" thickBot="1" x14ac:dyDescent="0.3">
      <c r="A141" s="15"/>
      <c r="B141" s="12" t="s">
        <v>57</v>
      </c>
      <c r="C141" s="103"/>
      <c r="D141" s="103"/>
      <c r="E141" s="103"/>
      <c r="F141" s="103"/>
      <c r="G141" s="103"/>
      <c r="H141" s="103"/>
      <c r="I141" s="103"/>
      <c r="J141" s="103"/>
      <c r="K141" s="103"/>
      <c r="L141" s="103"/>
      <c r="M141" s="103"/>
      <c r="N141" s="103"/>
      <c r="O141" s="103"/>
      <c r="P141" s="103"/>
      <c r="Q141" s="103"/>
      <c r="R141" s="103"/>
      <c r="S141" s="103"/>
      <c r="T141" s="103"/>
      <c r="U141" s="103"/>
      <c r="V141" s="20"/>
    </row>
  </sheetData>
  <mergeCells count="82">
    <mergeCell ref="B1:I1"/>
    <mergeCell ref="J1:U1"/>
    <mergeCell ref="B2:C2"/>
    <mergeCell ref="D2:I2"/>
    <mergeCell ref="J2:K2"/>
    <mergeCell ref="B3:C3"/>
    <mergeCell ref="D3:I3"/>
    <mergeCell ref="J3:K3"/>
    <mergeCell ref="B4:C4"/>
    <mergeCell ref="D4:I4"/>
    <mergeCell ref="J4:K4"/>
    <mergeCell ref="B5:C5"/>
    <mergeCell ref="D5:I5"/>
    <mergeCell ref="J5:K5"/>
    <mergeCell ref="B6:C6"/>
    <mergeCell ref="D6:I6"/>
    <mergeCell ref="J6:K6"/>
    <mergeCell ref="T6:U6"/>
    <mergeCell ref="B7:U7"/>
    <mergeCell ref="D8:G8"/>
    <mergeCell ref="M8:N8"/>
    <mergeCell ref="O8:Q8"/>
    <mergeCell ref="R8:S8"/>
    <mergeCell ref="E9:G9"/>
    <mergeCell ref="M9:N9"/>
    <mergeCell ref="O9:Q9"/>
    <mergeCell ref="R9:S9"/>
    <mergeCell ref="E10:G10"/>
    <mergeCell ref="M10:N10"/>
    <mergeCell ref="O10:Q10"/>
    <mergeCell ref="E11:G11"/>
    <mergeCell ref="M11:N11"/>
    <mergeCell ref="O11:Q11"/>
    <mergeCell ref="B30:U30"/>
    <mergeCell ref="O31:Q31"/>
    <mergeCell ref="O32:Q32"/>
    <mergeCell ref="O33:Q33"/>
    <mergeCell ref="O34:Q34"/>
    <mergeCell ref="B44:U44"/>
    <mergeCell ref="O45:Q45"/>
    <mergeCell ref="O46:Q46"/>
    <mergeCell ref="O47:Q47"/>
    <mergeCell ref="O48:Q48"/>
    <mergeCell ref="B58:U58"/>
    <mergeCell ref="O59:Q59"/>
    <mergeCell ref="O60:Q60"/>
    <mergeCell ref="O61:Q61"/>
    <mergeCell ref="O62:Q62"/>
    <mergeCell ref="B72:U72"/>
    <mergeCell ref="O73:Q73"/>
    <mergeCell ref="O74:Q74"/>
    <mergeCell ref="O75:Q75"/>
    <mergeCell ref="O76:Q76"/>
    <mergeCell ref="B86:U86"/>
    <mergeCell ref="O87:Q87"/>
    <mergeCell ref="O88:Q88"/>
    <mergeCell ref="O89:Q89"/>
    <mergeCell ref="O90:Q90"/>
    <mergeCell ref="B100:U100"/>
    <mergeCell ref="O101:Q101"/>
    <mergeCell ref="C127:U127"/>
    <mergeCell ref="O102:Q102"/>
    <mergeCell ref="O103:Q103"/>
    <mergeCell ref="O104:Q104"/>
    <mergeCell ref="B114:U114"/>
    <mergeCell ref="O115:Q115"/>
    <mergeCell ref="C141:U141"/>
    <mergeCell ref="C29:U29"/>
    <mergeCell ref="C43:U43"/>
    <mergeCell ref="C57:U57"/>
    <mergeCell ref="C71:U71"/>
    <mergeCell ref="C85:U85"/>
    <mergeCell ref="C99:U99"/>
    <mergeCell ref="C113:U113"/>
    <mergeCell ref="O131:Q131"/>
    <mergeCell ref="O132:Q132"/>
    <mergeCell ref="B128:U128"/>
    <mergeCell ref="O116:Q116"/>
    <mergeCell ref="O129:Q129"/>
    <mergeCell ref="O130:Q130"/>
    <mergeCell ref="O117:Q117"/>
    <mergeCell ref="O118:Q118"/>
  </mergeCells>
  <conditionalFormatting sqref="O32:Q32">
    <cfRule type="expression" dxfId="0" priority="1">
      <formula>IF(AND(NOT($J$31=0),$O$32="None"),TRUE,FALSE)</formula>
    </cfRule>
  </conditionalFormatting>
  <dataValidations disablePrompts="1" count="4">
    <dataValidation type="list" allowBlank="1" showInputMessage="1" showErrorMessage="1" sqref="O32:Q32">
      <formula1>"-,Ground,RC,None,"</formula1>
    </dataValidation>
    <dataValidation type="list" allowBlank="1" showInputMessage="1" showErrorMessage="1" errorTitle="Time Zone" error="Beer Time?_x000a__x000a_Choose from the pulldown menu" sqref="S5">
      <formula1>$AA$4:$AA$10</formula1>
    </dataValidation>
    <dataValidation type="list" allowBlank="1" showInputMessage="1" showErrorMessage="1" errorTitle="Time Zone" error="Space Time?  Cjoose one from the list." sqref="AA4">
      <formula1>$AA$4:$AA$10</formula1>
    </dataValidation>
    <dataValidation type="list" allowBlank="1" showInputMessage="1" sqref="D9">
      <formula1>$AF$6:$AF$7</formula1>
    </dataValidation>
  </dataValidations>
  <printOptions gridLines="1"/>
  <pageMargins left="0.39370078740157483" right="0.39370078740157483" top="0.70866141732283472" bottom="0.63" header="0.51181102362204722" footer="0.34"/>
  <pageSetup paperSize="5" firstPageNumber="0" orientation="landscape" r:id="rId1"/>
  <rowBreaks count="4" manualBreakCount="4">
    <brk id="29" max="16383" man="1"/>
    <brk id="57" max="16383" man="1"/>
    <brk id="85" max="16383" man="1"/>
    <brk id="113" max="16383" man="1"/>
  </rowBreaks>
  <colBreaks count="1" manualBreakCount="1">
    <brk id="22"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3"/>
  <sheetViews>
    <sheetView zoomScaleNormal="100" zoomScalePageLayoutView="60" workbookViewId="0">
      <selection activeCell="C19" sqref="C19"/>
    </sheetView>
  </sheetViews>
  <sheetFormatPr defaultRowHeight="14.25" x14ac:dyDescent="0.2"/>
  <cols>
    <col min="1" max="1" width="28" customWidth="1"/>
    <col min="2" max="2" width="14.625" customWidth="1"/>
    <col min="3" max="3" width="16.75" customWidth="1"/>
    <col min="4" max="4" width="7.875" customWidth="1"/>
    <col min="5" max="5" width="10.375" customWidth="1"/>
    <col min="6" max="6" width="7.625" customWidth="1"/>
    <col min="7" max="7" width="7" customWidth="1"/>
    <col min="8" max="8" width="6.25" customWidth="1"/>
    <col min="9" max="9" width="14.25" customWidth="1"/>
    <col min="10" max="10" width="9.25" customWidth="1"/>
    <col min="11" max="11" width="2" customWidth="1"/>
    <col min="12" max="13" width="4" customWidth="1"/>
    <col min="14" max="14" width="5.75" customWidth="1"/>
    <col min="15" max="15" width="5.375" customWidth="1"/>
    <col min="16" max="16" width="3.625" customWidth="1"/>
    <col min="17" max="18" width="1.25" customWidth="1"/>
    <col min="19" max="22" width="1.125"/>
    <col min="23" max="1025" width="10.375"/>
  </cols>
  <sheetData>
    <row r="1" spans="1:17" ht="45.6" customHeight="1" x14ac:dyDescent="0.2">
      <c r="A1" s="4" t="s">
        <v>46</v>
      </c>
      <c r="B1" s="5" t="str">
        <f>BLDG!D2</f>
        <v>MakeMeBetter General Hospital</v>
      </c>
      <c r="C1" s="1">
        <f>BLDG!D3</f>
        <v>2111000</v>
      </c>
      <c r="D1" s="1" t="str">
        <f>BLDG!D4</f>
        <v>Health</v>
      </c>
      <c r="E1" s="1" t="str">
        <f>BLDG!D5</f>
        <v>Design Development</v>
      </c>
      <c r="F1" s="1" t="str">
        <f>BLDG!D6</f>
        <v>Time stamp</v>
      </c>
      <c r="G1" s="5" t="str">
        <f>BLDG!M2</f>
        <v>Montreal, QC</v>
      </c>
      <c r="H1" s="1" t="str">
        <f>BLDG!M3</f>
        <v>Dorval International Airport</v>
      </c>
      <c r="I1" s="1" t="str">
        <f>BLDG!M4</f>
        <v>.epw</v>
      </c>
      <c r="J1" s="1" t="str">
        <f>BLDG!M5</f>
        <v>.epw</v>
      </c>
      <c r="K1" s="1">
        <f>BLDG!M6</f>
        <v>0</v>
      </c>
      <c r="L1" s="5">
        <f>BLDG!S2</f>
        <v>44</v>
      </c>
      <c r="M1" s="1">
        <f>BLDG!S3</f>
        <v>120</v>
      </c>
      <c r="N1" s="1">
        <f>BLDG!S4</f>
        <v>231</v>
      </c>
      <c r="O1" s="1" t="str">
        <f>BLDG!S5</f>
        <v>CST</v>
      </c>
      <c r="P1" s="1">
        <f>BLDG!S6</f>
        <v>13</v>
      </c>
    </row>
    <row r="2" spans="1:17" x14ac:dyDescent="0.2">
      <c r="A2" s="4"/>
      <c r="B2" s="4"/>
      <c r="C2" s="1"/>
      <c r="D2" s="1"/>
      <c r="E2" s="1"/>
      <c r="F2" s="1"/>
      <c r="G2" s="1"/>
      <c r="H2" s="1"/>
      <c r="I2" s="6"/>
      <c r="J2" s="5"/>
      <c r="K2" s="1"/>
      <c r="L2" s="1"/>
      <c r="M2" s="1"/>
      <c r="N2" s="1"/>
      <c r="O2" s="4"/>
      <c r="P2" s="7"/>
      <c r="Q2" s="8"/>
    </row>
    <row r="3" spans="1:17" x14ac:dyDescent="0.2">
      <c r="A3" s="4" t="s">
        <v>47</v>
      </c>
      <c r="B3" s="4"/>
      <c r="C3" s="4" t="s">
        <v>48</v>
      </c>
      <c r="D3" s="4" t="s">
        <v>49</v>
      </c>
      <c r="E3" s="4" t="s">
        <v>50</v>
      </c>
      <c r="F3" s="9" t="s">
        <v>51</v>
      </c>
      <c r="G3" s="9" t="s">
        <v>52</v>
      </c>
      <c r="H3" s="10" t="s">
        <v>53</v>
      </c>
      <c r="I3" s="4"/>
      <c r="J3" s="4"/>
      <c r="K3" s="4"/>
      <c r="L3" s="4"/>
      <c r="M3" s="4"/>
      <c r="N3" s="4"/>
      <c r="O3" s="4"/>
      <c r="P3" s="4"/>
    </row>
    <row r="4" spans="1:17" x14ac:dyDescent="0.2">
      <c r="A4" s="1" t="s">
        <v>67</v>
      </c>
      <c r="B4" s="4" t="str">
        <f>IF(BLDG!D8="","",BLDG!D8)</f>
        <v>A</v>
      </c>
      <c r="C4" s="4" t="str">
        <f>IF(BLDG!O9="None","Ref.Elev",BLDG!O9)</f>
        <v>Lobby</v>
      </c>
      <c r="D4" s="4" t="str">
        <f>IF(AND(C4="Ref.Elev",BLDG!J10=""),"Ref",IF(LEFT(C4,1)="L","G-"&amp;BLDG!J10,IF(LEFT(C4,1)="g","G-"&amp;BLDG!J10,"error")))</f>
        <v>G-2</v>
      </c>
      <c r="E4" s="4" t="str">
        <f>"L-"&amp;BLDG!J11</f>
        <v>L-3</v>
      </c>
      <c r="F4" s="4">
        <f>BLDG!D9</f>
        <v>231</v>
      </c>
      <c r="G4" s="4">
        <f>BLDG!D10</f>
        <v>0</v>
      </c>
      <c r="H4" s="4">
        <f>BLDG!D11</f>
        <v>1.3</v>
      </c>
      <c r="I4" s="4"/>
      <c r="J4" s="4"/>
      <c r="K4" s="4"/>
      <c r="L4" s="4"/>
      <c r="M4" s="4"/>
      <c r="N4" s="4"/>
      <c r="O4" s="4"/>
      <c r="P4" s="4"/>
    </row>
    <row r="5" spans="1:17" x14ac:dyDescent="0.2">
      <c r="A5" s="4" t="str">
        <f>IF(BLDG!D31="","","BLDG REFERNCES")</f>
        <v>BLDG REFERNCES</v>
      </c>
      <c r="B5" s="4" t="str">
        <f>IF(BLDG!D31="","",BLDG!D31)</f>
        <v>B</v>
      </c>
      <c r="C5" s="4" t="str">
        <f>IF(BLDG!D31="","",IF(BLDG!O32="None","Ref.Elev",BLDG!O32))</f>
        <v>Ground</v>
      </c>
      <c r="D5" s="4" t="str">
        <f>IF(BLDG!D31="","",IF(AND(C5="Ref.Elev",BLDG!J33=""),"Ref",IF(LEFT(C5,1)="L","G-"&amp;BLDG!J33,IF(LEFT(C5,1)="G","G-"&amp;BLDG!J33,"error"))))</f>
        <v>G-1</v>
      </c>
      <c r="E5" s="4" t="str">
        <f>IF(BLDG!D31="","","L-"&amp;BLDG!J34)</f>
        <v>L-2</v>
      </c>
      <c r="F5" s="4">
        <f>BLDG!D32</f>
        <v>186</v>
      </c>
      <c r="G5" s="4">
        <f>BLDG!D33</f>
        <v>0</v>
      </c>
      <c r="H5" s="4">
        <f>BLDG!D34</f>
        <v>6.8</v>
      </c>
      <c r="I5" s="4"/>
      <c r="J5" s="4"/>
      <c r="K5" s="4"/>
      <c r="L5" s="4"/>
      <c r="M5" s="4"/>
      <c r="N5" s="4"/>
      <c r="O5" s="4"/>
      <c r="P5" s="4"/>
    </row>
    <row r="6" spans="1:17" x14ac:dyDescent="0.2">
      <c r="I6" s="4"/>
      <c r="J6" s="4"/>
      <c r="K6" s="4"/>
      <c r="L6" s="4"/>
      <c r="M6" s="4"/>
      <c r="N6" s="4"/>
      <c r="O6" s="4"/>
      <c r="P6" s="4"/>
    </row>
    <row r="7" spans="1:17" x14ac:dyDescent="0.2">
      <c r="A7" s="4"/>
      <c r="B7" s="4"/>
      <c r="C7" s="4"/>
      <c r="D7" s="4"/>
      <c r="E7" s="4"/>
      <c r="F7" s="4"/>
      <c r="G7" s="4"/>
      <c r="H7" s="4"/>
      <c r="I7" s="4"/>
      <c r="J7" s="4"/>
      <c r="K7" s="4"/>
      <c r="L7" s="4"/>
      <c r="M7" s="4"/>
      <c r="N7" s="4"/>
      <c r="O7" s="4"/>
      <c r="P7" s="4"/>
    </row>
    <row r="8" spans="1:17" x14ac:dyDescent="0.2">
      <c r="A8" s="4"/>
      <c r="B8" s="4"/>
      <c r="C8" s="4"/>
      <c r="D8" s="4"/>
      <c r="E8" s="4"/>
      <c r="F8" s="4"/>
      <c r="G8" s="4"/>
      <c r="H8" s="4"/>
      <c r="I8" s="4"/>
      <c r="J8" s="4"/>
      <c r="K8" s="4"/>
      <c r="L8" s="4"/>
      <c r="M8" s="4"/>
      <c r="N8" s="4"/>
      <c r="O8" s="4"/>
      <c r="P8" s="4"/>
    </row>
    <row r="9" spans="1:17" x14ac:dyDescent="0.2">
      <c r="A9" s="4"/>
      <c r="B9" s="4"/>
      <c r="C9" s="4"/>
      <c r="D9" s="4"/>
      <c r="E9" s="4"/>
      <c r="F9" s="4"/>
      <c r="G9" s="4"/>
      <c r="H9" s="4"/>
      <c r="I9" s="4"/>
      <c r="J9" s="4"/>
      <c r="K9" s="4"/>
      <c r="L9" s="4"/>
      <c r="M9" s="4"/>
      <c r="N9" s="4"/>
      <c r="O9" s="4"/>
      <c r="P9" s="4"/>
    </row>
    <row r="10" spans="1:17" x14ac:dyDescent="0.2">
      <c r="A10" s="4"/>
      <c r="B10" s="4"/>
      <c r="C10" s="4"/>
      <c r="D10" s="4"/>
      <c r="E10" s="4"/>
      <c r="F10" s="4"/>
      <c r="G10" s="4"/>
      <c r="H10" s="4"/>
      <c r="I10" s="4"/>
      <c r="J10" s="4"/>
      <c r="K10" s="4"/>
      <c r="L10" s="4"/>
      <c r="M10" s="4"/>
      <c r="N10" s="4"/>
      <c r="O10" s="4"/>
      <c r="P10" s="4"/>
    </row>
    <row r="11" spans="1:17" x14ac:dyDescent="0.2">
      <c r="A11" s="4"/>
      <c r="B11" s="4"/>
      <c r="C11" s="4"/>
      <c r="D11" s="4"/>
      <c r="E11" s="4"/>
      <c r="F11" s="4"/>
      <c r="G11" s="4"/>
      <c r="H11" s="4"/>
      <c r="I11" s="4"/>
      <c r="J11" s="4"/>
      <c r="K11" s="4"/>
      <c r="L11" s="4"/>
      <c r="M11" s="4"/>
      <c r="N11" s="4"/>
      <c r="O11" s="4"/>
      <c r="P11" s="4"/>
    </row>
    <row r="12" spans="1:17" x14ac:dyDescent="0.2">
      <c r="A12" s="4"/>
      <c r="B12" s="4"/>
      <c r="C12" s="4"/>
      <c r="D12" s="4"/>
      <c r="E12" s="4"/>
      <c r="F12" s="4"/>
      <c r="G12" s="4"/>
      <c r="H12" s="4"/>
      <c r="I12" s="4"/>
      <c r="J12" s="4"/>
      <c r="K12" s="4"/>
      <c r="L12" s="4"/>
      <c r="M12" s="4"/>
      <c r="N12" s="4"/>
      <c r="O12" s="4"/>
      <c r="P12" s="4"/>
    </row>
    <row r="13" spans="1:17" x14ac:dyDescent="0.2">
      <c r="A13" s="4"/>
      <c r="B13" s="1"/>
      <c r="C13" s="4"/>
      <c r="D13" s="4"/>
      <c r="E13" s="4"/>
      <c r="F13" s="4"/>
      <c r="G13" s="4"/>
      <c r="H13" s="4"/>
      <c r="I13" s="4"/>
      <c r="J13" s="4"/>
      <c r="K13" s="4"/>
      <c r="L13" s="4"/>
      <c r="M13" s="4"/>
      <c r="N13" s="4"/>
      <c r="O13" s="4"/>
      <c r="P13" s="4"/>
    </row>
    <row r="15" spans="1:17" x14ac:dyDescent="0.2">
      <c r="A15" s="4"/>
      <c r="B15" s="4"/>
      <c r="C15" s="4"/>
      <c r="D15" s="4"/>
      <c r="E15" s="4"/>
      <c r="F15" s="4"/>
      <c r="G15" s="4"/>
      <c r="H15" s="4"/>
    </row>
    <row r="16" spans="1:17" x14ac:dyDescent="0.2">
      <c r="A16" s="4"/>
      <c r="B16" s="4"/>
      <c r="C16" s="4"/>
      <c r="D16" s="4"/>
      <c r="E16" s="4"/>
      <c r="F16" s="4"/>
      <c r="G16" s="4"/>
      <c r="H16" s="4"/>
    </row>
    <row r="17" spans="1:8" x14ac:dyDescent="0.2">
      <c r="A17" s="4"/>
      <c r="B17" s="4"/>
      <c r="C17" s="4"/>
      <c r="D17" s="4"/>
      <c r="E17" s="4"/>
      <c r="F17" s="4"/>
      <c r="G17" s="4"/>
      <c r="H17" s="4"/>
    </row>
    <row r="18" spans="1:8" x14ac:dyDescent="0.2">
      <c r="A18" s="4"/>
      <c r="B18" s="4"/>
      <c r="C18" s="4"/>
      <c r="D18" s="4"/>
      <c r="E18" s="4"/>
      <c r="F18" s="4"/>
      <c r="G18" s="4"/>
      <c r="H18" s="4"/>
    </row>
    <row r="19" spans="1:8" x14ac:dyDescent="0.2">
      <c r="A19" s="4" t="str">
        <f>IF(BLDG!D45="","","BLDG REFERNCES")</f>
        <v/>
      </c>
      <c r="B19" s="4" t="str">
        <f>IF(BLDG!D45="","",BLDG!D45)</f>
        <v/>
      </c>
      <c r="C19" s="4" t="str">
        <f>IF(BLDG!D45="","",IF(BLDG!O46="None","Ref.Elev",BLDG!O46))</f>
        <v/>
      </c>
      <c r="D19" s="4" t="str">
        <f>IF(BLDG!D45="","",IF(AND(C19="Ref.Elev",BLDG!J47=""),"Ref",IF(LEFT(C19,1)="L","G-"&amp;BLDG!J47,IF(LEFT(C19,1)="G","G-"&amp;BLDG!J47,"error"))))</f>
        <v/>
      </c>
      <c r="E19" s="4" t="str">
        <f>IF(BLDG!D45="","","L-"&amp;BLDG!J48)</f>
        <v/>
      </c>
      <c r="F19" s="4">
        <f>BLDG!D46</f>
        <v>0</v>
      </c>
      <c r="G19" s="4">
        <f>BLDG!D47</f>
        <v>0</v>
      </c>
      <c r="H19" s="4">
        <f>BLDG!D48</f>
        <v>0</v>
      </c>
    </row>
    <row r="20" spans="1:8" x14ac:dyDescent="0.2">
      <c r="A20" s="4"/>
      <c r="B20" s="4"/>
      <c r="C20" s="4"/>
      <c r="D20" s="4"/>
      <c r="E20" s="4"/>
      <c r="F20" s="4"/>
      <c r="G20" s="4"/>
      <c r="H20" s="4"/>
    </row>
    <row r="21" spans="1:8" x14ac:dyDescent="0.2">
      <c r="A21" s="4"/>
      <c r="B21" s="4"/>
      <c r="C21" s="4"/>
      <c r="D21" s="4"/>
      <c r="E21" s="4"/>
      <c r="F21" s="4"/>
      <c r="G21" s="4"/>
      <c r="H21" s="4"/>
    </row>
    <row r="22" spans="1:8" x14ac:dyDescent="0.2">
      <c r="A22" s="4"/>
      <c r="B22" s="4"/>
      <c r="C22" s="4"/>
      <c r="D22" s="4"/>
      <c r="E22" s="4"/>
      <c r="F22" s="4"/>
      <c r="G22" s="4"/>
      <c r="H22" s="4"/>
    </row>
    <row r="23" spans="1:8" x14ac:dyDescent="0.2">
      <c r="A23" s="4"/>
      <c r="B23" s="4"/>
      <c r="C23" s="4"/>
      <c r="D23" s="4"/>
      <c r="E23" s="4"/>
      <c r="F23" s="4"/>
      <c r="G23" s="4"/>
      <c r="H23" s="4"/>
    </row>
    <row r="24" spans="1:8" x14ac:dyDescent="0.2">
      <c r="A24" s="4"/>
      <c r="B24" s="4"/>
      <c r="C24" s="4"/>
      <c r="D24" s="4"/>
      <c r="E24" s="4"/>
      <c r="F24" s="4"/>
      <c r="G24" s="4"/>
      <c r="H24" s="4"/>
    </row>
    <row r="25" spans="1:8" x14ac:dyDescent="0.2">
      <c r="A25" s="4"/>
      <c r="B25" s="4"/>
      <c r="C25" s="4"/>
      <c r="D25" s="4"/>
      <c r="E25" s="4"/>
      <c r="F25" s="4"/>
      <c r="G25" s="4"/>
      <c r="H25" s="4"/>
    </row>
    <row r="26" spans="1:8" x14ac:dyDescent="0.2">
      <c r="A26" s="4"/>
      <c r="B26" s="4"/>
      <c r="C26" s="4"/>
      <c r="D26" s="4"/>
      <c r="E26" s="4"/>
      <c r="F26" s="4"/>
      <c r="G26" s="4"/>
      <c r="H26" s="4"/>
    </row>
    <row r="27" spans="1:8" x14ac:dyDescent="0.2">
      <c r="A27" s="4"/>
      <c r="B27" s="4"/>
      <c r="C27" s="4"/>
      <c r="D27" s="4"/>
      <c r="E27" s="4"/>
      <c r="F27" s="4"/>
      <c r="G27" s="4"/>
      <c r="H27" s="4"/>
    </row>
    <row r="28" spans="1:8" x14ac:dyDescent="0.2">
      <c r="A28" s="4"/>
      <c r="B28" s="4"/>
      <c r="C28" s="4"/>
      <c r="D28" s="4"/>
      <c r="E28" s="4"/>
      <c r="F28" s="4"/>
      <c r="G28" s="4"/>
      <c r="H28" s="4"/>
    </row>
    <row r="29" spans="1:8" x14ac:dyDescent="0.2">
      <c r="A29" s="4"/>
      <c r="B29" s="4"/>
      <c r="C29" s="4"/>
      <c r="D29" s="4"/>
      <c r="E29" s="4"/>
      <c r="F29" s="4"/>
      <c r="G29" s="4"/>
      <c r="H29" s="4"/>
    </row>
    <row r="30" spans="1:8" x14ac:dyDescent="0.2">
      <c r="A30" s="4"/>
      <c r="B30" s="4"/>
      <c r="C30" s="4"/>
      <c r="D30" s="4"/>
      <c r="E30" s="4"/>
      <c r="F30" s="4"/>
      <c r="G30" s="4"/>
      <c r="H30" s="4"/>
    </row>
    <row r="31" spans="1:8" x14ac:dyDescent="0.2">
      <c r="A31" s="4"/>
      <c r="B31" s="4"/>
      <c r="C31" s="4"/>
      <c r="D31" s="4"/>
      <c r="E31" s="4"/>
      <c r="F31" s="4"/>
      <c r="G31" s="4"/>
      <c r="H31" s="4"/>
    </row>
    <row r="32" spans="1:8" x14ac:dyDescent="0.2">
      <c r="A32" s="4"/>
      <c r="B32" s="4"/>
      <c r="C32" s="4"/>
      <c r="D32" s="4"/>
      <c r="E32" s="4"/>
      <c r="F32" s="4"/>
      <c r="G32" s="4"/>
      <c r="H32" s="4"/>
    </row>
    <row r="33" spans="1:8" x14ac:dyDescent="0.2">
      <c r="A33" s="4" t="str">
        <f>IF(BLDG!D59="","","BLDG REFERNCES")</f>
        <v/>
      </c>
      <c r="B33" s="4" t="str">
        <f>IF(BLDG!D59="","",BLDG!D59)</f>
        <v/>
      </c>
      <c r="C33" s="4" t="str">
        <f>IF(BLDG!D59="","",IF(BLDG!O60="None","Ref.Elev",BLDG!O60))</f>
        <v/>
      </c>
      <c r="D33" s="4" t="str">
        <f>IF(BLDG!D59="","",IF(AND(C33="Ref.Elev",BLDG!J61=""),"Ref",IF(LEFT(C33,1)="L","G-"&amp;BLDG!J61,IF(LEFT(C33,1)="G","G-"&amp;BLDG!J61,"error"))))</f>
        <v/>
      </c>
      <c r="E33" s="4" t="str">
        <f>IF(BLDG!D59="","","L-"&amp;BLDG!J62)</f>
        <v/>
      </c>
      <c r="F33" s="4">
        <f>BLDG!D60</f>
        <v>0</v>
      </c>
      <c r="G33" s="4">
        <f>BLDG!D61</f>
        <v>0</v>
      </c>
      <c r="H33" s="4">
        <f>BLDG!D62</f>
        <v>0</v>
      </c>
    </row>
    <row r="34" spans="1:8" x14ac:dyDescent="0.2">
      <c r="A34" s="4"/>
      <c r="B34" s="4"/>
      <c r="C34" s="4"/>
      <c r="D34" s="4"/>
      <c r="E34" s="4"/>
      <c r="F34" s="4"/>
      <c r="G34" s="4"/>
      <c r="H34" s="4"/>
    </row>
    <row r="35" spans="1:8" x14ac:dyDescent="0.2">
      <c r="A35" s="4"/>
      <c r="B35" s="4"/>
      <c r="C35" s="4"/>
      <c r="D35" s="4"/>
      <c r="E35" s="4"/>
      <c r="F35" s="4"/>
      <c r="G35" s="4"/>
      <c r="H35" s="4"/>
    </row>
    <row r="36" spans="1:8" x14ac:dyDescent="0.2">
      <c r="A36" s="4"/>
      <c r="B36" s="4"/>
      <c r="C36" s="4"/>
      <c r="D36" s="4"/>
      <c r="E36" s="4"/>
      <c r="F36" s="4"/>
      <c r="G36" s="4"/>
      <c r="H36" s="4"/>
    </row>
    <row r="47" spans="1:8" x14ac:dyDescent="0.2">
      <c r="A47" s="4" t="str">
        <f>IF(BLDG!D73="","","BLDG REFERNCES")</f>
        <v/>
      </c>
      <c r="B47" s="4" t="str">
        <f>IF(BLDG!D73="","",BLDG!D73)</f>
        <v/>
      </c>
      <c r="C47" s="4" t="str">
        <f>IF(BLDG!D73="","",IF(BLDG!O74="None","Ref.Elev",BLDG!O74))</f>
        <v/>
      </c>
      <c r="D47" s="4" t="str">
        <f>IF(BLDG!D73="","",IF(AND(C47="Ref.Elev",BLDG!J75=""),"Ref",IF(LEFT(C47,1)="L","G-"&amp;BLDG!J75,IF(LEFT(C47,1)="G","G-"&amp;BLDG!J75,"error"))))</f>
        <v/>
      </c>
      <c r="E47" s="4" t="str">
        <f>IF(BLDG!D73="","","L-"&amp;BLDG!J76)</f>
        <v/>
      </c>
      <c r="F47" s="4">
        <f>BLDG!D74</f>
        <v>0</v>
      </c>
      <c r="G47" s="4">
        <f>BLDG!D75</f>
        <v>0</v>
      </c>
      <c r="H47" s="4">
        <f>BLDG!D76</f>
        <v>0</v>
      </c>
    </row>
    <row r="48" spans="1:8" x14ac:dyDescent="0.2">
      <c r="A48" s="4"/>
      <c r="B48" s="4"/>
      <c r="C48" s="4"/>
      <c r="D48" s="4"/>
      <c r="E48" s="4"/>
      <c r="F48" s="4"/>
      <c r="G48" s="4"/>
      <c r="H48" s="4"/>
    </row>
    <row r="49" spans="1:8" x14ac:dyDescent="0.2">
      <c r="A49" s="4"/>
      <c r="B49" s="4"/>
      <c r="C49" s="4"/>
      <c r="D49" s="4"/>
      <c r="E49" s="4"/>
      <c r="F49" s="4"/>
      <c r="G49" s="4"/>
      <c r="H49" s="4"/>
    </row>
    <row r="50" spans="1:8" x14ac:dyDescent="0.2">
      <c r="A50" s="4"/>
      <c r="B50" s="4"/>
      <c r="C50" s="4"/>
      <c r="D50" s="4"/>
      <c r="E50" s="4"/>
      <c r="F50" s="4"/>
      <c r="G50" s="4"/>
      <c r="H50" s="4"/>
    </row>
    <row r="51" spans="1:8" x14ac:dyDescent="0.2">
      <c r="A51" s="4"/>
      <c r="B51" s="4"/>
      <c r="C51" s="4"/>
      <c r="D51" s="4"/>
      <c r="E51" s="4"/>
      <c r="F51" s="4"/>
      <c r="G51" s="4"/>
      <c r="H51" s="4"/>
    </row>
    <row r="61" spans="1:8" x14ac:dyDescent="0.2">
      <c r="A61" s="4" t="str">
        <f>IF(BLDG!D87="","","BLDG REFERNCES")</f>
        <v/>
      </c>
      <c r="B61" s="4" t="str">
        <f>IF(BLDG!D87="","",BLDG!D87)</f>
        <v/>
      </c>
      <c r="C61" s="4" t="str">
        <f>IF(BLDG!D87="","",IF(BLDG!O88="None","Ref.Elev",BLDG!O88))</f>
        <v/>
      </c>
      <c r="D61" s="4" t="str">
        <f>IF(BLDG!D87="","",IF(AND(C61="Ref.Elev",BLDG!J89=""),"Ref",IF(LEFT(C61,1)="L","G-"&amp;BLDG!J89,IF(LEFT(C61,1)="G","G-"&amp;BLDG!J89,"error"))))</f>
        <v/>
      </c>
      <c r="E61" s="4" t="str">
        <f>IF(BLDG!D87="","","L-"&amp;BLDG!J90)</f>
        <v/>
      </c>
      <c r="F61" s="4">
        <f>BLDG!D88</f>
        <v>0</v>
      </c>
      <c r="G61" s="4">
        <f>BLDG!D89</f>
        <v>0</v>
      </c>
      <c r="H61" s="4">
        <f>BLDG!D90</f>
        <v>0</v>
      </c>
    </row>
    <row r="62" spans="1:8" x14ac:dyDescent="0.2">
      <c r="A62" s="4"/>
      <c r="B62" s="4"/>
      <c r="C62" s="4"/>
      <c r="D62" s="4"/>
      <c r="E62" s="4"/>
      <c r="F62" s="4"/>
      <c r="G62" s="4"/>
      <c r="H62" s="4"/>
    </row>
    <row r="63" spans="1:8" x14ac:dyDescent="0.2">
      <c r="A63" s="4"/>
      <c r="B63" s="4"/>
      <c r="C63" s="4"/>
      <c r="D63" s="4"/>
      <c r="E63" s="4"/>
      <c r="F63" s="4"/>
      <c r="G63" s="4"/>
      <c r="H63" s="4"/>
    </row>
    <row r="75" spans="1:8" x14ac:dyDescent="0.2">
      <c r="A75" s="4" t="str">
        <f>IF(BLDG!D101="","","BLDG REFERNCES")</f>
        <v/>
      </c>
      <c r="B75" s="4" t="str">
        <f>IF(BLDG!D101="","",BLDG!D101)</f>
        <v/>
      </c>
      <c r="C75" s="4" t="str">
        <f>IF(BLDG!D101="","",IF(BLDG!O102="None","Ref.Elev",BLDG!O102))</f>
        <v/>
      </c>
      <c r="D75" s="4" t="str">
        <f>IF(BLDG!D101="","",IF(AND(C75="Ref.Elev",BLDG!J103=""),"Ref",IF(LEFT(C75,1)="L","G-"&amp;BLDG!J103,IF(LEFT(C75,1)="G","G-"&amp;BLDG!J103,"error"))))</f>
        <v/>
      </c>
      <c r="E75" s="4" t="str">
        <f>IF(BLDG!D101="","","L-"&amp;BLDG!J104)</f>
        <v/>
      </c>
      <c r="F75" s="4">
        <f>BLDG!D102</f>
        <v>0</v>
      </c>
      <c r="G75" s="4">
        <f>BLDG!D103</f>
        <v>0</v>
      </c>
      <c r="H75" s="4">
        <f>BLDG!D104</f>
        <v>0</v>
      </c>
    </row>
    <row r="77" spans="1:8" x14ac:dyDescent="0.2">
      <c r="A77" s="4"/>
      <c r="B77" s="4"/>
      <c r="C77" s="4"/>
      <c r="D77" s="4"/>
      <c r="E77" s="4"/>
      <c r="F77" s="4"/>
      <c r="G77" s="4"/>
      <c r="H77" s="4"/>
    </row>
    <row r="78" spans="1:8" x14ac:dyDescent="0.2">
      <c r="A78" s="4"/>
      <c r="B78" s="4"/>
      <c r="C78" s="4"/>
      <c r="D78" s="4"/>
      <c r="E78" s="4"/>
      <c r="F78" s="4"/>
      <c r="G78" s="4"/>
      <c r="H78" s="4"/>
    </row>
    <row r="79" spans="1:8" x14ac:dyDescent="0.2">
      <c r="A79" s="4"/>
      <c r="B79" s="4"/>
      <c r="C79" s="4"/>
      <c r="D79" s="4"/>
      <c r="E79" s="4"/>
      <c r="F79" s="4"/>
      <c r="G79" s="4"/>
      <c r="H79" s="4"/>
    </row>
    <row r="80" spans="1:8" x14ac:dyDescent="0.2">
      <c r="A80" s="4"/>
      <c r="B80" s="4"/>
      <c r="C80" s="4"/>
      <c r="D80" s="4"/>
      <c r="E80" s="4"/>
      <c r="F80" s="4"/>
      <c r="G80" s="4"/>
      <c r="H80" s="4"/>
    </row>
    <row r="89" spans="1:8" x14ac:dyDescent="0.2">
      <c r="A89" s="4" t="str">
        <f>IF(BLDG!D115="","","BLDG REFERNCES")</f>
        <v/>
      </c>
      <c r="B89" s="4" t="str">
        <f>IF(BLDG!D115="","",BLDG!D115)</f>
        <v/>
      </c>
      <c r="C89" s="4" t="str">
        <f>IF(BLDG!D115="","",IF(BLDG!O116="None","Ref.Elev",BLDG!O116))</f>
        <v/>
      </c>
      <c r="D89" s="4" t="str">
        <f>IF(BLDG!D115="","",IF(AND(C89="Ref.Elev",BLDG!J117=""),"Ref",IF(LEFT(C89,1)="L","G-"&amp;BLDG!J117,IF(LEFT(C89,1)="G","G-"&amp;BLDG!J117,"error"))))</f>
        <v/>
      </c>
      <c r="E89" s="4" t="str">
        <f>IF(BLDG!D115="","","L-"&amp;BLDG!J118)</f>
        <v/>
      </c>
      <c r="F89" s="4">
        <f>BLDG!D116</f>
        <v>0</v>
      </c>
      <c r="G89" s="4">
        <f>BLDG!D117</f>
        <v>0</v>
      </c>
      <c r="H89" s="4">
        <f>BLDG!D118</f>
        <v>0</v>
      </c>
    </row>
    <row r="91" spans="1:8" x14ac:dyDescent="0.2">
      <c r="A91" s="4"/>
      <c r="B91" s="4"/>
      <c r="C91" s="4"/>
      <c r="D91" s="4"/>
      <c r="E91" s="4"/>
      <c r="F91" s="4"/>
      <c r="G91" s="4"/>
      <c r="H91" s="4"/>
    </row>
    <row r="103" spans="1:8" x14ac:dyDescent="0.2">
      <c r="A103" s="4" t="str">
        <f>IF(BLDG!D129="","","BLDG REFERNCES")</f>
        <v/>
      </c>
      <c r="B103" s="4" t="str">
        <f>IF(BLDG!D129="","",BLDG!D129)</f>
        <v/>
      </c>
      <c r="C103" s="4" t="str">
        <f>IF(BLDG!D129="","",IF(BLDG!O130="None","Ref.Elev",BLDG!O130))</f>
        <v/>
      </c>
      <c r="D103" s="4" t="str">
        <f>IF(BLDG!D129="","",IF(AND(C103="Ref.Elev",BLDG!J131=""),"Ref",IF(LEFT(C103,1)="L","G-"&amp;BLDG!J131,IF(LEFT(C103,1)="G","G-"&amp;BLDG!J131,"error"))))</f>
        <v/>
      </c>
      <c r="E103" s="4" t="str">
        <f>IF(BLDG!D129="","","L-"&amp;BLDG!J132)</f>
        <v/>
      </c>
      <c r="F103" s="4">
        <f>BLDG!D130</f>
        <v>0</v>
      </c>
      <c r="G103" s="4">
        <f>BLDG!D131</f>
        <v>0</v>
      </c>
      <c r="H103" s="4">
        <f>BLDG!D132</f>
        <v>0</v>
      </c>
    </row>
  </sheetData>
  <sheetProtection selectLockedCells="1" selectUnlockedCells="1"/>
  <printOptions gridLines="1"/>
  <pageMargins left="1.1812499999999999" right="0.39374999999999999" top="0.33541666666666697" bottom="0.196527777777778" header="0.196527777777778" footer="0.51180555555555496"/>
  <pageSetup paperSize="0" scale="0" firstPageNumber="0" orientation="portrait" usePrinterDefaults="0" horizontalDpi="0" verticalDpi="0" copies="0"/>
  <headerFooter>
    <oddHeader>&amp;LHHA #&amp;C&amp;A&amp;RPrinted &amp;D &amp;T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9"/>
  <sheetViews>
    <sheetView tabSelected="1" topLeftCell="A91" zoomScaleNormal="100" workbookViewId="0">
      <selection activeCell="C109" sqref="C109"/>
    </sheetView>
  </sheetViews>
  <sheetFormatPr defaultRowHeight="14.25" x14ac:dyDescent="0.2"/>
  <cols>
    <col min="1" max="1" width="36.75" customWidth="1"/>
    <col min="2" max="2" width="50" customWidth="1"/>
  </cols>
  <sheetData>
    <row r="1" spans="1:2" x14ac:dyDescent="0.2">
      <c r="A1" t="s">
        <v>62</v>
      </c>
    </row>
    <row r="2" spans="1:2" x14ac:dyDescent="0.2">
      <c r="A2" t="s">
        <v>63</v>
      </c>
    </row>
    <row r="3" spans="1:2" x14ac:dyDescent="0.2">
      <c r="A3" t="s">
        <v>64</v>
      </c>
    </row>
    <row r="4" spans="1:2" x14ac:dyDescent="0.2">
      <c r="A4" t="str">
        <f>"!"</f>
        <v>!</v>
      </c>
    </row>
    <row r="5" spans="1:2" x14ac:dyDescent="0.2">
      <c r="A5" t="str">
        <f>"!  Simulation file prepared by HH Angus.        "</f>
        <v xml:space="preserve">!  Simulation file prepared by HH Angus.        </v>
      </c>
    </row>
    <row r="6" spans="1:2" x14ac:dyDescent="0.2">
      <c r="A6" t="str">
        <f>"!  HHA Project Number: "&amp;BLDG!D3&amp;"    Project: "&amp;BLDG!D2</f>
        <v>!  HHA Project Number: 2111000    Project: MakeMeBetter General Hospital</v>
      </c>
    </row>
    <row r="7" spans="1:2" x14ac:dyDescent="0.2">
      <c r="A7" t="str">
        <f>"!  Simulation Prepared for: "&amp;BLDG!D5&amp;" Load Calculations"</f>
        <v>!  Simulation Prepared for: Design Development Load Calculations</v>
      </c>
    </row>
    <row r="8" spans="1:2" x14ac:dyDescent="0.2">
      <c r="A8" t="str">
        <f>"!  Site: "&amp;BLDG!M2&amp;";  Latitude: "&amp;BLDG!S2&amp;" Deg;  Longitude: "&amp;BLDG!S3&amp;" Deg;  Elev.: "&amp;BLDG!S4&amp;" m asl"</f>
        <v>!  Site: Montreal, QC;  Latitude: 44 Deg;  Longitude: 120 Deg;  Elev.: 231 m asl</v>
      </c>
    </row>
    <row r="10" spans="1:2" x14ac:dyDescent="0.2">
      <c r="A10" t="str">
        <f>"Version"&amp;","</f>
        <v>Version,</v>
      </c>
      <c r="B10" t="s">
        <v>65</v>
      </c>
    </row>
    <row r="11" spans="1:2" x14ac:dyDescent="0.2">
      <c r="A11" t="str">
        <f>"  7.2;"</f>
        <v xml:space="preserve">  7.2;</v>
      </c>
      <c r="B11" t="s">
        <v>85</v>
      </c>
    </row>
    <row r="12" spans="1:2" s="31" customFormat="1" x14ac:dyDescent="0.2"/>
    <row r="13" spans="1:2" s="31" customFormat="1" x14ac:dyDescent="0.2"/>
    <row r="14" spans="1:2" s="31" customFormat="1" x14ac:dyDescent="0.2">
      <c r="A14" s="31" t="s">
        <v>86</v>
      </c>
    </row>
    <row r="16" spans="1:2" x14ac:dyDescent="0.2">
      <c r="A16" t="str">
        <f>"SimulationControl"&amp;","</f>
        <v>SimulationControl,</v>
      </c>
    </row>
    <row r="17" spans="1:2" x14ac:dyDescent="0.2">
      <c r="A17" t="str">
        <f>"  Yes"&amp;","</f>
        <v xml:space="preserve">  Yes,</v>
      </c>
      <c r="B17" t="str">
        <f>"!  Zone sizing"</f>
        <v>!  Zone sizing</v>
      </c>
    </row>
    <row r="18" spans="1:2" x14ac:dyDescent="0.2">
      <c r="A18" t="str">
        <f>"  Yes"&amp;","</f>
        <v xml:space="preserve">  Yes,</v>
      </c>
      <c r="B18" t="str">
        <f>"!  System sizing"</f>
        <v>!  System sizing</v>
      </c>
    </row>
    <row r="19" spans="1:2" x14ac:dyDescent="0.2">
      <c r="A19" t="str">
        <f>"  No"&amp;","</f>
        <v xml:space="preserve">  No,</v>
      </c>
      <c r="B19" t="str">
        <f>"!  Plant sizing"</f>
        <v>!  Plant sizing</v>
      </c>
    </row>
    <row r="20" spans="1:2" x14ac:dyDescent="0.2">
      <c r="A20" t="str">
        <f>"  No"&amp;","</f>
        <v xml:space="preserve">  No,</v>
      </c>
      <c r="B20" t="str">
        <f>"!  DesignDay Simulation"</f>
        <v>!  DesignDay Simulation</v>
      </c>
    </row>
    <row r="21" spans="1:2" x14ac:dyDescent="0.2">
      <c r="A21" t="str">
        <f>"  No"&amp;","</f>
        <v xml:space="preserve">  No,</v>
      </c>
      <c r="B21" t="str">
        <f>"!  Weather File Simulation"</f>
        <v>!  Weather File Simulation</v>
      </c>
    </row>
    <row r="22" spans="1:2" s="31" customFormat="1" x14ac:dyDescent="0.2"/>
    <row r="24" spans="1:2" s="31" customFormat="1" x14ac:dyDescent="0.2">
      <c r="A24" s="31" t="s">
        <v>87</v>
      </c>
    </row>
    <row r="25" spans="1:2" s="31" customFormat="1" x14ac:dyDescent="0.2"/>
    <row r="26" spans="1:2" x14ac:dyDescent="0.2">
      <c r="A26" t="s">
        <v>66</v>
      </c>
    </row>
    <row r="27" spans="1:2" x14ac:dyDescent="0.2">
      <c r="A27" t="str">
        <f>"  "&amp;BLDG!D2&amp;","</f>
        <v xml:space="preserve">  MakeMeBetter General Hospital,</v>
      </c>
      <c r="B27" t="str">
        <f>"!  Project Name"</f>
        <v>!  Project Name</v>
      </c>
    </row>
    <row r="28" spans="1:2" x14ac:dyDescent="0.2">
      <c r="A28" t="str">
        <f>"  "&amp;BLDG!S6&amp;","</f>
        <v xml:space="preserve">  13,</v>
      </c>
      <c r="B28" t="str">
        <f>"!  Degrees from true north to building north CW"</f>
        <v>!  Degrees from true north to building north CW</v>
      </c>
    </row>
    <row r="29" spans="1:2" x14ac:dyDescent="0.2">
      <c r="A29" t="str">
        <f>"  City"&amp;","</f>
        <v xml:space="preserve">  City,</v>
      </c>
      <c r="B29" t="str">
        <f>"!  Terrain "</f>
        <v xml:space="preserve">!  Terrain </v>
      </c>
    </row>
    <row r="30" spans="1:2" x14ac:dyDescent="0.2">
      <c r="A30" t="str">
        <f>"  0.02"&amp;","</f>
        <v xml:space="preserve">  0.02,</v>
      </c>
      <c r="B30" t="str">
        <f>"!  Loads convergence tolerance fraction"</f>
        <v>!  Loads convergence tolerance fraction</v>
      </c>
    </row>
    <row r="31" spans="1:2" x14ac:dyDescent="0.2">
      <c r="A31" t="str">
        <f>"  0.2"&amp;","</f>
        <v xml:space="preserve">  0.2,</v>
      </c>
      <c r="B31" t="str">
        <f>"!  Temperature convergence tolerance Deg.C"</f>
        <v>!  Temperature convergence tolerance Deg.C</v>
      </c>
    </row>
    <row r="32" spans="1:2" x14ac:dyDescent="0.2">
      <c r="A32" t="str">
        <f>"  FullExteriorWithReflections"&amp;","</f>
        <v xml:space="preserve">  FullExteriorWithReflections,</v>
      </c>
      <c r="B32" t="str">
        <f>"!  Solar Distribution Calc"</f>
        <v>!  Solar Distribution Calc</v>
      </c>
    </row>
    <row r="33" spans="1:2" x14ac:dyDescent="0.2">
      <c r="A33" t="str">
        <f>"  30"&amp;", "</f>
        <v xml:space="preserve">  30, </v>
      </c>
      <c r="B33" t="str">
        <f>"!  Maximum # of warmup days"</f>
        <v>!  Maximum # of warmup days</v>
      </c>
    </row>
    <row r="34" spans="1:2" s="31" customFormat="1" x14ac:dyDescent="0.2">
      <c r="A34" s="31" t="str">
        <f>"  6"&amp;"; "</f>
        <v xml:space="preserve">  6; </v>
      </c>
      <c r="B34" s="31" t="str">
        <f>"!  Minimum # of warmup days"</f>
        <v>!  Minimum # of warmup days</v>
      </c>
    </row>
    <row r="36" spans="1:2" s="31" customFormat="1" x14ac:dyDescent="0.2"/>
    <row r="37" spans="1:2" s="31" customFormat="1" x14ac:dyDescent="0.2">
      <c r="A37" s="31" t="s">
        <v>95</v>
      </c>
    </row>
    <row r="38" spans="1:2" s="31" customFormat="1" x14ac:dyDescent="0.2"/>
    <row r="39" spans="1:2" s="31" customFormat="1" x14ac:dyDescent="0.2">
      <c r="A39" s="31" t="str">
        <f>"ShadowCalculation"&amp;","</f>
        <v>ShadowCalculation,</v>
      </c>
    </row>
    <row r="40" spans="1:2" s="31" customFormat="1" x14ac:dyDescent="0.2">
      <c r="A40" s="31" t="str">
        <f>"  7"&amp;","</f>
        <v xml:space="preserve">  7,</v>
      </c>
      <c r="B40" s="31" t="str">
        <f>"!  Calculation Frequency"</f>
        <v>!  Calculation Frequency</v>
      </c>
    </row>
    <row r="41" spans="1:2" s="31" customFormat="1" x14ac:dyDescent="0.2">
      <c r="A41" s="31" t="str">
        <f>"  15000"&amp;";"</f>
        <v xml:space="preserve">  15000;</v>
      </c>
      <c r="B41" s="31" t="str">
        <f>"!  Maximum Figures in Shadow Overlap Calculations"</f>
        <v>!  Maximum Figures in Shadow Overlap Calculations</v>
      </c>
    </row>
    <row r="42" spans="1:2" s="31" customFormat="1" x14ac:dyDescent="0.2"/>
    <row r="44" spans="1:2" x14ac:dyDescent="0.2">
      <c r="A44" t="s">
        <v>91</v>
      </c>
    </row>
    <row r="46" spans="1:2" x14ac:dyDescent="0.2">
      <c r="A46" t="str">
        <f>"SurfaceConvectionAlgorithm:Inside"&amp;","</f>
        <v>SurfaceConvectionAlgorithm:Inside,</v>
      </c>
    </row>
    <row r="47" spans="1:2" x14ac:dyDescent="0.2">
      <c r="A47" t="str">
        <f>"  AdaptiveConvectionAlgorithm"&amp;";"</f>
        <v xml:space="preserve">  AdaptiveConvectionAlgorithm;</v>
      </c>
      <c r="B47" s="31" t="str">
        <f>"!  Inside surface convection Model"</f>
        <v>!  Inside surface convection Model</v>
      </c>
    </row>
    <row r="48" spans="1:2" s="31" customFormat="1" x14ac:dyDescent="0.2"/>
    <row r="49" spans="1:2" s="31" customFormat="1" x14ac:dyDescent="0.2"/>
    <row r="50" spans="1:2" s="31" customFormat="1" x14ac:dyDescent="0.2">
      <c r="A50" s="31" t="s">
        <v>92</v>
      </c>
    </row>
    <row r="52" spans="1:2" x14ac:dyDescent="0.2">
      <c r="A52" t="str">
        <f>"SurfaceConvectionAlgorithm:Outside"&amp;","</f>
        <v>SurfaceConvectionAlgorithm:Outside,</v>
      </c>
    </row>
    <row r="53" spans="1:2" x14ac:dyDescent="0.2">
      <c r="A53" s="31" t="str">
        <f>"  AdaptiveConvectionAlgorithm"&amp;";"</f>
        <v xml:space="preserve">  AdaptiveConvectionAlgorithm;</v>
      </c>
      <c r="B53" t="str">
        <f>"!  Outside surface convection Model"</f>
        <v>!  Outside surface convection Model</v>
      </c>
    </row>
    <row r="55" spans="1:2" s="31" customFormat="1" x14ac:dyDescent="0.2"/>
    <row r="56" spans="1:2" s="31" customFormat="1" x14ac:dyDescent="0.2">
      <c r="A56" s="31" t="s">
        <v>94</v>
      </c>
    </row>
    <row r="57" spans="1:2" s="31" customFormat="1" x14ac:dyDescent="0.2"/>
    <row r="58" spans="1:2" s="31" customFormat="1" x14ac:dyDescent="0.2">
      <c r="A58" s="31" t="str">
        <f>"HeatBalanceAlgorithm"&amp;","</f>
        <v>HeatBalanceAlgorithm,</v>
      </c>
    </row>
    <row r="59" spans="1:2" s="31" customFormat="1" x14ac:dyDescent="0.2">
      <c r="A59" s="31" t="str">
        <f>"  ConductionTransferFunction"&amp;","</f>
        <v xml:space="preserve">  ConductionTransferFunction,</v>
      </c>
      <c r="B59" s="31" t="str">
        <f>"!  Heat and Moisture transfer Algorithm"</f>
        <v>!  Heat and Moisture transfer Algorithm</v>
      </c>
    </row>
    <row r="60" spans="1:2" s="31" customFormat="1" x14ac:dyDescent="0.2"/>
    <row r="61" spans="1:2" s="31" customFormat="1" x14ac:dyDescent="0.2"/>
    <row r="62" spans="1:2" s="31" customFormat="1" x14ac:dyDescent="0.2">
      <c r="A62" s="31" t="s">
        <v>93</v>
      </c>
    </row>
    <row r="63" spans="1:2" s="31" customFormat="1" x14ac:dyDescent="0.2"/>
    <row r="64" spans="1:2" x14ac:dyDescent="0.2">
      <c r="A64" t="str">
        <f>"ZoneAirHeatBalanceAlgorithm"&amp;","</f>
        <v>ZoneAirHeatBalanceAlgorithm,</v>
      </c>
    </row>
    <row r="65" spans="1:2" x14ac:dyDescent="0.2">
      <c r="A65" t="str">
        <f>"  ThirdOrderBackwardDifference"&amp;";"</f>
        <v xml:space="preserve">  ThirdOrderBackwardDifference;</v>
      </c>
      <c r="B65" t="str">
        <f>"!  Default value"</f>
        <v>!  Default value</v>
      </c>
    </row>
    <row r="68" spans="1:2" x14ac:dyDescent="0.2">
      <c r="A68" t="s">
        <v>88</v>
      </c>
    </row>
    <row r="70" spans="1:2" x14ac:dyDescent="0.2">
      <c r="A70" t="str">
        <f>"Timestep"&amp;","</f>
        <v>Timestep,</v>
      </c>
    </row>
    <row r="71" spans="1:2" x14ac:dyDescent="0.2">
      <c r="A71" t="str">
        <f>"  6;"</f>
        <v xml:space="preserve">  6;</v>
      </c>
      <c r="B71" t="str">
        <f>"!  Number of Timesteps per hour"</f>
        <v>!  Number of Timesteps per hour</v>
      </c>
    </row>
    <row r="72" spans="1:2" s="31" customFormat="1" x14ac:dyDescent="0.2"/>
    <row r="74" spans="1:2" s="31" customFormat="1" x14ac:dyDescent="0.2">
      <c r="A74" s="31" t="s">
        <v>90</v>
      </c>
    </row>
    <row r="75" spans="1:2" s="31" customFormat="1" x14ac:dyDescent="0.2"/>
    <row r="76" spans="1:2" s="31" customFormat="1" x14ac:dyDescent="0.2">
      <c r="A76" s="31" t="str">
        <f>"ConvergenceLimits"&amp;","</f>
        <v>ConvergenceLimits,</v>
      </c>
    </row>
    <row r="77" spans="1:2" s="31" customFormat="1" x14ac:dyDescent="0.2">
      <c r="A77" s="31" t="str">
        <f>"  5,"</f>
        <v xml:space="preserve">  5,</v>
      </c>
      <c r="B77" s="31" t="str">
        <f>"!  Minimum System Timestep {minutes}"</f>
        <v>!  Minimum System Timestep {minutes}</v>
      </c>
    </row>
    <row r="78" spans="1:2" s="31" customFormat="1" x14ac:dyDescent="0.2">
      <c r="A78" s="31" t="str">
        <f>"  25;"</f>
        <v xml:space="preserve">  25;</v>
      </c>
      <c r="B78" s="31" t="str">
        <f>"!  Maximum HVAC Iterations"</f>
        <v>!  Maximum HVAC Iterations</v>
      </c>
    </row>
    <row r="79" spans="1:2" s="31" customFormat="1" x14ac:dyDescent="0.2"/>
    <row r="80" spans="1:2" s="31" customFormat="1" x14ac:dyDescent="0.2"/>
    <row r="81" spans="1:2" x14ac:dyDescent="0.2">
      <c r="A81" t="s">
        <v>89</v>
      </c>
    </row>
    <row r="82" spans="1:2" s="31" customFormat="1" x14ac:dyDescent="0.2"/>
    <row r="83" spans="1:2" x14ac:dyDescent="0.2">
      <c r="A83" t="str">
        <f>"Site:Location"&amp;","</f>
        <v>Site:Location,</v>
      </c>
    </row>
    <row r="84" spans="1:2" x14ac:dyDescent="0.2">
      <c r="A84" t="str">
        <f>"  "&amp;BLDG!M2&amp;","</f>
        <v xml:space="preserve">  Montreal, QC,</v>
      </c>
      <c r="B84" t="str">
        <f>"!  Site Name"</f>
        <v>!  Site Name</v>
      </c>
    </row>
    <row r="85" spans="1:2" x14ac:dyDescent="0.2">
      <c r="A85" s="31" t="str">
        <f>"  "&amp;BLDG!S2&amp;","</f>
        <v xml:space="preserve">  44,</v>
      </c>
      <c r="B85" t="str">
        <f>"!  Latitude"</f>
        <v>!  Latitude</v>
      </c>
    </row>
    <row r="86" spans="1:2" x14ac:dyDescent="0.2">
      <c r="A86" s="31" t="str">
        <f>"  "&amp;BLDG!S3&amp;","</f>
        <v xml:space="preserve">  120,</v>
      </c>
      <c r="B86" t="str">
        <f>"!  Longitude"</f>
        <v>!  Longitude</v>
      </c>
    </row>
    <row r="87" spans="1:2" x14ac:dyDescent="0.2">
      <c r="A87" s="31" t="str">
        <f>"  "&amp;BLDG!U5&amp;","</f>
        <v xml:space="preserve">  -6,</v>
      </c>
      <c r="B87" t="s">
        <v>69</v>
      </c>
    </row>
    <row r="88" spans="1:2" x14ac:dyDescent="0.2">
      <c r="A88" s="31" t="str">
        <f>"  "&amp;BLDG!S4&amp;";"</f>
        <v xml:space="preserve">  231;</v>
      </c>
      <c r="B88" t="str">
        <f>"!  m above sea level elevation"</f>
        <v>!  m above sea level elevation</v>
      </c>
    </row>
    <row r="91" spans="1:2" x14ac:dyDescent="0.2">
      <c r="A91" t="s">
        <v>97</v>
      </c>
    </row>
    <row r="93" spans="1:2" x14ac:dyDescent="0.2">
      <c r="A93" t="str">
        <f>"RunPeriod"&amp;","</f>
        <v>RunPeriod,</v>
      </c>
    </row>
    <row r="94" spans="1:2" x14ac:dyDescent="0.2">
      <c r="A94" t="str">
        <f>"  ,"</f>
        <v xml:space="preserve">  ,</v>
      </c>
      <c r="B94" s="31"/>
    </row>
    <row r="95" spans="1:2" x14ac:dyDescent="0.2">
      <c r="A95" t="str">
        <f>"  1,"</f>
        <v xml:space="preserve">  1,</v>
      </c>
      <c r="B95" s="31" t="str">
        <f>"!  Begin Month"</f>
        <v>!  Begin Month</v>
      </c>
    </row>
    <row r="96" spans="1:2" x14ac:dyDescent="0.2">
      <c r="A96" s="31" t="str">
        <f>"  1,"</f>
        <v xml:space="preserve">  1,</v>
      </c>
      <c r="B96" s="31" t="str">
        <f>"!  Begin Day of Month"</f>
        <v>!  Begin Day of Month</v>
      </c>
    </row>
    <row r="97" spans="1:2" x14ac:dyDescent="0.2">
      <c r="A97" s="31" t="str">
        <f>"  12,"</f>
        <v xml:space="preserve">  12,</v>
      </c>
      <c r="B97" s="31" t="str">
        <f>"!  End Month"</f>
        <v>!  End Month</v>
      </c>
    </row>
    <row r="98" spans="1:2" x14ac:dyDescent="0.2">
      <c r="A98" s="31" t="str">
        <f>"  31,"</f>
        <v xml:space="preserve">  31,</v>
      </c>
      <c r="B98" s="31" t="str">
        <f>"!  End Day of Month"</f>
        <v>!  End Day of Month</v>
      </c>
    </row>
    <row r="99" spans="1:2" x14ac:dyDescent="0.2">
      <c r="A99" s="31" t="str">
        <f>"  Sunday;"</f>
        <v xml:space="preserve">  Sunday;</v>
      </c>
      <c r="B99" s="31" t="str">
        <f>"!  Day of Week for Start Day"</f>
        <v>!  Day of Week for Start Day</v>
      </c>
    </row>
    <row r="102" spans="1:2" x14ac:dyDescent="0.2">
      <c r="A102" t="s">
        <v>98</v>
      </c>
    </row>
    <row r="104" spans="1:2" x14ac:dyDescent="0.2">
      <c r="A104" t="str">
        <f>"ScheduleTypeLimits"&amp;","</f>
        <v>ScheduleTypeLimits,</v>
      </c>
    </row>
    <row r="105" spans="1:2" x14ac:dyDescent="0.2">
      <c r="A105" t="str">
        <f>"  Any Number"&amp;";"</f>
        <v xml:space="preserve">  Any Number;</v>
      </c>
      <c r="B105" s="31" t="str">
        <f>"!  Name"</f>
        <v>!  Name</v>
      </c>
    </row>
    <row r="107" spans="1:2" x14ac:dyDescent="0.2">
      <c r="A107" s="31" t="str">
        <f>"ScheduleTypeLimits"&amp;","</f>
        <v>ScheduleTypeLimits,</v>
      </c>
      <c r="B107" s="31"/>
    </row>
    <row r="108" spans="1:2" x14ac:dyDescent="0.2">
      <c r="A108" s="31" t="str">
        <f>"  Fraction"&amp;","</f>
        <v xml:space="preserve">  Fraction,</v>
      </c>
      <c r="B108" s="31" t="str">
        <f>"!  Name"</f>
        <v>!  Name</v>
      </c>
    </row>
    <row r="109" spans="1:2" x14ac:dyDescent="0.2">
      <c r="A109" s="31" t="str">
        <f>"  0.0"&amp;","</f>
        <v xml:space="preserve">  0.0,</v>
      </c>
      <c r="B109" s="31" t="str">
        <f>"!  Lower Limit Value"</f>
        <v>!  Lower Limit Value</v>
      </c>
    </row>
    <row r="110" spans="1:2" x14ac:dyDescent="0.2">
      <c r="A110" s="31" t="str">
        <f>"  1.0"&amp;","</f>
        <v xml:space="preserve">  1.0,</v>
      </c>
      <c r="B110" s="31" t="str">
        <f>"!  Upper Limit Value"</f>
        <v>!  Upper Limit Value</v>
      </c>
    </row>
    <row r="111" spans="1:2" x14ac:dyDescent="0.2">
      <c r="A111" s="31" t="str">
        <f>"  CONTINUOUS"&amp;";"</f>
        <v xml:space="preserve">  CONTINUOUS;</v>
      </c>
      <c r="B111" s="31" t="str">
        <f>"!  Numeric Type"</f>
        <v>!  Numeric Type</v>
      </c>
    </row>
    <row r="113" spans="1:2" x14ac:dyDescent="0.2">
      <c r="A113" s="31" t="str">
        <f>"ScheduleTypeLimits"&amp;","</f>
        <v>ScheduleTypeLimits,</v>
      </c>
      <c r="B113" s="31"/>
    </row>
    <row r="114" spans="1:2" x14ac:dyDescent="0.2">
      <c r="A114" s="31" t="str">
        <f>"  Temperature"&amp;","</f>
        <v xml:space="preserve">  Temperature,</v>
      </c>
      <c r="B114" s="31" t="str">
        <f>"!  Name"</f>
        <v>!  Name</v>
      </c>
    </row>
    <row r="115" spans="1:2" x14ac:dyDescent="0.2">
      <c r="A115" s="31" t="str">
        <f>"  -60"&amp;","</f>
        <v xml:space="preserve">  -60,</v>
      </c>
      <c r="B115" s="31" t="str">
        <f>"!  Lower Limit Value"</f>
        <v>!  Lower Limit Value</v>
      </c>
    </row>
    <row r="116" spans="1:2" x14ac:dyDescent="0.2">
      <c r="A116" s="31" t="str">
        <f>"  200"&amp;","</f>
        <v xml:space="preserve">  200,</v>
      </c>
      <c r="B116" s="31" t="str">
        <f>"!  Upper Limit Value"</f>
        <v>!  Upper Limit Value</v>
      </c>
    </row>
    <row r="117" spans="1:2" x14ac:dyDescent="0.2">
      <c r="A117" s="31" t="str">
        <f>"  CONTINUOUS"&amp;";"</f>
        <v xml:space="preserve">  CONTINUOUS;</v>
      </c>
      <c r="B117" s="31" t="str">
        <f>"!  Numeric Type"</f>
        <v>!  Numeric Type</v>
      </c>
    </row>
    <row r="119" spans="1:2" x14ac:dyDescent="0.2">
      <c r="A119" s="31" t="str">
        <f>"ScheduleTypeLimits"&amp;","</f>
        <v>ScheduleTypeLimits,</v>
      </c>
      <c r="B119" s="31"/>
    </row>
    <row r="120" spans="1:2" x14ac:dyDescent="0.2">
      <c r="A120" s="31" t="str">
        <f>"  On/Off"&amp;","</f>
        <v xml:space="preserve">  On/Off,</v>
      </c>
      <c r="B120" s="31" t="str">
        <f>"!  Name"</f>
        <v>!  Name</v>
      </c>
    </row>
    <row r="121" spans="1:2" x14ac:dyDescent="0.2">
      <c r="A121" s="31" t="str">
        <f>"  0"&amp;","</f>
        <v xml:space="preserve">  0,</v>
      </c>
      <c r="B121" s="31" t="str">
        <f>"!  Lower Limit Value"</f>
        <v>!  Lower Limit Value</v>
      </c>
    </row>
    <row r="122" spans="1:2" x14ac:dyDescent="0.2">
      <c r="A122" s="31" t="str">
        <f>"  1"&amp;","</f>
        <v xml:space="preserve">  1,</v>
      </c>
      <c r="B122" s="31" t="str">
        <f>"!  Upper Limit Value"</f>
        <v>!  Upper Limit Value</v>
      </c>
    </row>
    <row r="123" spans="1:2" x14ac:dyDescent="0.2">
      <c r="A123" s="31" t="str">
        <f>"  DISCRETE"&amp;";"</f>
        <v xml:space="preserve">  DISCRETE;</v>
      </c>
      <c r="B123" s="31" t="str">
        <f>"!  Numeric Type"</f>
        <v>!  Numeric Type</v>
      </c>
    </row>
    <row r="125" spans="1:2" x14ac:dyDescent="0.2">
      <c r="A125" s="31" t="str">
        <f>"ScheduleTypeLimits"&amp;","</f>
        <v>ScheduleTypeLimits,</v>
      </c>
      <c r="B125" s="31"/>
    </row>
    <row r="126" spans="1:2" x14ac:dyDescent="0.2">
      <c r="A126" s="31" t="str">
        <f>"  Humidity"&amp;","</f>
        <v xml:space="preserve">  Humidity,</v>
      </c>
      <c r="B126" s="31" t="str">
        <f>"!  Name"</f>
        <v>!  Name</v>
      </c>
    </row>
    <row r="127" spans="1:2" x14ac:dyDescent="0.2">
      <c r="A127" s="31" t="str">
        <f>"  10"&amp;","</f>
        <v xml:space="preserve">  10,</v>
      </c>
      <c r="B127" s="31" t="str">
        <f>"!  Lower Limit Value"</f>
        <v>!  Lower Limit Value</v>
      </c>
    </row>
    <row r="128" spans="1:2" x14ac:dyDescent="0.2">
      <c r="A128" s="31" t="str">
        <f>"  90"&amp;","</f>
        <v xml:space="preserve">  90,</v>
      </c>
      <c r="B128" s="31" t="str">
        <f>"!  Upper Limit Value"</f>
        <v>!  Upper Limit Value</v>
      </c>
    </row>
    <row r="129" spans="1:2" x14ac:dyDescent="0.2">
      <c r="A129" s="31" t="str">
        <f>"  CONTINUOUS"&amp;";"</f>
        <v xml:space="preserve">  CONTINUOUS;</v>
      </c>
      <c r="B129" s="31" t="str">
        <f>"!  Numeric Type"</f>
        <v>!  Numeric Type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BLDG</vt:lpstr>
      <vt:lpstr>CSV1</vt:lpstr>
      <vt:lpstr>CSV2</vt:lpstr>
      <vt:lpstr>UserInput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mlee</cp:lastModifiedBy>
  <cp:revision>0</cp:revision>
  <cp:lastPrinted>2011-06-16T21:04:11Z</cp:lastPrinted>
  <dcterms:created xsi:type="dcterms:W3CDTF">2011-06-16T18:47:01Z</dcterms:created>
  <dcterms:modified xsi:type="dcterms:W3CDTF">2013-03-28T18:33:07Z</dcterms:modified>
</cp:coreProperties>
</file>